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C:\Users\beame\Documents\NMFS Columbia Basin\10. Quantitative goals\LCR Steelhead\"/>
    </mc:Choice>
  </mc:AlternateContent>
  <xr:revisionPtr revIDLastSave="0" documentId="13_ncr:1_{7B5F0E2C-60E1-41E2-A6B6-B4E198FB497C}" xr6:coauthVersionLast="46" xr6:coauthVersionMax="46" xr10:uidLastSave="{00000000-0000-0000-0000-000000000000}"/>
  <bookViews>
    <workbookView xWindow="-108" yWindow="-108" windowWidth="23256" windowHeight="12576" tabRatio="781" xr2:uid="{00000000-000D-0000-FFFF-FFFF00000000}"/>
  </bookViews>
  <sheets>
    <sheet name="Summary" sheetId="2" r:id="rId1"/>
    <sheet name="Spawners" sheetId="3" r:id="rId2"/>
    <sheet name="Hatchery" sheetId="4" r:id="rId3"/>
    <sheet name="Fishery" sheetId="5" r:id="rId4"/>
    <sheet name="Run" sheetId="1" r:id="rId5"/>
    <sheet name="Conv - Winter" sheetId="10" r:id="rId6"/>
    <sheet name="Conv - Summer" sheetId="11" r:id="rId7"/>
    <sheet name="Background" sheetId="6" r:id="rId8"/>
    <sheet name="EDT" sheetId="7" r:id="rId9"/>
    <sheet name="Documentation" sheetId="8" r:id="rId10"/>
  </sheets>
  <definedNames>
    <definedName name="_xlnm._FilterDatabase" localSheetId="8" hidden="1">EDT!$A$5:$AJ$90</definedName>
    <definedName name="_Ref67714019" localSheetId="6">#REF!</definedName>
    <definedName name="_Ref67714019" localSheetId="8">EDT!$A$1</definedName>
    <definedName name="_Ref67714019">#REF!</definedName>
  </definedNames>
  <calcPr calcId="181029"/>
  <pivotCaches>
    <pivotCache cacheId="4" r:id="rId1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23" i="2" l="1"/>
  <c r="Z24" i="2"/>
  <c r="D18" i="10"/>
  <c r="D17" i="10"/>
  <c r="D16" i="10"/>
  <c r="D16" i="11"/>
  <c r="D17" i="11" s="1"/>
  <c r="D18" i="11" s="1"/>
  <c r="AP10" i="2" l="1"/>
  <c r="AM10" i="2"/>
  <c r="AP9" i="2"/>
  <c r="AM9" i="2"/>
  <c r="AP8" i="2"/>
  <c r="AM8" i="2"/>
  <c r="AP7" i="2"/>
  <c r="AM7" i="2"/>
  <c r="AP23" i="2"/>
  <c r="AP22" i="2"/>
  <c r="AP20" i="2"/>
  <c r="AP19" i="2"/>
  <c r="AP18" i="2"/>
  <c r="AP17" i="2"/>
  <c r="AP16" i="2"/>
  <c r="AP15" i="2"/>
  <c r="AP14" i="2"/>
  <c r="AP13" i="2"/>
  <c r="AP12" i="2"/>
  <c r="AP11" i="2"/>
  <c r="AM23" i="2"/>
  <c r="AM22" i="2"/>
  <c r="AM20" i="2"/>
  <c r="AM19" i="2"/>
  <c r="AM18" i="2"/>
  <c r="AM17" i="2"/>
  <c r="AM16" i="2"/>
  <c r="AM15" i="2"/>
  <c r="AM14" i="2"/>
  <c r="AM13" i="2"/>
  <c r="AM12" i="2"/>
  <c r="AM11" i="2"/>
  <c r="AI32" i="2" l="1"/>
  <c r="AI28" i="2"/>
  <c r="AI27" i="2"/>
  <c r="AI20" i="2"/>
  <c r="AI18" i="2"/>
  <c r="AI17" i="2"/>
  <c r="AI15" i="2"/>
  <c r="AI8" i="2"/>
  <c r="AI6" i="2"/>
  <c r="AI5" i="2"/>
  <c r="AI4" i="2"/>
  <c r="AI30" i="2"/>
  <c r="AI26" i="2"/>
  <c r="AI25" i="2"/>
  <c r="AI19" i="2"/>
  <c r="AI11" i="2"/>
  <c r="AI10" i="2"/>
  <c r="AI24" i="2" l="1"/>
  <c r="AF24" i="2"/>
  <c r="AI9" i="2"/>
  <c r="AF9" i="2"/>
  <c r="X44" i="2" l="1"/>
  <c r="X56" i="2"/>
  <c r="W56" i="2"/>
  <c r="X48" i="2"/>
  <c r="W48" i="2"/>
  <c r="I43" i="1" l="1"/>
  <c r="I42" i="1"/>
  <c r="I41" i="1"/>
  <c r="I40" i="1"/>
  <c r="L13" i="11" l="1"/>
  <c r="L18" i="11" s="1"/>
  <c r="E9" i="11"/>
  <c r="E8" i="11"/>
  <c r="E7" i="11"/>
  <c r="I4" i="11"/>
  <c r="I8" i="11" s="1"/>
  <c r="I9" i="11" l="1"/>
  <c r="G9" i="11" s="1"/>
  <c r="I7" i="11"/>
  <c r="F13" i="11"/>
  <c r="L16" i="11"/>
  <c r="L17" i="11"/>
  <c r="Q9" i="11"/>
  <c r="F16" i="11" l="1"/>
  <c r="F18" i="11"/>
  <c r="J18" i="11" s="1"/>
  <c r="F17" i="11"/>
  <c r="IY75" i="1"/>
  <c r="GU18" i="1" s="1"/>
  <c r="IY73" i="1"/>
  <c r="GU17" i="1" s="1"/>
  <c r="IY71" i="1"/>
  <c r="GU16" i="1" s="1"/>
  <c r="IY69" i="1"/>
  <c r="GU15" i="1" s="1"/>
  <c r="IY67" i="1"/>
  <c r="GU14" i="1" s="1"/>
  <c r="IY65" i="1"/>
  <c r="GU13" i="1" s="1"/>
  <c r="IY63" i="1"/>
  <c r="GU12" i="1" s="1"/>
  <c r="IY61" i="1"/>
  <c r="GU11" i="1" s="1"/>
  <c r="IY59" i="1"/>
  <c r="GU10" i="1" s="1"/>
  <c r="IY57" i="1"/>
  <c r="GU9" i="1" s="1"/>
  <c r="IY55" i="1"/>
  <c r="GU8" i="1" s="1"/>
  <c r="IX51" i="1"/>
  <c r="IY49" i="1"/>
  <c r="IY45" i="1"/>
  <c r="IY41" i="1"/>
  <c r="IY36" i="1"/>
  <c r="IY32" i="1"/>
  <c r="IY28" i="1"/>
  <c r="IY24" i="1"/>
  <c r="IY20" i="1"/>
  <c r="IY16" i="1"/>
  <c r="IY12" i="1"/>
  <c r="IY8" i="1"/>
  <c r="HL19" i="1"/>
  <c r="HL18" i="1"/>
  <c r="HL17" i="1"/>
  <c r="HL16" i="1"/>
  <c r="HL15" i="1"/>
  <c r="HL14" i="1"/>
  <c r="HL13" i="1"/>
  <c r="HL12" i="1"/>
  <c r="HL11" i="1"/>
  <c r="HL10" i="1"/>
  <c r="HL9" i="1"/>
  <c r="HL8" i="1"/>
  <c r="GO19" i="1"/>
  <c r="GO18" i="1"/>
  <c r="GO17" i="1"/>
  <c r="GO16" i="1"/>
  <c r="GO15" i="1"/>
  <c r="GO14" i="1"/>
  <c r="GO13" i="1"/>
  <c r="GO12" i="1"/>
  <c r="GO11" i="1"/>
  <c r="GO10" i="1"/>
  <c r="GO9" i="1"/>
  <c r="GO8" i="1"/>
  <c r="LT19" i="1"/>
  <c r="LN19" i="1" s="1"/>
  <c r="HK19" i="1" s="1"/>
  <c r="LQ19" i="1"/>
  <c r="LM19" i="1" s="1"/>
  <c r="HJ19" i="1" s="1"/>
  <c r="LT18" i="1"/>
  <c r="LN18" i="1" s="1"/>
  <c r="HK18" i="1" s="1"/>
  <c r="LQ18" i="1"/>
  <c r="LM18" i="1" s="1"/>
  <c r="HJ18" i="1" s="1"/>
  <c r="LT17" i="1"/>
  <c r="LN17" i="1" s="1"/>
  <c r="HK17" i="1" s="1"/>
  <c r="LQ17" i="1"/>
  <c r="LM17" i="1" s="1"/>
  <c r="HJ17" i="1" s="1"/>
  <c r="LT16" i="1"/>
  <c r="LN16" i="1" s="1"/>
  <c r="HK16" i="1" s="1"/>
  <c r="LQ16" i="1"/>
  <c r="LM16" i="1" s="1"/>
  <c r="HJ16" i="1" s="1"/>
  <c r="LT15" i="1"/>
  <c r="LN15" i="1" s="1"/>
  <c r="HK15" i="1" s="1"/>
  <c r="LQ15" i="1"/>
  <c r="LM15" i="1" s="1"/>
  <c r="HJ15" i="1" s="1"/>
  <c r="LT14" i="1"/>
  <c r="LN14" i="1" s="1"/>
  <c r="HK14" i="1" s="1"/>
  <c r="LQ14" i="1"/>
  <c r="LM14" i="1" s="1"/>
  <c r="HJ14" i="1" s="1"/>
  <c r="LT13" i="1"/>
  <c r="LN13" i="1" s="1"/>
  <c r="HK13" i="1" s="1"/>
  <c r="LQ13" i="1"/>
  <c r="LM13" i="1" s="1"/>
  <c r="HJ13" i="1" s="1"/>
  <c r="LT12" i="1"/>
  <c r="LN12" i="1" s="1"/>
  <c r="HK12" i="1" s="1"/>
  <c r="LQ12" i="1"/>
  <c r="LM12" i="1" s="1"/>
  <c r="HJ12" i="1" s="1"/>
  <c r="LT11" i="1"/>
  <c r="LN11" i="1" s="1"/>
  <c r="HK11" i="1" s="1"/>
  <c r="LQ11" i="1"/>
  <c r="LM11" i="1" s="1"/>
  <c r="HJ11" i="1" s="1"/>
  <c r="LT10" i="1"/>
  <c r="LN10" i="1" s="1"/>
  <c r="HK10" i="1" s="1"/>
  <c r="LQ10" i="1"/>
  <c r="LM10" i="1" s="1"/>
  <c r="HJ10" i="1" s="1"/>
  <c r="LT9" i="1"/>
  <c r="LN9" i="1" s="1"/>
  <c r="HK9" i="1" s="1"/>
  <c r="LQ9" i="1"/>
  <c r="LM9" i="1" s="1"/>
  <c r="HJ9" i="1" s="1"/>
  <c r="LT8" i="1"/>
  <c r="LN8" i="1" s="1"/>
  <c r="LQ8" i="1"/>
  <c r="LM8" i="1" s="1"/>
  <c r="IY51" i="1" l="1"/>
  <c r="HK8" i="1"/>
  <c r="HK21" i="1" s="1"/>
  <c r="HJ8" i="1"/>
  <c r="HJ21" i="1" s="1"/>
  <c r="KW6" i="1"/>
  <c r="GY8" i="1" s="1"/>
  <c r="V55" i="2" l="1"/>
  <c r="U55" i="2"/>
  <c r="KW16" i="1"/>
  <c r="GY18" i="1" s="1"/>
  <c r="KW15" i="1"/>
  <c r="GY17" i="1" s="1"/>
  <c r="KW14" i="1"/>
  <c r="GY16" i="1" s="1"/>
  <c r="KW13" i="1"/>
  <c r="GY15" i="1" s="1"/>
  <c r="KW12" i="1"/>
  <c r="GY14" i="1" s="1"/>
  <c r="KW11" i="1"/>
  <c r="GY13" i="1" s="1"/>
  <c r="KW10" i="1"/>
  <c r="GY12" i="1" s="1"/>
  <c r="KW9" i="1"/>
  <c r="GY11" i="1" s="1"/>
  <c r="KW8" i="1"/>
  <c r="GY10" i="1" s="1"/>
  <c r="KW7" i="1"/>
  <c r="GY9" i="1" s="1"/>
  <c r="JR6" i="1"/>
  <c r="GX8" i="1" s="1"/>
  <c r="GZ8" i="1" s="1"/>
  <c r="JR15" i="1"/>
  <c r="GX17" i="1" s="1"/>
  <c r="JR14" i="1"/>
  <c r="GX16" i="1" s="1"/>
  <c r="JR13" i="1"/>
  <c r="GX15" i="1" s="1"/>
  <c r="JR12" i="1"/>
  <c r="GX14" i="1" s="1"/>
  <c r="JR11" i="1"/>
  <c r="GX13" i="1" s="1"/>
  <c r="JR10" i="1"/>
  <c r="GX12" i="1" s="1"/>
  <c r="JR9" i="1"/>
  <c r="GX11" i="1" s="1"/>
  <c r="JR8" i="1"/>
  <c r="GX10" i="1" s="1"/>
  <c r="JR7" i="1"/>
  <c r="GX9" i="1" s="1"/>
  <c r="IN16" i="1"/>
  <c r="GT18" i="1" s="1"/>
  <c r="GV18" i="1" s="1"/>
  <c r="IN15" i="1"/>
  <c r="GT17" i="1" s="1"/>
  <c r="GV17" i="1" s="1"/>
  <c r="IN14" i="1"/>
  <c r="GT16" i="1" s="1"/>
  <c r="GV16" i="1" s="1"/>
  <c r="IN13" i="1"/>
  <c r="GT15" i="1" s="1"/>
  <c r="GV15" i="1" s="1"/>
  <c r="IN12" i="1"/>
  <c r="GT14" i="1" s="1"/>
  <c r="GV14" i="1" s="1"/>
  <c r="IN11" i="1"/>
  <c r="GT13" i="1" s="1"/>
  <c r="GV13" i="1" s="1"/>
  <c r="IN10" i="1"/>
  <c r="GT12" i="1" s="1"/>
  <c r="GV12" i="1" s="1"/>
  <c r="IN9" i="1"/>
  <c r="GT11" i="1" s="1"/>
  <c r="GV11" i="1" s="1"/>
  <c r="IN8" i="1"/>
  <c r="GT10" i="1" s="1"/>
  <c r="GV10" i="1" s="1"/>
  <c r="IN7" i="1"/>
  <c r="GT9" i="1" s="1"/>
  <c r="GV9" i="1" s="1"/>
  <c r="IN6" i="1"/>
  <c r="GT8" i="1" s="1"/>
  <c r="GV8" i="1" s="1"/>
  <c r="LH19" i="1"/>
  <c r="LB19" i="1" s="1"/>
  <c r="GN19" i="1" s="1"/>
  <c r="LH18" i="1"/>
  <c r="LB18" i="1" s="1"/>
  <c r="GN18" i="1" s="1"/>
  <c r="LH17" i="1"/>
  <c r="LB17" i="1" s="1"/>
  <c r="GN17" i="1" s="1"/>
  <c r="LH16" i="1"/>
  <c r="LB16" i="1" s="1"/>
  <c r="GN16" i="1" s="1"/>
  <c r="LH15" i="1"/>
  <c r="LB15" i="1" s="1"/>
  <c r="GN15" i="1" s="1"/>
  <c r="LH14" i="1"/>
  <c r="LB14" i="1" s="1"/>
  <c r="GN14" i="1" s="1"/>
  <c r="LH13" i="1"/>
  <c r="LB13" i="1" s="1"/>
  <c r="GN13" i="1" s="1"/>
  <c r="LH12" i="1"/>
  <c r="LB12" i="1" s="1"/>
  <c r="GN12" i="1" s="1"/>
  <c r="LH11" i="1"/>
  <c r="LB11" i="1" s="1"/>
  <c r="GN11" i="1" s="1"/>
  <c r="LH10" i="1"/>
  <c r="LB10" i="1" s="1"/>
  <c r="GN10" i="1" s="1"/>
  <c r="LH9" i="1"/>
  <c r="LB9" i="1" s="1"/>
  <c r="GN9" i="1" s="1"/>
  <c r="LE19" i="1"/>
  <c r="LA19" i="1" s="1"/>
  <c r="GM19" i="1" s="1"/>
  <c r="LE18" i="1"/>
  <c r="LA18" i="1" s="1"/>
  <c r="GM18" i="1" s="1"/>
  <c r="LE17" i="1"/>
  <c r="LA17" i="1" s="1"/>
  <c r="GM17" i="1" s="1"/>
  <c r="LE16" i="1"/>
  <c r="LA16" i="1" s="1"/>
  <c r="GM16" i="1" s="1"/>
  <c r="LE15" i="1"/>
  <c r="LA15" i="1" s="1"/>
  <c r="GM15" i="1" s="1"/>
  <c r="LE14" i="1"/>
  <c r="LA14" i="1" s="1"/>
  <c r="GM14" i="1" s="1"/>
  <c r="LE13" i="1"/>
  <c r="LA13" i="1" s="1"/>
  <c r="GM13" i="1" s="1"/>
  <c r="LE12" i="1"/>
  <c r="LA12" i="1" s="1"/>
  <c r="GM12" i="1" s="1"/>
  <c r="LE11" i="1"/>
  <c r="LA11" i="1" s="1"/>
  <c r="GM11" i="1" s="1"/>
  <c r="LE10" i="1"/>
  <c r="LA10" i="1" s="1"/>
  <c r="GM10" i="1" s="1"/>
  <c r="LE9" i="1"/>
  <c r="LA9" i="1" s="1"/>
  <c r="GM9" i="1" s="1"/>
  <c r="LH8" i="1"/>
  <c r="LB8" i="1" s="1"/>
  <c r="GN8" i="1" s="1"/>
  <c r="LE8" i="1"/>
  <c r="LA8" i="1" s="1"/>
  <c r="GM8" i="1" s="1"/>
  <c r="GB18" i="1"/>
  <c r="GB17" i="1"/>
  <c r="GB16" i="1"/>
  <c r="GB15" i="1"/>
  <c r="GB14" i="1"/>
  <c r="GB13" i="1"/>
  <c r="GB12" i="1"/>
  <c r="GB11" i="1"/>
  <c r="GB10" i="1"/>
  <c r="GB9" i="1"/>
  <c r="GB8" i="1"/>
  <c r="HV28" i="1"/>
  <c r="GA19" i="1" s="1"/>
  <c r="HV27" i="1"/>
  <c r="GA18" i="1" s="1"/>
  <c r="HV26" i="1"/>
  <c r="GA17" i="1" s="1"/>
  <c r="HV25" i="1"/>
  <c r="GA16" i="1" s="1"/>
  <c r="HV24" i="1"/>
  <c r="GA15" i="1" s="1"/>
  <c r="HV23" i="1"/>
  <c r="GA14" i="1" s="1"/>
  <c r="HV22" i="1"/>
  <c r="GA13" i="1" s="1"/>
  <c r="HV21" i="1"/>
  <c r="GA12" i="1" s="1"/>
  <c r="HV20" i="1"/>
  <c r="GA11" i="1" s="1"/>
  <c r="HV19" i="1"/>
  <c r="GA10" i="1" s="1"/>
  <c r="HV18" i="1"/>
  <c r="GA9" i="1" s="1"/>
  <c r="HV17" i="1"/>
  <c r="GA8" i="1" s="1"/>
  <c r="GM21" i="1" l="1"/>
  <c r="GV21" i="1"/>
  <c r="AE57" i="2" s="1"/>
  <c r="GN21" i="1"/>
  <c r="GZ12" i="1"/>
  <c r="HB12" i="1" s="1"/>
  <c r="GZ14" i="1"/>
  <c r="HB14" i="1" s="1"/>
  <c r="GZ15" i="1"/>
  <c r="HB15" i="1" s="1"/>
  <c r="GZ13" i="1"/>
  <c r="HB13" i="1" s="1"/>
  <c r="HH13" i="1" s="1"/>
  <c r="HB8" i="1"/>
  <c r="GZ16" i="1"/>
  <c r="GZ9" i="1"/>
  <c r="GZ17" i="1"/>
  <c r="GZ10" i="1"/>
  <c r="GZ11" i="1"/>
  <c r="GC10" i="1"/>
  <c r="GC8" i="1"/>
  <c r="GC17" i="1"/>
  <c r="GC9" i="1"/>
  <c r="GC18" i="1"/>
  <c r="GC15" i="1"/>
  <c r="GC11" i="1"/>
  <c r="GC12" i="1"/>
  <c r="GC13" i="1"/>
  <c r="GC14" i="1"/>
  <c r="GC16" i="1"/>
  <c r="V50" i="2" l="1"/>
  <c r="U50" i="2"/>
  <c r="GC21" i="1"/>
  <c r="U51" i="2"/>
  <c r="V51" i="2"/>
  <c r="HD13" i="1"/>
  <c r="HE13" i="1"/>
  <c r="GE8" i="1"/>
  <c r="GG8" i="1" s="1"/>
  <c r="HH8" i="1"/>
  <c r="GE14" i="1"/>
  <c r="GG14" i="1" s="1"/>
  <c r="HH14" i="1"/>
  <c r="GE15" i="1"/>
  <c r="GG15" i="1" s="1"/>
  <c r="HH15" i="1"/>
  <c r="GE12" i="1"/>
  <c r="GG12" i="1" s="1"/>
  <c r="HH12" i="1"/>
  <c r="GE13" i="1"/>
  <c r="GG13" i="1" s="1"/>
  <c r="HB16" i="1"/>
  <c r="HB11" i="1"/>
  <c r="HB10" i="1"/>
  <c r="HB17" i="1"/>
  <c r="HB9" i="1"/>
  <c r="CB21" i="1"/>
  <c r="Y47" i="2" s="1"/>
  <c r="X52" i="2"/>
  <c r="BL16" i="1"/>
  <c r="BL17" i="1"/>
  <c r="BL18" i="1"/>
  <c r="BL19" i="1"/>
  <c r="BK8" i="1"/>
  <c r="BK9" i="1"/>
  <c r="BK10" i="1"/>
  <c r="BK11" i="1"/>
  <c r="BK12" i="1"/>
  <c r="BK13" i="1"/>
  <c r="BK14" i="1"/>
  <c r="BK15" i="1"/>
  <c r="BK16" i="1"/>
  <c r="BK17" i="1"/>
  <c r="BK18" i="1"/>
  <c r="BK19" i="1"/>
  <c r="CR11" i="1"/>
  <c r="BE19" i="1" s="1"/>
  <c r="CR15" i="1"/>
  <c r="BE18" i="1" s="1"/>
  <c r="CR19" i="1"/>
  <c r="BE17" i="1" s="1"/>
  <c r="CR23" i="1"/>
  <c r="BE16" i="1" s="1"/>
  <c r="CR27" i="1"/>
  <c r="BE15" i="1" s="1"/>
  <c r="CR31" i="1"/>
  <c r="BE14" i="1" s="1"/>
  <c r="CR35" i="1"/>
  <c r="BE13" i="1" s="1"/>
  <c r="CR39" i="1"/>
  <c r="BE12" i="1" s="1"/>
  <c r="CR43" i="1"/>
  <c r="BE11" i="1" s="1"/>
  <c r="CR47" i="1"/>
  <c r="BE10" i="1" s="1"/>
  <c r="CR51" i="1"/>
  <c r="BE9" i="1" s="1"/>
  <c r="CR55" i="1"/>
  <c r="BE8" i="1" s="1"/>
  <c r="CU54" i="1"/>
  <c r="CT54" i="1"/>
  <c r="CU53" i="1"/>
  <c r="CT53" i="1"/>
  <c r="CU50" i="1"/>
  <c r="CT50" i="1"/>
  <c r="CU49" i="1"/>
  <c r="CT49" i="1"/>
  <c r="CU46" i="1"/>
  <c r="CT46" i="1"/>
  <c r="CU45" i="1"/>
  <c r="CT45" i="1"/>
  <c r="CU42" i="1"/>
  <c r="CT42" i="1"/>
  <c r="CU41" i="1"/>
  <c r="CT41" i="1"/>
  <c r="CU38" i="1"/>
  <c r="CT38" i="1"/>
  <c r="CU37" i="1"/>
  <c r="CT37" i="1"/>
  <c r="CU34" i="1"/>
  <c r="CT34" i="1"/>
  <c r="CU33" i="1"/>
  <c r="CT33" i="1"/>
  <c r="CU30" i="1"/>
  <c r="CT30" i="1"/>
  <c r="CU29" i="1"/>
  <c r="CT29" i="1"/>
  <c r="CU26" i="1"/>
  <c r="CT26" i="1"/>
  <c r="CU25" i="1"/>
  <c r="CT25" i="1"/>
  <c r="CU22" i="1"/>
  <c r="CT22" i="1"/>
  <c r="CU21" i="1"/>
  <c r="CT21" i="1"/>
  <c r="CU18" i="1"/>
  <c r="CT18" i="1"/>
  <c r="CU17" i="1"/>
  <c r="CT17" i="1"/>
  <c r="CU14" i="1"/>
  <c r="CT14" i="1"/>
  <c r="CU13" i="1"/>
  <c r="CT13" i="1"/>
  <c r="CU10" i="1"/>
  <c r="CT10" i="1"/>
  <c r="CU9" i="1"/>
  <c r="CT9" i="1"/>
  <c r="U52" i="2" l="1"/>
  <c r="D4" i="11"/>
  <c r="AE56" i="2"/>
  <c r="V52" i="2"/>
  <c r="HF13" i="1"/>
  <c r="HM13" i="1" s="1"/>
  <c r="HN13" i="1" s="1"/>
  <c r="GF14" i="1"/>
  <c r="GK14" i="1"/>
  <c r="GF15" i="1"/>
  <c r="GK15" i="1"/>
  <c r="GE11" i="1"/>
  <c r="GG11" i="1" s="1"/>
  <c r="HH11" i="1"/>
  <c r="HE14" i="1"/>
  <c r="HD14" i="1"/>
  <c r="HD15" i="1"/>
  <c r="HE15" i="1"/>
  <c r="GE10" i="1"/>
  <c r="GG10" i="1" s="1"/>
  <c r="HH10" i="1"/>
  <c r="GE16" i="1"/>
  <c r="GG16" i="1" s="1"/>
  <c r="HH16" i="1"/>
  <c r="GF8" i="1"/>
  <c r="GK8" i="1"/>
  <c r="HE8" i="1"/>
  <c r="HD8" i="1"/>
  <c r="GE9" i="1"/>
  <c r="GG9" i="1" s="1"/>
  <c r="HH9" i="1"/>
  <c r="GE17" i="1"/>
  <c r="GG17" i="1" s="1"/>
  <c r="HH17" i="1"/>
  <c r="HE12" i="1"/>
  <c r="HD12" i="1"/>
  <c r="GF12" i="1"/>
  <c r="GK12" i="1"/>
  <c r="GF13" i="1"/>
  <c r="GK13" i="1"/>
  <c r="BM18" i="1"/>
  <c r="BI18" i="1" s="1"/>
  <c r="CT15" i="1"/>
  <c r="BC18" i="1" s="1"/>
  <c r="CT31" i="1"/>
  <c r="BC14" i="1" s="1"/>
  <c r="CT55" i="1"/>
  <c r="BC8" i="1" s="1"/>
  <c r="CT39" i="1"/>
  <c r="BC12" i="1" s="1"/>
  <c r="CT23" i="1"/>
  <c r="BC16" i="1" s="1"/>
  <c r="CU23" i="1"/>
  <c r="BD16" i="1" s="1"/>
  <c r="CU55" i="1"/>
  <c r="BD8" i="1" s="1"/>
  <c r="CU15" i="1"/>
  <c r="BD18" i="1" s="1"/>
  <c r="CT47" i="1"/>
  <c r="BC10" i="1" s="1"/>
  <c r="BM16" i="1"/>
  <c r="BI16" i="1" s="1"/>
  <c r="CT11" i="1"/>
  <c r="BC19" i="1" s="1"/>
  <c r="CT27" i="1"/>
  <c r="BC15" i="1" s="1"/>
  <c r="CT35" i="1"/>
  <c r="BC13" i="1" s="1"/>
  <c r="CT43" i="1"/>
  <c r="BC11" i="1" s="1"/>
  <c r="CT51" i="1"/>
  <c r="BC9" i="1" s="1"/>
  <c r="CU11" i="1"/>
  <c r="BD19" i="1" s="1"/>
  <c r="CU35" i="1"/>
  <c r="BD13" i="1" s="1"/>
  <c r="CU51" i="1"/>
  <c r="BD9" i="1" s="1"/>
  <c r="CT19" i="1"/>
  <c r="BC17" i="1" s="1"/>
  <c r="CU19" i="1"/>
  <c r="BD17" i="1" s="1"/>
  <c r="CU27" i="1"/>
  <c r="BD15" i="1" s="1"/>
  <c r="CU43" i="1"/>
  <c r="BD11" i="1" s="1"/>
  <c r="BM19" i="1"/>
  <c r="BI19" i="1" s="1"/>
  <c r="I55" i="1" s="1"/>
  <c r="BL24" i="1"/>
  <c r="BL11" i="1" s="1"/>
  <c r="CU31" i="1"/>
  <c r="BD14" i="1" s="1"/>
  <c r="CU39" i="1"/>
  <c r="BD12" i="1" s="1"/>
  <c r="CU47" i="1"/>
  <c r="BD10" i="1" s="1"/>
  <c r="BM17" i="1"/>
  <c r="BI17" i="1" s="1"/>
  <c r="I53" i="1" s="1"/>
  <c r="BF18" i="1" l="1"/>
  <c r="I54" i="1"/>
  <c r="BG16" i="1"/>
  <c r="I52" i="1"/>
  <c r="HH21" i="1"/>
  <c r="AE53" i="2"/>
  <c r="I13" i="11"/>
  <c r="HF8" i="1"/>
  <c r="HM8" i="1" s="1"/>
  <c r="HF12" i="1"/>
  <c r="HM12" i="1" s="1"/>
  <c r="HN12" i="1" s="1"/>
  <c r="HF14" i="1"/>
  <c r="HM14" i="1" s="1"/>
  <c r="HN14" i="1" s="1"/>
  <c r="HE11" i="1"/>
  <c r="HD11" i="1"/>
  <c r="GI8" i="1"/>
  <c r="GH8" i="1"/>
  <c r="GF17" i="1"/>
  <c r="GK17" i="1"/>
  <c r="GF16" i="1"/>
  <c r="GK16" i="1"/>
  <c r="GF11" i="1"/>
  <c r="GK11" i="1"/>
  <c r="HE16" i="1"/>
  <c r="HD16" i="1"/>
  <c r="GI13" i="1"/>
  <c r="GH13" i="1"/>
  <c r="HE9" i="1"/>
  <c r="HD9" i="1"/>
  <c r="HE10" i="1"/>
  <c r="HD10" i="1"/>
  <c r="GI15" i="1"/>
  <c r="GH15" i="1"/>
  <c r="GF10" i="1"/>
  <c r="GK10" i="1"/>
  <c r="GI12" i="1"/>
  <c r="GH12" i="1"/>
  <c r="GI14" i="1"/>
  <c r="GH14" i="1"/>
  <c r="HE17" i="1"/>
  <c r="HD17" i="1"/>
  <c r="GF9" i="1"/>
  <c r="GK9" i="1"/>
  <c r="GK21" i="1" s="1"/>
  <c r="HF15" i="1"/>
  <c r="HM15" i="1" s="1"/>
  <c r="HN15" i="1" s="1"/>
  <c r="BG18" i="1"/>
  <c r="BH18" i="1" s="1"/>
  <c r="BN18" i="1" s="1"/>
  <c r="BO18" i="1" s="1"/>
  <c r="BD21" i="1"/>
  <c r="AE44" i="2" s="1"/>
  <c r="BL8" i="1"/>
  <c r="BM8" i="1" s="1"/>
  <c r="BI8" i="1" s="1"/>
  <c r="BL9" i="1"/>
  <c r="BM9" i="1" s="1"/>
  <c r="BI9" i="1" s="1"/>
  <c r="BL13" i="1"/>
  <c r="BM13" i="1" s="1"/>
  <c r="BI13" i="1" s="1"/>
  <c r="I49" i="1" s="1"/>
  <c r="BL12" i="1"/>
  <c r="BM12" i="1" s="1"/>
  <c r="BI12" i="1" s="1"/>
  <c r="BF16" i="1"/>
  <c r="BH16" i="1" s="1"/>
  <c r="BN16" i="1" s="1"/>
  <c r="BO16" i="1" s="1"/>
  <c r="BL14" i="1"/>
  <c r="BM14" i="1" s="1"/>
  <c r="BI14" i="1" s="1"/>
  <c r="I50" i="1" s="1"/>
  <c r="BL10" i="1"/>
  <c r="BM10" i="1" s="1"/>
  <c r="BI10" i="1" s="1"/>
  <c r="I46" i="1" s="1"/>
  <c r="BL15" i="1"/>
  <c r="BM15" i="1" s="1"/>
  <c r="BI15" i="1" s="1"/>
  <c r="BF17" i="1"/>
  <c r="BG17" i="1"/>
  <c r="BF19" i="1"/>
  <c r="BG19" i="1"/>
  <c r="BM11" i="1"/>
  <c r="BI11" i="1" s="1"/>
  <c r="AE55" i="2"/>
  <c r="AE58" i="2" s="1"/>
  <c r="BF12" i="1" l="1"/>
  <c r="I48" i="1"/>
  <c r="BF11" i="1"/>
  <c r="I47" i="1"/>
  <c r="BF8" i="1"/>
  <c r="I44" i="1"/>
  <c r="BF15" i="1"/>
  <c r="I51" i="1"/>
  <c r="BF9" i="1"/>
  <c r="I45" i="1"/>
  <c r="HE21" i="1"/>
  <c r="Y54" i="2" s="1"/>
  <c r="HF17" i="1"/>
  <c r="HM17" i="1" s="1"/>
  <c r="HN17" i="1" s="1"/>
  <c r="HF9" i="1"/>
  <c r="HM9" i="1" s="1"/>
  <c r="HN9" i="1" s="1"/>
  <c r="HF16" i="1"/>
  <c r="HM16" i="1" s="1"/>
  <c r="HN16" i="1" s="1"/>
  <c r="AE52" i="2"/>
  <c r="AE51" i="2" s="1"/>
  <c r="AE54" i="2" s="1"/>
  <c r="H4" i="11"/>
  <c r="HD21" i="1"/>
  <c r="Y55" i="2" s="1"/>
  <c r="HN8" i="1"/>
  <c r="HF10" i="1"/>
  <c r="HM10" i="1" s="1"/>
  <c r="HN10" i="1" s="1"/>
  <c r="GJ13" i="1"/>
  <c r="GP13" i="1" s="1"/>
  <c r="GQ13" i="1" s="1"/>
  <c r="H14" i="11"/>
  <c r="E14" i="11"/>
  <c r="G14" i="11" s="1"/>
  <c r="HF11" i="1"/>
  <c r="HM11" i="1" s="1"/>
  <c r="HN11" i="1" s="1"/>
  <c r="GI9" i="1"/>
  <c r="GH9" i="1"/>
  <c r="GI16" i="1"/>
  <c r="GH16" i="1"/>
  <c r="GH10" i="1"/>
  <c r="GI10" i="1"/>
  <c r="GJ12" i="1"/>
  <c r="GP12" i="1" s="1"/>
  <c r="GQ12" i="1" s="1"/>
  <c r="GJ8" i="1"/>
  <c r="GP8" i="1" s="1"/>
  <c r="GI17" i="1"/>
  <c r="GH17" i="1"/>
  <c r="GJ15" i="1"/>
  <c r="GP15" i="1" s="1"/>
  <c r="GQ15" i="1" s="1"/>
  <c r="GI11" i="1"/>
  <c r="GH11" i="1"/>
  <c r="GJ14" i="1"/>
  <c r="GP14" i="1" s="1"/>
  <c r="GQ14" i="1" s="1"/>
  <c r="D4" i="10"/>
  <c r="BH17" i="1"/>
  <c r="BN17" i="1" s="1"/>
  <c r="BO17" i="1" s="1"/>
  <c r="BG12" i="1"/>
  <c r="BH12" i="1" s="1"/>
  <c r="BN12" i="1" s="1"/>
  <c r="BO12" i="1" s="1"/>
  <c r="BF13" i="1"/>
  <c r="BG13" i="1"/>
  <c r="BG11" i="1"/>
  <c r="BH11" i="1" s="1"/>
  <c r="BN11" i="1" s="1"/>
  <c r="BO11" i="1" s="1"/>
  <c r="BG9" i="1"/>
  <c r="BH9" i="1" s="1"/>
  <c r="BN9" i="1" s="1"/>
  <c r="BO9" i="1" s="1"/>
  <c r="BG14" i="1"/>
  <c r="BF14" i="1"/>
  <c r="BG10" i="1"/>
  <c r="BF10" i="1"/>
  <c r="BG8" i="1"/>
  <c r="BG15" i="1"/>
  <c r="BH15" i="1" s="1"/>
  <c r="BN15" i="1" s="1"/>
  <c r="BO15" i="1" s="1"/>
  <c r="BH19" i="1"/>
  <c r="BN19" i="1" s="1"/>
  <c r="BO19" i="1" s="1"/>
  <c r="GJ17" i="1" l="1"/>
  <c r="GP17" i="1" s="1"/>
  <c r="GQ17" i="1" s="1"/>
  <c r="GJ10" i="1"/>
  <c r="GP10" i="1" s="1"/>
  <c r="GQ10" i="1" s="1"/>
  <c r="GH21" i="1"/>
  <c r="Y51" i="2" s="1"/>
  <c r="GI21" i="1"/>
  <c r="Y50" i="2" s="1"/>
  <c r="Y52" i="2" s="1"/>
  <c r="H18" i="11"/>
  <c r="I18" i="11" s="1"/>
  <c r="H17" i="11"/>
  <c r="I17" i="11" s="1"/>
  <c r="I14" i="11"/>
  <c r="H16" i="11"/>
  <c r="I16" i="11" s="1"/>
  <c r="HM21" i="1"/>
  <c r="AE61" i="2" s="1"/>
  <c r="GJ11" i="1"/>
  <c r="GP11" i="1" s="1"/>
  <c r="GQ11" i="1" s="1"/>
  <c r="HN21" i="1"/>
  <c r="V54" i="2" s="1"/>
  <c r="K5" i="11"/>
  <c r="GQ8" i="1"/>
  <c r="GJ9" i="1"/>
  <c r="GP9" i="1" s="1"/>
  <c r="GQ9" i="1" s="1"/>
  <c r="GJ16" i="1"/>
  <c r="GP16" i="1" s="1"/>
  <c r="GQ16" i="1" s="1"/>
  <c r="BH14" i="1"/>
  <c r="BN14" i="1" s="1"/>
  <c r="BO14" i="1" s="1"/>
  <c r="BH13" i="1"/>
  <c r="BN13" i="1" s="1"/>
  <c r="BO13" i="1" s="1"/>
  <c r="BH10" i="1"/>
  <c r="BN10" i="1" s="1"/>
  <c r="BO10" i="1" s="1"/>
  <c r="CC21" i="1"/>
  <c r="Y46" i="2" s="1"/>
  <c r="Y48" i="2" s="1"/>
  <c r="I4" i="10"/>
  <c r="GQ21" i="1" l="1"/>
  <c r="U54" i="2"/>
  <c r="V56" i="2"/>
  <c r="AI53" i="2"/>
  <c r="M18" i="11"/>
  <c r="AI57" i="2" s="1"/>
  <c r="K18" i="11"/>
  <c r="E18" i="11"/>
  <c r="G18" i="11" s="1"/>
  <c r="J5" i="11"/>
  <c r="H5" i="11" s="1"/>
  <c r="AG53" i="2"/>
  <c r="E16" i="11"/>
  <c r="G16" i="11" s="1"/>
  <c r="G4" i="11"/>
  <c r="P7" i="11"/>
  <c r="AH53" i="2"/>
  <c r="E17" i="11"/>
  <c r="G17" i="11" s="1"/>
  <c r="GP21" i="1"/>
  <c r="R14" i="11"/>
  <c r="J13" i="11"/>
  <c r="BN21" i="1"/>
  <c r="AE48" i="2" s="1"/>
  <c r="L13" i="10"/>
  <c r="L17" i="10" s="1"/>
  <c r="E9" i="10"/>
  <c r="E8" i="10"/>
  <c r="E7" i="10"/>
  <c r="I9" i="10"/>
  <c r="S18" i="11" l="1"/>
  <c r="AE60" i="2"/>
  <c r="AE59" i="2" s="1"/>
  <c r="AE62" i="2" s="1"/>
  <c r="F4" i="11"/>
  <c r="G5" i="11" s="1"/>
  <c r="P8" i="11"/>
  <c r="S16" i="11"/>
  <c r="R16" i="11"/>
  <c r="Q7" i="11"/>
  <c r="O18" i="11"/>
  <c r="P18" i="11" s="1"/>
  <c r="AI61" i="2"/>
  <c r="Z54" i="2" s="1"/>
  <c r="Z56" i="2" s="1"/>
  <c r="G7" i="11"/>
  <c r="G8" i="11" s="1"/>
  <c r="F5" i="11"/>
  <c r="M5" i="11" s="1"/>
  <c r="N5" i="11" s="1"/>
  <c r="D5" i="11"/>
  <c r="K14" i="11"/>
  <c r="O14" i="11" s="1"/>
  <c r="P14" i="11" s="1"/>
  <c r="M14" i="11"/>
  <c r="F4" i="10"/>
  <c r="G9" i="10"/>
  <c r="Q9" i="10"/>
  <c r="L16" i="10"/>
  <c r="I8" i="10"/>
  <c r="F13" i="10"/>
  <c r="L18" i="10"/>
  <c r="I7" i="10"/>
  <c r="S17" i="11" l="1"/>
  <c r="Q8" i="11"/>
  <c r="R17" i="11"/>
  <c r="J17" i="11" s="1"/>
  <c r="J16" i="11"/>
  <c r="F18" i="10"/>
  <c r="F16" i="10"/>
  <c r="F17" i="10"/>
  <c r="K17" i="11" l="1"/>
  <c r="M17" i="11"/>
  <c r="AH57" i="2" s="1"/>
  <c r="K16" i="11"/>
  <c r="M16" i="11"/>
  <c r="AG57" i="2" s="1"/>
  <c r="CD18" i="1"/>
  <c r="CD17" i="1"/>
  <c r="CD16" i="1"/>
  <c r="CD15" i="1"/>
  <c r="CD14" i="1"/>
  <c r="CD13" i="1"/>
  <c r="CD12" i="1"/>
  <c r="CD11" i="1"/>
  <c r="CD10" i="1"/>
  <c r="CD9" i="1"/>
  <c r="FL15" i="1"/>
  <c r="BW18" i="1" s="1"/>
  <c r="FL14" i="1"/>
  <c r="BW17" i="1" s="1"/>
  <c r="FL13" i="1"/>
  <c r="BW16" i="1" s="1"/>
  <c r="FL12" i="1"/>
  <c r="BW15" i="1" s="1"/>
  <c r="FL11" i="1"/>
  <c r="BW14" i="1" s="1"/>
  <c r="FL10" i="1"/>
  <c r="BW13" i="1" s="1"/>
  <c r="FL9" i="1"/>
  <c r="BW12" i="1" s="1"/>
  <c r="FL8" i="1"/>
  <c r="BW11" i="1" s="1"/>
  <c r="FL7" i="1"/>
  <c r="BW10" i="1" s="1"/>
  <c r="FL6" i="1"/>
  <c r="BW9" i="1" s="1"/>
  <c r="ET16" i="1"/>
  <c r="BV18" i="1" s="1"/>
  <c r="ET15" i="1"/>
  <c r="BV17" i="1" s="1"/>
  <c r="ET14" i="1"/>
  <c r="BV16" i="1" s="1"/>
  <c r="ET13" i="1"/>
  <c r="BV15" i="1" s="1"/>
  <c r="ET12" i="1"/>
  <c r="BV14" i="1" s="1"/>
  <c r="ET11" i="1"/>
  <c r="BV13" i="1" s="1"/>
  <c r="ET10" i="1"/>
  <c r="BV12" i="1" s="1"/>
  <c r="ET9" i="1"/>
  <c r="BV11" i="1" s="1"/>
  <c r="ET8" i="1"/>
  <c r="BV10" i="1" s="1"/>
  <c r="ET7" i="1"/>
  <c r="BV9" i="1" s="1"/>
  <c r="ET6" i="1"/>
  <c r="BV8" i="1" s="1"/>
  <c r="AG61" i="2" l="1"/>
  <c r="O16" i="11"/>
  <c r="P16" i="11" s="1"/>
  <c r="O17" i="11"/>
  <c r="P17" i="11" s="1"/>
  <c r="AH61" i="2"/>
  <c r="BX14" i="1"/>
  <c r="CK14" i="1" s="1"/>
  <c r="BX9" i="1"/>
  <c r="CK9" i="1" s="1"/>
  <c r="BX17" i="1"/>
  <c r="CK17" i="1" s="1"/>
  <c r="BX10" i="1"/>
  <c r="CK10" i="1" s="1"/>
  <c r="BX13" i="1"/>
  <c r="CK13" i="1" s="1"/>
  <c r="BX11" i="1"/>
  <c r="CK11" i="1" s="1"/>
  <c r="BX12" i="1"/>
  <c r="CK12" i="1" s="1"/>
  <c r="BX15" i="1"/>
  <c r="CK15" i="1" s="1"/>
  <c r="BX16" i="1"/>
  <c r="CK16" i="1" s="1"/>
  <c r="BX18" i="1"/>
  <c r="CK18" i="1" s="1"/>
  <c r="DF15" i="1"/>
  <c r="BS18" i="1" s="1"/>
  <c r="DF14" i="1"/>
  <c r="BS17" i="1" s="1"/>
  <c r="DF13" i="1"/>
  <c r="BS16" i="1" s="1"/>
  <c r="DF12" i="1"/>
  <c r="BS15" i="1" s="1"/>
  <c r="DF11" i="1"/>
  <c r="BS14" i="1" s="1"/>
  <c r="DF10" i="1"/>
  <c r="BS13" i="1" s="1"/>
  <c r="DF9" i="1"/>
  <c r="BS12" i="1" s="1"/>
  <c r="DF8" i="1"/>
  <c r="BS11" i="1" s="1"/>
  <c r="DF7" i="1"/>
  <c r="BS10" i="1" s="1"/>
  <c r="DF6" i="1"/>
  <c r="BS9" i="1" s="1"/>
  <c r="DF5" i="1"/>
  <c r="BS8" i="1" s="1"/>
  <c r="DQ45" i="1"/>
  <c r="BR17" i="1" s="1"/>
  <c r="DQ41" i="1"/>
  <c r="BR16" i="1" s="1"/>
  <c r="DP51" i="1"/>
  <c r="DQ49" i="1"/>
  <c r="BR18" i="1" s="1"/>
  <c r="DQ36" i="1"/>
  <c r="BR15" i="1" s="1"/>
  <c r="DQ32" i="1"/>
  <c r="BR14" i="1" s="1"/>
  <c r="DQ28" i="1"/>
  <c r="BR13" i="1" s="1"/>
  <c r="DQ24" i="1"/>
  <c r="BR12" i="1" s="1"/>
  <c r="DQ20" i="1"/>
  <c r="BR11" i="1" s="1"/>
  <c r="DQ16" i="1"/>
  <c r="BR10" i="1" s="1"/>
  <c r="DQ12" i="1"/>
  <c r="BR9" i="1" s="1"/>
  <c r="DQ8" i="1"/>
  <c r="BR8" i="1" s="1"/>
  <c r="CK21" i="1" l="1"/>
  <c r="AE49" i="2" s="1"/>
  <c r="BT14" i="1"/>
  <c r="BZ14" i="1" s="1"/>
  <c r="CF14" i="1" s="1"/>
  <c r="CL14" i="1" s="1"/>
  <c r="BT17" i="1"/>
  <c r="BZ17" i="1" s="1"/>
  <c r="CF17" i="1" s="1"/>
  <c r="CL17" i="1" s="1"/>
  <c r="BT11" i="1"/>
  <c r="BZ11" i="1" s="1"/>
  <c r="CF11" i="1" s="1"/>
  <c r="CL11" i="1" s="1"/>
  <c r="BT12" i="1"/>
  <c r="BZ12" i="1" s="1"/>
  <c r="CF12" i="1" s="1"/>
  <c r="CL12" i="1" s="1"/>
  <c r="BT13" i="1"/>
  <c r="BZ13" i="1" s="1"/>
  <c r="CF13" i="1" s="1"/>
  <c r="CL13" i="1" s="1"/>
  <c r="BT15" i="1"/>
  <c r="BZ15" i="1" s="1"/>
  <c r="CF15" i="1" s="1"/>
  <c r="CL15" i="1" s="1"/>
  <c r="BT8" i="1"/>
  <c r="BT16" i="1"/>
  <c r="BZ16" i="1" s="1"/>
  <c r="CF16" i="1" s="1"/>
  <c r="CL16" i="1" s="1"/>
  <c r="BT9" i="1"/>
  <c r="BT10" i="1"/>
  <c r="BZ10" i="1" s="1"/>
  <c r="CF10" i="1" s="1"/>
  <c r="CL10" i="1" s="1"/>
  <c r="BT18" i="1"/>
  <c r="BZ18" i="1" s="1"/>
  <c r="CF18" i="1" s="1"/>
  <c r="CL18" i="1" s="1"/>
  <c r="DQ51" i="1"/>
  <c r="BZ9" i="1" l="1"/>
  <c r="CF9" i="1" s="1"/>
  <c r="CL9" i="1" s="1"/>
  <c r="CL21" i="1" s="1"/>
  <c r="BT21" i="1"/>
  <c r="AE45" i="2" s="1"/>
  <c r="AE47" i="2"/>
  <c r="AE50" i="2" s="1"/>
  <c r="CI15" i="1"/>
  <c r="CH15" i="1"/>
  <c r="CJ15" i="1"/>
  <c r="CI13" i="1"/>
  <c r="CH13" i="1"/>
  <c r="CJ13" i="1"/>
  <c r="CI11" i="1"/>
  <c r="CH11" i="1"/>
  <c r="CJ11" i="1"/>
  <c r="CH10" i="1"/>
  <c r="CI10" i="1"/>
  <c r="CJ10" i="1"/>
  <c r="CJ17" i="1"/>
  <c r="CI17" i="1"/>
  <c r="CH17" i="1"/>
  <c r="BL21" i="1"/>
  <c r="CI12" i="1"/>
  <c r="CH12" i="1"/>
  <c r="CJ12" i="1"/>
  <c r="CH18" i="1"/>
  <c r="CI18" i="1"/>
  <c r="CJ18" i="1"/>
  <c r="CH14" i="1"/>
  <c r="CI14" i="1"/>
  <c r="CJ14" i="1"/>
  <c r="CH16" i="1"/>
  <c r="CJ16" i="1"/>
  <c r="CI16" i="1"/>
  <c r="BK21" i="1"/>
  <c r="F159" i="8"/>
  <c r="F157" i="8"/>
  <c r="R14" i="10" l="1"/>
  <c r="J13" i="10"/>
  <c r="U42" i="2"/>
  <c r="V42" i="2"/>
  <c r="V43" i="2"/>
  <c r="V47" i="2" s="1"/>
  <c r="V46" i="2" s="1"/>
  <c r="U46" i="2" s="1"/>
  <c r="U43" i="2"/>
  <c r="U47" i="2" s="1"/>
  <c r="AE43" i="2"/>
  <c r="AE46" i="2" s="1"/>
  <c r="CF21" i="1"/>
  <c r="I13" i="10" s="1"/>
  <c r="CJ9" i="1"/>
  <c r="CI9" i="1"/>
  <c r="CI21" i="1" s="1"/>
  <c r="CH9" i="1"/>
  <c r="CH21" i="1" s="1"/>
  <c r="F155" i="8"/>
  <c r="F154" i="8"/>
  <c r="F153" i="8"/>
  <c r="F58" i="8"/>
  <c r="F137" i="8"/>
  <c r="F136" i="8"/>
  <c r="F135" i="8"/>
  <c r="V44" i="2" l="1"/>
  <c r="AE41" i="2"/>
  <c r="F134" i="8"/>
  <c r="F132" i="8"/>
  <c r="AE66" i="2" l="1"/>
  <c r="U48" i="2"/>
  <c r="V48" i="2"/>
  <c r="M14" i="10"/>
  <c r="K14" i="10"/>
  <c r="H14" i="10"/>
  <c r="E14" i="10"/>
  <c r="G14" i="10" s="1"/>
  <c r="Y10" i="2"/>
  <c r="F107" i="8" s="1"/>
  <c r="Y9" i="2"/>
  <c r="F106" i="8" s="1"/>
  <c r="Y8" i="2"/>
  <c r="F105" i="8" s="1"/>
  <c r="Y7" i="2"/>
  <c r="F104" i="8" s="1"/>
  <c r="O14" i="10" l="1"/>
  <c r="P14" i="10" s="1"/>
  <c r="H17" i="10"/>
  <c r="I17" i="10" s="1"/>
  <c r="H16" i="10"/>
  <c r="I16" i="10" s="1"/>
  <c r="H18" i="10"/>
  <c r="I18" i="10" s="1"/>
  <c r="I14" i="10"/>
  <c r="AI41" i="2" l="1"/>
  <c r="E18" i="10"/>
  <c r="G18" i="10" s="1"/>
  <c r="AH41" i="2"/>
  <c r="E17" i="10"/>
  <c r="G17" i="10" s="1"/>
  <c r="AG41" i="2"/>
  <c r="E16" i="10"/>
  <c r="G16" i="10" s="1"/>
  <c r="F93" i="8"/>
  <c r="F92" i="8"/>
  <c r="F90" i="8"/>
  <c r="F89" i="8"/>
  <c r="F73" i="8" l="1"/>
  <c r="F72" i="8"/>
  <c r="F71" i="8"/>
  <c r="F70" i="8"/>
  <c r="F65" i="8"/>
  <c r="F62" i="8" l="1"/>
  <c r="F59" i="8"/>
  <c r="F29" i="8" l="1"/>
  <c r="F28" i="8"/>
  <c r="F26" i="8"/>
  <c r="F25" i="8"/>
  <c r="AR28" i="3" l="1"/>
  <c r="BY39" i="3" l="1"/>
  <c r="BY41" i="3" s="1"/>
  <c r="BY43" i="3" s="1"/>
  <c r="BX39" i="3"/>
  <c r="BX41" i="3" s="1"/>
  <c r="BX43" i="3" s="1"/>
  <c r="CF34" i="3" l="1"/>
  <c r="CC34" i="3"/>
  <c r="V24" i="2" s="1"/>
  <c r="F22" i="8" s="1"/>
  <c r="CB34" i="3"/>
  <c r="V23" i="2" s="1"/>
  <c r="F21" i="8" s="1"/>
  <c r="CA34" i="3"/>
  <c r="V10" i="2" s="1"/>
  <c r="F9" i="8" s="1"/>
  <c r="BZ34" i="3"/>
  <c r="V9" i="2" s="1"/>
  <c r="F8" i="8" s="1"/>
  <c r="V34" i="2" l="1"/>
  <c r="F36" i="8" s="1"/>
  <c r="V28" i="2"/>
  <c r="F30" i="8" s="1"/>
  <c r="AI34" i="2" l="1"/>
  <c r="AF34" i="2"/>
  <c r="CF50" i="3" l="1"/>
  <c r="CF49" i="3"/>
  <c r="Z26" i="2" s="1"/>
  <c r="CC50" i="3"/>
  <c r="X27" i="2" s="1"/>
  <c r="CC49" i="3"/>
  <c r="X26" i="2" s="1"/>
  <c r="F88" i="8" s="1"/>
  <c r="BZ50" i="3"/>
  <c r="V27" i="2" s="1"/>
  <c r="F27" i="8" s="1"/>
  <c r="BZ49" i="3"/>
  <c r="V26" i="2" s="1"/>
  <c r="W8" i="2"/>
  <c r="F41" i="8" s="1"/>
  <c r="Y27" i="2" l="1"/>
  <c r="F123" i="8" s="1"/>
  <c r="F91" i="8"/>
  <c r="Y26" i="2"/>
  <c r="F122" i="8" s="1"/>
  <c r="F152" i="8"/>
  <c r="F24" i="8"/>
  <c r="AF13" i="2"/>
  <c r="AF12" i="2"/>
  <c r="AI31" i="2" l="1"/>
  <c r="AI29" i="2"/>
  <c r="AI23" i="2"/>
  <c r="AI22" i="2"/>
  <c r="AI16" i="2"/>
  <c r="AI14" i="2"/>
  <c r="AI13" i="2"/>
  <c r="AI12" i="2"/>
  <c r="AF32" i="2"/>
  <c r="AF31" i="2"/>
  <c r="AF29" i="2"/>
  <c r="AF28" i="2"/>
  <c r="AF27" i="2"/>
  <c r="AF23" i="2"/>
  <c r="AF20" i="2"/>
  <c r="AF17" i="2"/>
  <c r="AF16" i="2"/>
  <c r="AF8" i="2"/>
  <c r="AF15" i="2"/>
  <c r="AF6" i="2"/>
  <c r="AF14" i="2"/>
  <c r="AF5" i="2"/>
  <c r="AF18" i="2"/>
  <c r="AF4" i="2"/>
  <c r="Y37" i="4"/>
  <c r="S30" i="4"/>
  <c r="AI35" i="2" l="1"/>
  <c r="L68" i="2"/>
  <c r="AA151" i="5"/>
  <c r="AG111" i="5"/>
  <c r="AI121" i="5"/>
  <c r="AH121" i="5"/>
  <c r="AF121" i="5"/>
  <c r="AE121" i="5"/>
  <c r="AJ120" i="5"/>
  <c r="AB150" i="5" s="1"/>
  <c r="AJ119" i="5"/>
  <c r="AB149" i="5" s="1"/>
  <c r="AJ118" i="5"/>
  <c r="AJ117" i="5"/>
  <c r="AJ116" i="5"/>
  <c r="AJ115" i="5"/>
  <c r="AJ114" i="5"/>
  <c r="AJ113" i="5"/>
  <c r="AJ112" i="5"/>
  <c r="AJ111" i="5"/>
  <c r="AJ121" i="5" s="1"/>
  <c r="AG120" i="5"/>
  <c r="AG119" i="5"/>
  <c r="AG118" i="5"/>
  <c r="AG117" i="5"/>
  <c r="AG116" i="5"/>
  <c r="AG115" i="5"/>
  <c r="AG114" i="5"/>
  <c r="AG113" i="5"/>
  <c r="AG112" i="5"/>
  <c r="AB89" i="5"/>
  <c r="AB88" i="5"/>
  <c r="AB87" i="5"/>
  <c r="AB86" i="5"/>
  <c r="AB85" i="5"/>
  <c r="AB84" i="5"/>
  <c r="AB83" i="5"/>
  <c r="AB82" i="5"/>
  <c r="AB81" i="5"/>
  <c r="AB80" i="5"/>
  <c r="AA90" i="5"/>
  <c r="AB61" i="5"/>
  <c r="AA61" i="5"/>
  <c r="AR51" i="3"/>
  <c r="V15" i="2" s="1"/>
  <c r="F13" i="8" s="1"/>
  <c r="V13" i="2"/>
  <c r="V12" i="2"/>
  <c r="F10" i="8" s="1"/>
  <c r="V30" i="2"/>
  <c r="AG121" i="5" l="1"/>
  <c r="AB146" i="5"/>
  <c r="AB148" i="5"/>
  <c r="AL43" i="2"/>
  <c r="F11" i="8"/>
  <c r="F12" i="8"/>
  <c r="F32" i="8"/>
  <c r="F18" i="8"/>
  <c r="AB143" i="5"/>
  <c r="AB144" i="5"/>
  <c r="AB145" i="5"/>
  <c r="Y56" i="2"/>
  <c r="AB142" i="5"/>
  <c r="AB147" i="5"/>
  <c r="AB141" i="5"/>
  <c r="AB90" i="5"/>
  <c r="AO236" i="3"/>
  <c r="V33" i="2" s="1"/>
  <c r="F35" i="8" s="1"/>
  <c r="AO218" i="3"/>
  <c r="V32" i="2" s="1"/>
  <c r="F34" i="8" s="1"/>
  <c r="AO200" i="3"/>
  <c r="V31" i="2" s="1"/>
  <c r="F33" i="8" s="1"/>
  <c r="AO182" i="3"/>
  <c r="V29" i="2" s="1"/>
  <c r="F31" i="8" s="1"/>
  <c r="AO164" i="3"/>
  <c r="V25" i="2" s="1"/>
  <c r="F23" i="8" s="1"/>
  <c r="AO146" i="3"/>
  <c r="V21" i="2" s="1"/>
  <c r="F19" i="8" s="1"/>
  <c r="AO128" i="3"/>
  <c r="V19" i="2" s="1"/>
  <c r="F17" i="8" s="1"/>
  <c r="AO109" i="3"/>
  <c r="V17" i="2" s="1"/>
  <c r="F15" i="8" s="1"/>
  <c r="AO95" i="3"/>
  <c r="V16" i="2" s="1"/>
  <c r="F14" i="8" s="1"/>
  <c r="AO76" i="3"/>
  <c r="V18" i="2" s="1"/>
  <c r="F16" i="8" s="1"/>
  <c r="AO57" i="3"/>
  <c r="V6" i="2" s="1"/>
  <c r="F5" i="8" s="1"/>
  <c r="AO43" i="3"/>
  <c r="V5" i="2" s="1"/>
  <c r="F4" i="8" s="1"/>
  <c r="AO24" i="3"/>
  <c r="V4" i="2" s="1"/>
  <c r="F3" i="8" s="1"/>
  <c r="AH235" i="3"/>
  <c r="AH234" i="3"/>
  <c r="AH233" i="3"/>
  <c r="AH232" i="3"/>
  <c r="AH231" i="3"/>
  <c r="AH230" i="3"/>
  <c r="AH229" i="3"/>
  <c r="AH228" i="3"/>
  <c r="AH227" i="3"/>
  <c r="AH226" i="3"/>
  <c r="AH225" i="3"/>
  <c r="AH224" i="3"/>
  <c r="AH223" i="3"/>
  <c r="AH222" i="3"/>
  <c r="AH221" i="3"/>
  <c r="AH220" i="3"/>
  <c r="AH219" i="3"/>
  <c r="AH217" i="3"/>
  <c r="AH216" i="3"/>
  <c r="AH215" i="3"/>
  <c r="AH214" i="3"/>
  <c r="AH213" i="3"/>
  <c r="AH212" i="3"/>
  <c r="AH211" i="3"/>
  <c r="AH210" i="3"/>
  <c r="AH209" i="3"/>
  <c r="AH208" i="3"/>
  <c r="AH207" i="3"/>
  <c r="AH206" i="3"/>
  <c r="AH205" i="3"/>
  <c r="AH204" i="3"/>
  <c r="AH203" i="3"/>
  <c r="AH202" i="3"/>
  <c r="AH201" i="3"/>
  <c r="AH199" i="3"/>
  <c r="AH198" i="3"/>
  <c r="AH197" i="3"/>
  <c r="AH196" i="3"/>
  <c r="AH195" i="3"/>
  <c r="AH194" i="3"/>
  <c r="AH193" i="3"/>
  <c r="AH192" i="3"/>
  <c r="AH191" i="3"/>
  <c r="AH190" i="3"/>
  <c r="AH189" i="3"/>
  <c r="AH188" i="3"/>
  <c r="AH187" i="3"/>
  <c r="AH186" i="3"/>
  <c r="AH185" i="3"/>
  <c r="AH184" i="3"/>
  <c r="AH183" i="3"/>
  <c r="AH181" i="3"/>
  <c r="AH180" i="3"/>
  <c r="AH179" i="3"/>
  <c r="AH178" i="3"/>
  <c r="AH177" i="3"/>
  <c r="AH176" i="3"/>
  <c r="AH175" i="3"/>
  <c r="AH174" i="3"/>
  <c r="AH173" i="3"/>
  <c r="AH172" i="3"/>
  <c r="AH171" i="3"/>
  <c r="AH170" i="3"/>
  <c r="AH169" i="3"/>
  <c r="AH168" i="3"/>
  <c r="AH167" i="3"/>
  <c r="AH166" i="3"/>
  <c r="AH165" i="3"/>
  <c r="AH163" i="3"/>
  <c r="AH162" i="3"/>
  <c r="AH161" i="3"/>
  <c r="AH160" i="3"/>
  <c r="AH159" i="3"/>
  <c r="AH158" i="3"/>
  <c r="AH157" i="3"/>
  <c r="AH156" i="3"/>
  <c r="AH155" i="3"/>
  <c r="AH154" i="3"/>
  <c r="AH153" i="3"/>
  <c r="AH152" i="3"/>
  <c r="AH151" i="3"/>
  <c r="AH150" i="3"/>
  <c r="AH149" i="3"/>
  <c r="AH148" i="3"/>
  <c r="AH147" i="3"/>
  <c r="AH145" i="3"/>
  <c r="AH144" i="3"/>
  <c r="AH143" i="3"/>
  <c r="AH142" i="3"/>
  <c r="AH141" i="3"/>
  <c r="AH140" i="3"/>
  <c r="AH139" i="3"/>
  <c r="AH138" i="3"/>
  <c r="AH137" i="3"/>
  <c r="AH136" i="3"/>
  <c r="AH135" i="3"/>
  <c r="AH134" i="3"/>
  <c r="AH133" i="3"/>
  <c r="AH132" i="3"/>
  <c r="AH131" i="3"/>
  <c r="AH130" i="3"/>
  <c r="AH129" i="3"/>
  <c r="AH127" i="3"/>
  <c r="AH126" i="3"/>
  <c r="AH125" i="3"/>
  <c r="AH124" i="3"/>
  <c r="AH123" i="3"/>
  <c r="AH122" i="3"/>
  <c r="AH121" i="3"/>
  <c r="AH120" i="3"/>
  <c r="AH119" i="3"/>
  <c r="AH118" i="3"/>
  <c r="AH117" i="3"/>
  <c r="AH116" i="3"/>
  <c r="AH115" i="3"/>
  <c r="AH114" i="3"/>
  <c r="AH113" i="3"/>
  <c r="AH112" i="3"/>
  <c r="AH111" i="3"/>
  <c r="AH110" i="3"/>
  <c r="AH108" i="3"/>
  <c r="AH107" i="3"/>
  <c r="AH106" i="3"/>
  <c r="AH105" i="3"/>
  <c r="AH104" i="3"/>
  <c r="AH103" i="3"/>
  <c r="AH102" i="3"/>
  <c r="AH101" i="3"/>
  <c r="AH100" i="3"/>
  <c r="AH99" i="3"/>
  <c r="AH98" i="3"/>
  <c r="AH97" i="3"/>
  <c r="AH96" i="3"/>
  <c r="AH94" i="3"/>
  <c r="AH93" i="3"/>
  <c r="AH92" i="3"/>
  <c r="AH91" i="3"/>
  <c r="AH90" i="3"/>
  <c r="AH89" i="3"/>
  <c r="AH88" i="3"/>
  <c r="AH87" i="3"/>
  <c r="AH86" i="3"/>
  <c r="AH85" i="3"/>
  <c r="AH84" i="3"/>
  <c r="AH83" i="3"/>
  <c r="AH82" i="3"/>
  <c r="AH81" i="3"/>
  <c r="AH80" i="3"/>
  <c r="AH79" i="3"/>
  <c r="AH78" i="3"/>
  <c r="AH77" i="3"/>
  <c r="AH75" i="3"/>
  <c r="AH74" i="3"/>
  <c r="AH73" i="3"/>
  <c r="AH72" i="3"/>
  <c r="AH71" i="3"/>
  <c r="AH70" i="3"/>
  <c r="AH69" i="3"/>
  <c r="AH68" i="3"/>
  <c r="AH67" i="3"/>
  <c r="AH66" i="3"/>
  <c r="AH65" i="3"/>
  <c r="AH64" i="3"/>
  <c r="AH63" i="3"/>
  <c r="AH62" i="3"/>
  <c r="AH61" i="3"/>
  <c r="AH60" i="3"/>
  <c r="AH59" i="3"/>
  <c r="AH58" i="3"/>
  <c r="AH56" i="3"/>
  <c r="AH55" i="3"/>
  <c r="AH54" i="3"/>
  <c r="AH53" i="3"/>
  <c r="AH52" i="3"/>
  <c r="AH51" i="3"/>
  <c r="AH50" i="3"/>
  <c r="AH49" i="3"/>
  <c r="AH48" i="3"/>
  <c r="AH47" i="3"/>
  <c r="AH46" i="3"/>
  <c r="AH45" i="3"/>
  <c r="AH44" i="3"/>
  <c r="AH42" i="3"/>
  <c r="AH41" i="3"/>
  <c r="AH40" i="3"/>
  <c r="AH39" i="3"/>
  <c r="AH38" i="3"/>
  <c r="AH37" i="3"/>
  <c r="AH36" i="3"/>
  <c r="AH35" i="3"/>
  <c r="AH34" i="3"/>
  <c r="AH33" i="3"/>
  <c r="AH32" i="3"/>
  <c r="AH31" i="3"/>
  <c r="AH30" i="3"/>
  <c r="AH29" i="3"/>
  <c r="AH28" i="3"/>
  <c r="AH27" i="3"/>
  <c r="AH26" i="3"/>
  <c r="AH25" i="3"/>
  <c r="AH23" i="3"/>
  <c r="AH22" i="3"/>
  <c r="AH21" i="3"/>
  <c r="AH20" i="3"/>
  <c r="AH19" i="3"/>
  <c r="AH18" i="3"/>
  <c r="AH17" i="3"/>
  <c r="AH16" i="3"/>
  <c r="AH15" i="3"/>
  <c r="AH14" i="3"/>
  <c r="AH13" i="3"/>
  <c r="AH12" i="3"/>
  <c r="AH11" i="3"/>
  <c r="AH10" i="3"/>
  <c r="AH9" i="3"/>
  <c r="AH8" i="3"/>
  <c r="AH7" i="3"/>
  <c r="AH6" i="3"/>
  <c r="AM43" i="2" l="1"/>
  <c r="AN43" i="2" s="1"/>
  <c r="AB151" i="5"/>
  <c r="H57" i="1"/>
  <c r="AL51" i="2" l="1"/>
  <c r="AM51" i="2" s="1"/>
  <c r="AP43" i="2"/>
  <c r="AQ43" i="2" s="1"/>
  <c r="U56" i="2"/>
  <c r="U44" i="2"/>
  <c r="E68" i="2" s="1"/>
  <c r="J18" i="10" l="1"/>
  <c r="AB57" i="1"/>
  <c r="I57" i="1"/>
  <c r="K18" i="10" l="1"/>
  <c r="M18" i="10"/>
  <c r="AI45" i="2" s="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O18" i="10" l="1"/>
  <c r="P18" i="10" s="1"/>
  <c r="AI49" i="2"/>
  <c r="Q57" i="1"/>
  <c r="AP51" i="2" l="1"/>
  <c r="AQ51" i="2" s="1"/>
  <c r="AF35" i="2"/>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O9" i="4"/>
  <c r="O8" i="4"/>
  <c r="O7" i="4"/>
  <c r="V8" i="2" l="1"/>
  <c r="F7" i="8" s="1"/>
  <c r="V7" i="2"/>
  <c r="F6" i="8" s="1"/>
  <c r="AF11" i="3"/>
  <c r="AE11" i="3" s="1"/>
  <c r="AF10" i="3"/>
  <c r="AF9" i="3"/>
  <c r="AF8" i="3"/>
  <c r="AF34" i="3"/>
  <c r="Z34" i="2" s="1"/>
  <c r="F162" i="8" s="1"/>
  <c r="AF24" i="3"/>
  <c r="F150" i="8" s="1"/>
  <c r="AF28" i="3"/>
  <c r="Z28" i="2" s="1"/>
  <c r="F156" i="8" s="1"/>
  <c r="AF23" i="3"/>
  <c r="F149" i="8" s="1"/>
  <c r="AF33" i="3"/>
  <c r="Z33" i="2" s="1"/>
  <c r="F161" i="8" s="1"/>
  <c r="AF32" i="3"/>
  <c r="Z32" i="2" s="1"/>
  <c r="F160" i="8" s="1"/>
  <c r="AF31" i="3"/>
  <c r="AF29" i="3"/>
  <c r="AF27" i="3"/>
  <c r="AF26" i="3"/>
  <c r="AF25" i="3"/>
  <c r="Z25" i="2" s="1"/>
  <c r="F151" i="8" s="1"/>
  <c r="AF22" i="3"/>
  <c r="AF21" i="3"/>
  <c r="Z21" i="2" s="1"/>
  <c r="F147" i="8" s="1"/>
  <c r="AF19" i="3"/>
  <c r="Z19" i="2" s="1"/>
  <c r="F145" i="8" s="1"/>
  <c r="AF18" i="3"/>
  <c r="Z18" i="2" s="1"/>
  <c r="F144" i="8" s="1"/>
  <c r="AF16" i="3"/>
  <c r="Z16" i="2" s="1"/>
  <c r="AF15" i="3"/>
  <c r="Z15" i="2" s="1"/>
  <c r="F141" i="8" s="1"/>
  <c r="AF14" i="3"/>
  <c r="Z14" i="2" s="1"/>
  <c r="F140" i="8" s="1"/>
  <c r="AF13" i="3"/>
  <c r="Z13" i="2" s="1"/>
  <c r="F139" i="8" s="1"/>
  <c r="AF12" i="3"/>
  <c r="Z12" i="2" s="1"/>
  <c r="F138" i="8" s="1"/>
  <c r="AF5" i="3"/>
  <c r="Z4" i="2" s="1"/>
  <c r="F131" i="8" s="1"/>
  <c r="U20" i="3"/>
  <c r="AF20" i="3" s="1"/>
  <c r="Z20" i="2" s="1"/>
  <c r="F146" i="8" s="1"/>
  <c r="U7" i="3"/>
  <c r="AF7" i="3" s="1"/>
  <c r="U6" i="3"/>
  <c r="AF6" i="3" s="1"/>
  <c r="R20" i="3"/>
  <c r="R7" i="3"/>
  <c r="Q7" i="3"/>
  <c r="R6" i="3"/>
  <c r="Q6" i="3"/>
  <c r="W28" i="2"/>
  <c r="F60" i="8" s="1"/>
  <c r="W25" i="2"/>
  <c r="F57" i="8" s="1"/>
  <c r="W34" i="2"/>
  <c r="F66" i="8" s="1"/>
  <c r="W24" i="2"/>
  <c r="F56" i="8" s="1"/>
  <c r="W23" i="2"/>
  <c r="F55" i="8" s="1"/>
  <c r="W10" i="2"/>
  <c r="F43" i="8" s="1"/>
  <c r="W9" i="2"/>
  <c r="F42" i="8" s="1"/>
  <c r="W7" i="2"/>
  <c r="F40" i="8" s="1"/>
  <c r="AD30" i="3"/>
  <c r="X30" i="2" s="1"/>
  <c r="F96" i="8" s="1"/>
  <c r="AD22" i="3"/>
  <c r="X22" i="2" s="1"/>
  <c r="F84" i="8" s="1"/>
  <c r="AD27" i="3"/>
  <c r="AD34" i="3"/>
  <c r="X34" i="2" s="1"/>
  <c r="F100" i="8" s="1"/>
  <c r="AD28" i="3"/>
  <c r="X28" i="2" s="1"/>
  <c r="F94" i="8" s="1"/>
  <c r="AD24" i="3"/>
  <c r="X24" i="2" s="1"/>
  <c r="F86" i="8" s="1"/>
  <c r="AD23" i="3"/>
  <c r="X23" i="2" s="1"/>
  <c r="F85" i="8" s="1"/>
  <c r="AD33" i="3"/>
  <c r="X33" i="2" s="1"/>
  <c r="F99" i="8" s="1"/>
  <c r="AD32" i="3"/>
  <c r="AD31" i="3"/>
  <c r="X31" i="2" s="1"/>
  <c r="AD29" i="3"/>
  <c r="X29" i="2" s="1"/>
  <c r="AD26" i="3"/>
  <c r="AD25" i="3"/>
  <c r="X25" i="2" s="1"/>
  <c r="F87" i="8" s="1"/>
  <c r="AD21" i="3"/>
  <c r="X21" i="2" s="1"/>
  <c r="F83" i="8" s="1"/>
  <c r="AD20" i="3"/>
  <c r="X20" i="2" s="1"/>
  <c r="F82" i="8" s="1"/>
  <c r="AD19" i="3"/>
  <c r="AD18" i="3"/>
  <c r="X18" i="2" s="1"/>
  <c r="F80" i="8" s="1"/>
  <c r="AD17" i="3"/>
  <c r="X17" i="2" s="1"/>
  <c r="F79" i="8" s="1"/>
  <c r="AD16" i="3"/>
  <c r="X16" i="2" s="1"/>
  <c r="AD15" i="3"/>
  <c r="X15" i="2" s="1"/>
  <c r="F77" i="8" s="1"/>
  <c r="AD14" i="3"/>
  <c r="X14" i="2" s="1"/>
  <c r="F76" i="8" s="1"/>
  <c r="AD13" i="3"/>
  <c r="X13" i="2" s="1"/>
  <c r="F75" i="8" s="1"/>
  <c r="AD12" i="3"/>
  <c r="X12" i="2" s="1"/>
  <c r="F74" i="8" s="1"/>
  <c r="AD7" i="3"/>
  <c r="X6" i="2" s="1"/>
  <c r="F69" i="8" s="1"/>
  <c r="AD6" i="3"/>
  <c r="X5" i="2" s="1"/>
  <c r="AD5" i="3"/>
  <c r="W32" i="2"/>
  <c r="F64" i="8" s="1"/>
  <c r="W31" i="2"/>
  <c r="F63" i="8" s="1"/>
  <c r="W29" i="2"/>
  <c r="F61" i="8" s="1"/>
  <c r="F54" i="8"/>
  <c r="V22" i="2"/>
  <c r="F20" i="8" s="1"/>
  <c r="W21" i="2"/>
  <c r="F53" i="8" s="1"/>
  <c r="W20" i="2"/>
  <c r="F52" i="8" s="1"/>
  <c r="V20" i="2"/>
  <c r="W19" i="2"/>
  <c r="F51" i="8" s="1"/>
  <c r="W18" i="2"/>
  <c r="F50" i="8" s="1"/>
  <c r="W16" i="2"/>
  <c r="W15" i="2"/>
  <c r="F47" i="8" s="1"/>
  <c r="W14" i="2"/>
  <c r="F46" i="8" s="1"/>
  <c r="W13" i="2"/>
  <c r="F45" i="8" s="1"/>
  <c r="W12" i="2"/>
  <c r="F44" i="8" s="1"/>
  <c r="W6" i="2"/>
  <c r="F39" i="8" s="1"/>
  <c r="W5" i="2"/>
  <c r="F38" i="8" s="1"/>
  <c r="W4" i="2"/>
  <c r="F37" i="8" s="1"/>
  <c r="Y31" i="2" l="1"/>
  <c r="F127" i="8" s="1"/>
  <c r="F97" i="8"/>
  <c r="F143" i="8"/>
  <c r="F142" i="8"/>
  <c r="F78" i="8"/>
  <c r="Y16" i="2"/>
  <c r="Y29" i="2"/>
  <c r="F125" i="8" s="1"/>
  <c r="F95" i="8"/>
  <c r="F68" i="8"/>
  <c r="Y5" i="2"/>
  <c r="F102" i="8" s="1"/>
  <c r="F48" i="8"/>
  <c r="F49" i="8"/>
  <c r="V35" i="2"/>
  <c r="V37" i="2"/>
  <c r="E22" i="2" s="1"/>
  <c r="V36" i="2"/>
  <c r="W37" i="2"/>
  <c r="E26" i="2" s="1"/>
  <c r="W35" i="2"/>
  <c r="W36" i="2"/>
  <c r="AE10" i="3"/>
  <c r="AE19" i="3"/>
  <c r="Y19" i="2" s="1"/>
  <c r="F115" i="8" s="1"/>
  <c r="AE32" i="3"/>
  <c r="Y32" i="2" s="1"/>
  <c r="F128" i="8" s="1"/>
  <c r="AE9" i="3"/>
  <c r="AE18" i="3"/>
  <c r="Y18" i="2" s="1"/>
  <c r="F114" i="8" s="1"/>
  <c r="X19" i="2"/>
  <c r="F81" i="8" s="1"/>
  <c r="AF30" i="3"/>
  <c r="Z30" i="2" s="1"/>
  <c r="AE8" i="3"/>
  <c r="AE23" i="3"/>
  <c r="Y23" i="2" s="1"/>
  <c r="F119" i="8" s="1"/>
  <c r="AE22" i="3"/>
  <c r="Y22" i="2" s="1"/>
  <c r="F118" i="8" s="1"/>
  <c r="AE5" i="3"/>
  <c r="Y4" i="2" s="1"/>
  <c r="F101" i="8" s="1"/>
  <c r="AE33" i="3"/>
  <c r="Y33" i="2" s="1"/>
  <c r="F129" i="8" s="1"/>
  <c r="AE29" i="3"/>
  <c r="AE21" i="3"/>
  <c r="Y21" i="2" s="1"/>
  <c r="F117" i="8" s="1"/>
  <c r="X4" i="2"/>
  <c r="AE31" i="3"/>
  <c r="X32" i="2"/>
  <c r="AE17" i="3"/>
  <c r="AE6" i="3"/>
  <c r="Z6" i="2"/>
  <c r="F133" i="8" s="1"/>
  <c r="AE7" i="3"/>
  <c r="Y6" i="2" s="1"/>
  <c r="F103" i="8" s="1"/>
  <c r="AE14" i="3"/>
  <c r="Y14" i="2" s="1"/>
  <c r="F110" i="8" s="1"/>
  <c r="Z22" i="2"/>
  <c r="AE15" i="3"/>
  <c r="Y15" i="2" s="1"/>
  <c r="F111" i="8" s="1"/>
  <c r="AE16" i="3"/>
  <c r="AE24" i="3"/>
  <c r="Y24" i="2" s="1"/>
  <c r="F120" i="8" s="1"/>
  <c r="AE13" i="3"/>
  <c r="Y13" i="2" s="1"/>
  <c r="F109" i="8" s="1"/>
  <c r="AE25" i="3"/>
  <c r="Y25" i="2" s="1"/>
  <c r="F121" i="8" s="1"/>
  <c r="AE26" i="3"/>
  <c r="AE34" i="3"/>
  <c r="Y34" i="2" s="1"/>
  <c r="F130" i="8" s="1"/>
  <c r="AE27" i="3"/>
  <c r="AE12" i="3"/>
  <c r="Y12" i="2" s="1"/>
  <c r="F108" i="8" s="1"/>
  <c r="AE20" i="3"/>
  <c r="Y20" i="2" s="1"/>
  <c r="F116" i="8" s="1"/>
  <c r="AE28" i="3"/>
  <c r="Y28" i="2" s="1"/>
  <c r="F124" i="8" s="1"/>
  <c r="V11" i="2"/>
  <c r="W11" i="2"/>
  <c r="F113" i="8" l="1"/>
  <c r="F112" i="8"/>
  <c r="Z35" i="2"/>
  <c r="D9" i="10" s="1"/>
  <c r="F148" i="8"/>
  <c r="Z36" i="2"/>
  <c r="D9" i="11" s="1"/>
  <c r="F158" i="8"/>
  <c r="X36" i="2"/>
  <c r="D7" i="11" s="1"/>
  <c r="F98" i="8"/>
  <c r="X11" i="2"/>
  <c r="F67" i="8"/>
  <c r="X37" i="2"/>
  <c r="E23" i="2" s="1"/>
  <c r="X35" i="2"/>
  <c r="D7" i="10" s="1"/>
  <c r="Z37" i="2"/>
  <c r="E25" i="2" s="1"/>
  <c r="Y35" i="2"/>
  <c r="D8" i="10" s="1"/>
  <c r="AE30" i="3"/>
  <c r="Y30" i="2" s="1"/>
  <c r="Y11" i="2"/>
  <c r="Z11" i="2"/>
  <c r="H7" i="11" l="1"/>
  <c r="AG52" i="2" s="1"/>
  <c r="AG56" i="2"/>
  <c r="AG55" i="2" s="1"/>
  <c r="AG58" i="2" s="1"/>
  <c r="H9" i="11"/>
  <c r="AI52" i="2" s="1"/>
  <c r="AI51" i="2" s="1"/>
  <c r="AI56" i="2"/>
  <c r="AI55" i="2" s="1"/>
  <c r="AI58" i="2" s="1"/>
  <c r="AG51" i="2"/>
  <c r="AG54" i="2" s="1"/>
  <c r="AG44" i="2"/>
  <c r="AH44" i="2"/>
  <c r="H9" i="10"/>
  <c r="F9" i="10" s="1"/>
  <c r="AI48" i="2" s="1"/>
  <c r="AI44" i="2"/>
  <c r="AI43" i="2" s="1"/>
  <c r="AI46" i="2" s="1"/>
  <c r="Y36" i="2"/>
  <c r="D8" i="11" s="1"/>
  <c r="F126" i="8"/>
  <c r="Y37" i="2"/>
  <c r="E24" i="2" s="1"/>
  <c r="F7" i="11" l="1"/>
  <c r="AG60" i="2" s="1"/>
  <c r="AG59" i="2" s="1"/>
  <c r="AG62" i="2" s="1"/>
  <c r="K7" i="11"/>
  <c r="J7" i="11" s="1"/>
  <c r="AI47" i="2"/>
  <c r="Z42" i="2" s="1"/>
  <c r="Z44" i="2" s="1"/>
  <c r="H8" i="11"/>
  <c r="AH52" i="2" s="1"/>
  <c r="AH51" i="2" s="1"/>
  <c r="AH54" i="2" s="1"/>
  <c r="AH56" i="2"/>
  <c r="AH55" i="2" s="1"/>
  <c r="AH58" i="2" s="1"/>
  <c r="K9" i="11"/>
  <c r="J9" i="11" s="1"/>
  <c r="F9" i="11"/>
  <c r="AI60" i="2" s="1"/>
  <c r="AI54" i="2"/>
  <c r="Z46" i="2"/>
  <c r="Z48" i="2" s="1"/>
  <c r="AI40" i="2"/>
  <c r="K9" i="10"/>
  <c r="J9" i="10" s="1"/>
  <c r="M9" i="10" s="1"/>
  <c r="N9" i="10" s="1"/>
  <c r="BH8" i="1"/>
  <c r="BN8" i="1" s="1"/>
  <c r="BO8" i="1" s="1"/>
  <c r="BO21" i="1" s="1"/>
  <c r="BG21" i="1"/>
  <c r="Y42" i="2" s="1"/>
  <c r="BF21" i="1"/>
  <c r="Y43" i="2" s="1"/>
  <c r="M7" i="11" l="1"/>
  <c r="N7" i="11" s="1"/>
  <c r="AI59" i="2"/>
  <c r="AI62" i="2" s="1"/>
  <c r="Z50" i="2"/>
  <c r="Z52" i="2" s="1"/>
  <c r="AI50" i="2"/>
  <c r="AI39" i="2"/>
  <c r="AI42" i="2" s="1"/>
  <c r="F8" i="11"/>
  <c r="K8" i="11"/>
  <c r="J8" i="11" s="1"/>
  <c r="M9" i="11"/>
  <c r="N9" i="11" s="1"/>
  <c r="G4" i="10"/>
  <c r="G7" i="10" s="1"/>
  <c r="P7" i="10"/>
  <c r="Y44" i="2"/>
  <c r="BI21" i="1"/>
  <c r="H4" i="10" s="1"/>
  <c r="M8" i="11" l="1"/>
  <c r="N8" i="11" s="1"/>
  <c r="AH60" i="2"/>
  <c r="AH59" i="2" s="1"/>
  <c r="AH62" i="2" s="1"/>
  <c r="AE40" i="2"/>
  <c r="S18" i="10"/>
  <c r="Q7" i="10"/>
  <c r="P8" i="10"/>
  <c r="S16" i="10"/>
  <c r="R16" i="10"/>
  <c r="G8" i="10"/>
  <c r="H8" i="10" s="1"/>
  <c r="H7" i="10"/>
  <c r="K5" i="10"/>
  <c r="F5" i="10"/>
  <c r="G5" i="10"/>
  <c r="AE39" i="2" l="1"/>
  <c r="AE42" i="2" s="1"/>
  <c r="AL42" i="2"/>
  <c r="AM42" i="2" s="1"/>
  <c r="AG40" i="2"/>
  <c r="AG39" i="2" s="1"/>
  <c r="AG42" i="2" s="1"/>
  <c r="F7" i="10"/>
  <c r="K7" i="10"/>
  <c r="J7" i="10" s="1"/>
  <c r="R17" i="10"/>
  <c r="J17" i="10" s="1"/>
  <c r="J16" i="10"/>
  <c r="K8" i="10"/>
  <c r="J8" i="10" s="1"/>
  <c r="F8" i="10"/>
  <c r="AH40" i="2"/>
  <c r="AH39" i="2" s="1"/>
  <c r="AH42" i="2" s="1"/>
  <c r="S17" i="10"/>
  <c r="Q8" i="10"/>
  <c r="J5" i="10"/>
  <c r="M5" i="10" s="1"/>
  <c r="N5" i="10" s="1"/>
  <c r="AN42" i="2" l="1"/>
  <c r="AH48" i="2"/>
  <c r="M8" i="10"/>
  <c r="N8" i="10" s="1"/>
  <c r="K16" i="10"/>
  <c r="M16" i="10"/>
  <c r="AG45" i="2" s="1"/>
  <c r="AG43" i="2" s="1"/>
  <c r="AG46" i="2" s="1"/>
  <c r="K17" i="10"/>
  <c r="M17" i="10"/>
  <c r="AH45" i="2" s="1"/>
  <c r="AH43" i="2" s="1"/>
  <c r="AH46" i="2" s="1"/>
  <c r="AG48" i="2"/>
  <c r="M7" i="10"/>
  <c r="N7" i="10" s="1"/>
  <c r="H5" i="10"/>
  <c r="D5" i="10" s="1"/>
  <c r="AL50" i="2" l="1"/>
  <c r="AP50" i="2"/>
  <c r="AP42" i="2"/>
  <c r="O17" i="10"/>
  <c r="P17" i="10" s="1"/>
  <c r="AH49" i="2"/>
  <c r="AH47" i="2" s="1"/>
  <c r="AH50" i="2" s="1"/>
  <c r="O16" i="10"/>
  <c r="P16" i="10" s="1"/>
  <c r="AG49" i="2"/>
  <c r="AG47" i="2" s="1"/>
  <c r="AG50" i="2" s="1"/>
  <c r="AQ42" i="2" l="1"/>
  <c r="AQ41" i="2" s="1"/>
  <c r="AP49" i="2"/>
  <c r="AQ50" i="2"/>
  <c r="AQ49" i="2" s="1"/>
  <c r="AL49" i="2"/>
  <c r="AM50" i="2"/>
  <c r="AM49"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xxx</author>
    <author>Ray Beamesderfer</author>
  </authors>
  <commentList>
    <comment ref="AD8" authorId="0" shapeId="0" xr:uid="{00000000-0006-0000-0100-000001000000}">
      <text>
        <r>
          <rPr>
            <b/>
            <sz val="9"/>
            <color indexed="81"/>
            <rFont val="Tahoma"/>
            <family val="2"/>
          </rPr>
          <t>based on OR TRT low risk midpoint</t>
        </r>
      </text>
    </comment>
    <comment ref="AD9" authorId="0" shapeId="0" xr:uid="{00000000-0006-0000-0100-000002000000}">
      <text>
        <r>
          <rPr>
            <b/>
            <sz val="9"/>
            <color indexed="81"/>
            <rFont val="Tahoma"/>
            <family val="2"/>
          </rPr>
          <t>based on OR TRT low risk midpoint</t>
        </r>
      </text>
    </comment>
    <comment ref="AD10" authorId="0" shapeId="0" xr:uid="{00000000-0006-0000-0100-000003000000}">
      <text>
        <r>
          <rPr>
            <b/>
            <sz val="9"/>
            <color indexed="81"/>
            <rFont val="Tahoma"/>
            <family val="2"/>
          </rPr>
          <t>based on OR TRT low risk midpoint</t>
        </r>
      </text>
    </comment>
    <comment ref="AD11" authorId="0" shapeId="0" xr:uid="{00000000-0006-0000-0100-000004000000}">
      <text>
        <r>
          <rPr>
            <b/>
            <sz val="9"/>
            <color indexed="81"/>
            <rFont val="Tahoma"/>
            <family val="2"/>
          </rPr>
          <t>based on OR TRT low risk midpoint</t>
        </r>
      </text>
    </comment>
    <comment ref="AF30" authorId="1" shapeId="0" xr:uid="{00000000-0006-0000-0100-000005000000}">
      <text>
        <r>
          <rPr>
            <b/>
            <sz val="8"/>
            <color indexed="81"/>
            <rFont val="Tahoma"/>
            <family val="2"/>
          </rPr>
          <t>default rule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Ray Beamesderfer</author>
  </authors>
  <commentList>
    <comment ref="E2" authorId="0" shapeId="0" xr:uid="{00000000-0006-0000-0400-000001000000}">
      <text>
        <r>
          <rPr>
            <b/>
            <sz val="8"/>
            <color indexed="81"/>
            <rFont val="Tahoma"/>
            <family val="2"/>
          </rPr>
          <t>mainstem &amp; trib sport</t>
        </r>
      </text>
    </comment>
    <comment ref="F2" authorId="0" shapeId="0" xr:uid="{00000000-0006-0000-0400-000002000000}">
      <text>
        <r>
          <rPr>
            <b/>
            <sz val="8"/>
            <color indexed="81"/>
            <rFont val="Tahoma"/>
            <family val="2"/>
          </rPr>
          <t xml:space="preserve">Marmot Dam on the Sandy R. (1955-56 through 1969-70 and since 1977-78), North Fork Dam on
the Clackamas R. (since 1957-58), Mayfield Dam on the Cowlitz R. (1961-62 through 1968-69),
and Willamette Falls on the Willamette R. (since 1953-54). Willamette Falls counts prior to
1965-66 are minimal values because they are limited to steelhead counts made in conjunction
with the spring chinook counting period.
</t>
        </r>
      </text>
    </comment>
    <comment ref="G2" authorId="0" shapeId="0" xr:uid="{00000000-0006-0000-0400-000003000000}">
      <text>
        <r>
          <rPr>
            <b/>
            <sz val="8"/>
            <color indexed="81"/>
            <rFont val="Tahoma"/>
            <family val="2"/>
          </rPr>
          <t xml:space="preserve">Big Creek (since 1957-58), Klaskanine (since 1961-62, excluding 1964-65 and 1965-66), Eagle Creek
(since 1957-58), Cowlitz Trout (since 1969-70), Beaver Creek and Skamania (since 1987-88),
Cowlitz Salmon (since 1995-96), Lewis (since 1995-96), and Merwin (since 1995-96) hatcheries
</t>
        </r>
      </text>
    </comment>
    <comment ref="I2" authorId="0" shapeId="0" xr:uid="{00000000-0006-0000-0400-000004000000}">
      <text>
        <r>
          <rPr>
            <b/>
            <sz val="8"/>
            <color indexed="81"/>
            <rFont val="Tahoma"/>
            <family val="2"/>
          </rPr>
          <t>Escapement data not availble for tributaries</t>
        </r>
      </text>
    </comment>
    <comment ref="N4" authorId="0" shapeId="0" xr:uid="{00000000-0006-0000-0400-000005000000}">
      <text>
        <r>
          <rPr>
            <b/>
            <sz val="8"/>
            <color indexed="81"/>
            <rFont val="Tahoma"/>
            <family val="2"/>
          </rPr>
          <t>Willamette Falls, Clackamas, Sandy</t>
        </r>
      </text>
    </comment>
    <comment ref="K6" authorId="0" shapeId="0" xr:uid="{00000000-0006-0000-0400-000006000000}">
      <text>
        <r>
          <rPr>
            <b/>
            <sz val="8"/>
            <color indexed="81"/>
            <rFont val="Tahoma"/>
            <family val="2"/>
          </rPr>
          <t>2002 status report</t>
        </r>
      </text>
    </comment>
    <comment ref="L6" authorId="0" shapeId="0" xr:uid="{00000000-0006-0000-0400-000007000000}">
      <text>
        <r>
          <rPr>
            <b/>
            <sz val="8"/>
            <color indexed="81"/>
            <rFont val="Tahoma"/>
            <family val="2"/>
          </rPr>
          <t>2002 status report</t>
        </r>
      </text>
    </comment>
    <comment ref="M6" authorId="0" shapeId="0" xr:uid="{00000000-0006-0000-0400-000008000000}">
      <text>
        <r>
          <rPr>
            <b/>
            <sz val="8"/>
            <color indexed="81"/>
            <rFont val="Tahoma"/>
            <family val="2"/>
          </rPr>
          <t>2002 status report</t>
        </r>
      </text>
    </comment>
    <comment ref="N6" authorId="0" shapeId="0" xr:uid="{00000000-0006-0000-0400-000009000000}">
      <text>
        <r>
          <rPr>
            <b/>
            <sz val="8"/>
            <color indexed="81"/>
            <rFont val="Tahoma"/>
            <family val="2"/>
          </rPr>
          <t>2002 status report</t>
        </r>
      </text>
    </comment>
    <comment ref="O6" authorId="0" shapeId="0" xr:uid="{00000000-0006-0000-0400-00000A000000}">
      <text>
        <r>
          <rPr>
            <b/>
            <sz val="8"/>
            <color indexed="81"/>
            <rFont val="Tahoma"/>
            <family val="2"/>
          </rPr>
          <t>2002 status report: OR returns if any included in WA total in this sheet</t>
        </r>
      </text>
    </comment>
    <comment ref="P6" authorId="0" shapeId="0" xr:uid="{00000000-0006-0000-0400-00000B000000}">
      <text>
        <r>
          <rPr>
            <b/>
            <sz val="8"/>
            <color indexed="81"/>
            <rFont val="Tahoma"/>
            <family val="2"/>
          </rPr>
          <t>2002 status rept</t>
        </r>
      </text>
    </comment>
    <comment ref="Q6" authorId="0" shapeId="0" xr:uid="{00000000-0006-0000-0400-00000C000000}">
      <text>
        <r>
          <rPr>
            <b/>
            <sz val="8"/>
            <color indexed="81"/>
            <rFont val="Tahoma"/>
            <family val="2"/>
          </rPr>
          <t>2002 status report</t>
        </r>
      </text>
    </comment>
    <comment ref="A8" authorId="0" shapeId="0" xr:uid="{00000000-0006-0000-0400-00000D000000}">
      <text>
        <r>
          <rPr>
            <b/>
            <sz val="8"/>
            <color indexed="81"/>
            <rFont val="Tahoma"/>
            <family val="2"/>
          </rPr>
          <t>John Day Dam completed</t>
        </r>
      </text>
    </comment>
    <comment ref="K22" authorId="0" shapeId="0" xr:uid="{00000000-0006-0000-0400-00000E000000}">
      <text>
        <r>
          <rPr>
            <b/>
            <sz val="8"/>
            <color indexed="81"/>
            <rFont val="Tahoma"/>
            <family val="2"/>
          </rPr>
          <t>JS report spr 2018</t>
        </r>
      </text>
    </comment>
    <comment ref="L22" authorId="0" shapeId="0" xr:uid="{00000000-0006-0000-0400-00000F000000}">
      <text>
        <r>
          <rPr>
            <b/>
            <sz val="8"/>
            <color indexed="81"/>
            <rFont val="Tahoma"/>
            <family val="2"/>
          </rPr>
          <t>JS report spring 2018</t>
        </r>
      </text>
    </comment>
    <comment ref="M22" authorId="0" shapeId="0" xr:uid="{00000000-0006-0000-0400-000010000000}">
      <text>
        <r>
          <rPr>
            <b/>
            <sz val="8"/>
            <color indexed="81"/>
            <rFont val="Tahoma"/>
            <family val="2"/>
          </rPr>
          <t>JS report spring 2018</t>
        </r>
      </text>
    </comment>
    <comment ref="N22" authorId="0" shapeId="0" xr:uid="{00000000-0006-0000-0400-000011000000}">
      <text>
        <r>
          <rPr>
            <b/>
            <sz val="8"/>
            <color indexed="81"/>
            <rFont val="Tahoma"/>
            <family val="2"/>
          </rPr>
          <t>JS report spring 2018</t>
        </r>
      </text>
    </comment>
    <comment ref="O22" authorId="0" shapeId="0" xr:uid="{00000000-0006-0000-0400-000012000000}">
      <text>
        <r>
          <rPr>
            <b/>
            <sz val="8"/>
            <color indexed="81"/>
            <rFont val="Tahoma"/>
            <family val="2"/>
          </rPr>
          <t>JS report spring 2018</t>
        </r>
      </text>
    </comment>
    <comment ref="P22" authorId="0" shapeId="0" xr:uid="{00000000-0006-0000-0400-000013000000}">
      <text>
        <r>
          <rPr>
            <b/>
            <sz val="8"/>
            <color indexed="81"/>
            <rFont val="Tahoma"/>
            <family val="2"/>
          </rPr>
          <t>JS report spring 2018</t>
        </r>
      </text>
    </comment>
    <comment ref="Q22" authorId="0" shapeId="0" xr:uid="{00000000-0006-0000-0400-000014000000}">
      <text>
        <r>
          <rPr>
            <b/>
            <sz val="8"/>
            <color indexed="81"/>
            <rFont val="Tahoma"/>
            <family val="2"/>
          </rPr>
          <t>JS report spring 2018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P3" authorId="0" shapeId="0" xr:uid="{0354273C-DC8C-4197-AF18-AAD8CA072C96}">
      <text>
        <r>
          <rPr>
            <b/>
            <sz val="9"/>
            <color indexed="81"/>
            <rFont val="Tahoma"/>
            <family val="2"/>
          </rPr>
          <t>from goal summary table</t>
        </r>
      </text>
    </comment>
    <comment ref="E4" authorId="0" shapeId="0" xr:uid="{793790C3-5339-402A-9E72-1D1ACBAE04E2}">
      <text>
        <r>
          <rPr>
            <b/>
            <sz val="9"/>
            <color indexed="81"/>
            <rFont val="Tahoma"/>
            <family val="2"/>
          </rPr>
          <t>For this example solved to force match to number of spawners (because averages don't always align perfectly)</t>
        </r>
      </text>
    </comment>
    <comment ref="Q7" authorId="0" shapeId="0" xr:uid="{E8315940-75F4-40B4-AB6A-A1C1AF1255C2}">
      <text>
        <r>
          <rPr>
            <b/>
            <sz val="9"/>
            <color indexed="81"/>
            <rFont val="Tahoma"/>
            <family val="2"/>
          </rPr>
          <t>need to select this so that total matches target (col N = col P)</t>
        </r>
      </text>
    </comment>
    <comment ref="Q8" authorId="0" shapeId="0" xr:uid="{E4E2C6AF-8648-4A4D-8D30-1C224105CB6C}">
      <text>
        <r>
          <rPr>
            <b/>
            <sz val="9"/>
            <color indexed="81"/>
            <rFont val="Tahoma"/>
            <family val="2"/>
          </rPr>
          <t>need to select this so that total matches target (col N = col P)</t>
        </r>
      </text>
    </comment>
    <comment ref="G9" authorId="0" shapeId="0" xr:uid="{E0348098-F2BE-42C1-9F67-50DCB06C3ADF}">
      <text>
        <r>
          <rPr>
            <b/>
            <sz val="9"/>
            <color indexed="81"/>
            <rFont val="Tahoma"/>
            <family val="2"/>
          </rPr>
          <t>need to select this so that total matches target (col N = col P)</t>
        </r>
      </text>
    </comment>
    <comment ref="Q9" authorId="0" shapeId="0" xr:uid="{416C80D3-0B4D-420B-BEAB-BDDFE127D45C}">
      <text>
        <r>
          <rPr>
            <b/>
            <sz val="9"/>
            <color indexed="81"/>
            <rFont val="Tahoma"/>
            <family val="2"/>
          </rPr>
          <t>need to select this so that total matches target (col N = col P)</t>
        </r>
      </text>
    </comment>
    <comment ref="M12" authorId="0" shapeId="0" xr:uid="{F301BD10-E942-497E-9148-6BDB97C770C9}">
      <text>
        <r>
          <rPr>
            <b/>
            <sz val="9"/>
            <color indexed="81"/>
            <rFont val="Tahoma"/>
            <family val="2"/>
          </rPr>
          <t>this ideally should include hatchery rack returns &amp; strays into natural spawning grounds</t>
        </r>
      </text>
    </comment>
    <comment ref="R12" authorId="0" shapeId="0" xr:uid="{65BEA8E5-ABF3-4438-922E-3A26B7C33E3B}">
      <text>
        <r>
          <rPr>
            <b/>
            <sz val="9"/>
            <color indexed="81"/>
            <rFont val="Tahoma"/>
            <family val="2"/>
          </rPr>
          <t>from goal summary table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P3" authorId="0" shapeId="0" xr:uid="{134B926B-1A27-40A3-8411-98A2057EAA28}">
      <text>
        <r>
          <rPr>
            <b/>
            <sz val="9"/>
            <color indexed="81"/>
            <rFont val="Tahoma"/>
            <family val="2"/>
          </rPr>
          <t>from goal summary table</t>
        </r>
      </text>
    </comment>
    <comment ref="E4" authorId="0" shapeId="0" xr:uid="{5E42FC22-7C34-4819-B272-A2D0BD5E95BB}">
      <text>
        <r>
          <rPr>
            <b/>
            <sz val="9"/>
            <color indexed="81"/>
            <rFont val="Tahoma"/>
            <family val="2"/>
          </rPr>
          <t>For this example solved to force match to number of spawners (because averages don't always align perfectly)</t>
        </r>
      </text>
    </comment>
    <comment ref="Q7" authorId="0" shapeId="0" xr:uid="{03D45EE2-2E2E-4918-8D94-505552EBBE50}">
      <text>
        <r>
          <rPr>
            <b/>
            <sz val="9"/>
            <color indexed="81"/>
            <rFont val="Tahoma"/>
            <family val="2"/>
          </rPr>
          <t>need to select this so that total matches target (col N = col P)</t>
        </r>
      </text>
    </comment>
    <comment ref="Q8" authorId="0" shapeId="0" xr:uid="{263B6A0A-609C-4401-9EFB-B01D86AF1353}">
      <text>
        <r>
          <rPr>
            <b/>
            <sz val="9"/>
            <color indexed="81"/>
            <rFont val="Tahoma"/>
            <family val="2"/>
          </rPr>
          <t>need to select this so that total matches target (col N = col P)</t>
        </r>
      </text>
    </comment>
    <comment ref="G9" authorId="0" shapeId="0" xr:uid="{105DD7E7-4994-4C8A-89F7-B40757B41F76}">
      <text>
        <r>
          <rPr>
            <b/>
            <sz val="9"/>
            <color indexed="81"/>
            <rFont val="Tahoma"/>
            <family val="2"/>
          </rPr>
          <t>need to select this so that total matches target (col N = col P)</t>
        </r>
      </text>
    </comment>
    <comment ref="Q9" authorId="0" shapeId="0" xr:uid="{F2D8D868-7BAF-4309-A88B-6F6A8895B521}">
      <text>
        <r>
          <rPr>
            <b/>
            <sz val="9"/>
            <color indexed="81"/>
            <rFont val="Tahoma"/>
            <family val="2"/>
          </rPr>
          <t>need to select this so that total matches target (col N = col P)</t>
        </r>
      </text>
    </comment>
    <comment ref="M12" authorId="0" shapeId="0" xr:uid="{D3A75425-0667-4BE8-9576-9879D20CE987}">
      <text>
        <r>
          <rPr>
            <b/>
            <sz val="9"/>
            <color indexed="81"/>
            <rFont val="Tahoma"/>
            <family val="2"/>
          </rPr>
          <t>this ideally should include hatchery rack returns &amp; strays into natural spawning grounds</t>
        </r>
      </text>
    </comment>
    <comment ref="R12" authorId="0" shapeId="0" xr:uid="{E62E242B-BE34-439A-96E7-B9C4F5083BCF}">
      <text>
        <r>
          <rPr>
            <b/>
            <sz val="9"/>
            <color indexed="81"/>
            <rFont val="Tahoma"/>
            <family val="2"/>
          </rPr>
          <t>from goal summary table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D2" authorId="0" shapeId="0" xr:uid="{95BE070C-B88A-4B4B-B373-DE36A57AD0C0}">
      <text>
        <r>
          <rPr>
            <b/>
            <u/>
            <sz val="9"/>
            <color indexed="81"/>
            <rFont val="Tahoma"/>
            <family val="2"/>
          </rPr>
          <t>Subject</t>
        </r>
        <r>
          <rPr>
            <b/>
            <sz val="9"/>
            <color indexed="81"/>
            <rFont val="Tahoma"/>
            <family val="2"/>
          </rPr>
          <t xml:space="preserve">
Population
Fishery
Hatchery</t>
        </r>
      </text>
    </comment>
    <comment ref="F2" authorId="0" shapeId="0" xr:uid="{D0C32E5A-4E98-4AFF-AFFD-C3A4F9E2E9E4}">
      <text>
        <r>
          <rPr>
            <b/>
            <sz val="9"/>
            <color indexed="81"/>
            <rFont val="Tahoma"/>
            <family val="2"/>
          </rPr>
          <t>fill these in when final</t>
        </r>
      </text>
    </comment>
    <comment ref="I2" authorId="0" shapeId="0" xr:uid="{902424F1-E81F-4319-AE23-964DCC35073C}">
      <text>
        <r>
          <rPr>
            <b/>
            <u/>
            <sz val="9"/>
            <color indexed="81"/>
            <rFont val="Tahoma"/>
            <family val="2"/>
          </rPr>
          <t>Natural Production (eg)</t>
        </r>
        <r>
          <rPr>
            <b/>
            <sz val="9"/>
            <color indexed="81"/>
            <rFont val="Tahoma"/>
            <family val="2"/>
          </rPr>
          <t xml:space="preserve">
(current)
spawning ground survey 
dam count
weir count
EDT model (patient)
expert judgement
(historical)
Reference period estimate
EDT model (template)
Other model
Harvest expansion
???
(goals)
</t>
        </r>
        <r>
          <rPr>
            <b/>
            <u/>
            <sz val="9"/>
            <color indexed="81"/>
            <rFont val="Tahoma"/>
            <family val="2"/>
          </rPr>
          <t>Hatchery</t>
        </r>
        <r>
          <rPr>
            <b/>
            <sz val="9"/>
            <color indexed="81"/>
            <rFont val="Tahoma"/>
            <family val="2"/>
          </rPr>
          <t xml:space="preserve">
release
adult return</t>
        </r>
      </text>
    </comment>
    <comment ref="J2" authorId="0" shapeId="0" xr:uid="{306F30C3-8DA8-44A0-85DF-A7E1AAF4493C}">
      <text>
        <r>
          <rPr>
            <b/>
            <sz val="9"/>
            <color indexed="81"/>
            <rFont val="Tahoma"/>
            <family val="2"/>
          </rPr>
          <t>if applicable</t>
        </r>
      </text>
    </comment>
    <comment ref="L2" authorId="0" shapeId="0" xr:uid="{B55DF9E6-FC27-4220-9F2A-EDC7E964EEA6}">
      <text>
        <r>
          <rPr>
            <b/>
            <u/>
            <sz val="9"/>
            <color indexed="81"/>
            <rFont val="Tahoma"/>
            <family val="2"/>
          </rPr>
          <t>Reference (short form)</t>
        </r>
        <r>
          <rPr>
            <b/>
            <sz val="9"/>
            <color indexed="81"/>
            <rFont val="Tahoma"/>
            <family val="2"/>
          </rPr>
          <t xml:space="preserve">
Recovery plan
Subbasin plan
Technical report
Website
Agency unpublished
etc.</t>
        </r>
      </text>
    </comment>
  </commentList>
</comments>
</file>

<file path=xl/sharedStrings.xml><?xml version="1.0" encoding="utf-8"?>
<sst xmlns="http://schemas.openxmlformats.org/spreadsheetml/2006/main" count="5510" uniqueCount="735">
  <si>
    <t>Cowlitz</t>
  </si>
  <si>
    <t>Kalama</t>
  </si>
  <si>
    <t>Lewis</t>
  </si>
  <si>
    <t>Sandy</t>
  </si>
  <si>
    <t>Year</t>
  </si>
  <si>
    <t>Total Tributary Return</t>
  </si>
  <si>
    <t>Hatchery Escapement</t>
  </si>
  <si>
    <t>Natural-origin Spawners</t>
  </si>
  <si>
    <t>na</t>
  </si>
  <si>
    <t xml:space="preserve">na </t>
  </si>
  <si>
    <t>Hatchery and natural wont add to total due to sport harvest that is not included</t>
  </si>
  <si>
    <t>Total Run Size 1</t>
  </si>
  <si>
    <t>Clipped Hatchery Run Size</t>
  </si>
  <si>
    <t>Unclipped Presumed Natural-origin Run Size</t>
  </si>
  <si>
    <t>Proportion Presumed Natural-origin</t>
  </si>
  <si>
    <t>5 yr avg</t>
  </si>
  <si>
    <t>1. Run Size from ODFW. Powerdale dam counts prior to 2010.</t>
  </si>
  <si>
    <t>ESA: Threatened</t>
  </si>
  <si>
    <t>Total</t>
  </si>
  <si>
    <t>Hatchery</t>
  </si>
  <si>
    <t>@ Columbia R Mouth</t>
  </si>
  <si>
    <t>Totals</t>
  </si>
  <si>
    <t>Natural Production</t>
  </si>
  <si>
    <t>Abundance</t>
  </si>
  <si>
    <t>Potential Goal Range</t>
  </si>
  <si>
    <t>Fisheries / Harvest</t>
  </si>
  <si>
    <t>Exploitation rate</t>
  </si>
  <si>
    <t>Harvest</t>
  </si>
  <si>
    <t>MPG</t>
  </si>
  <si>
    <t>Population</t>
  </si>
  <si>
    <t>Historical</t>
  </si>
  <si>
    <t>Low</t>
  </si>
  <si>
    <t>Med</t>
  </si>
  <si>
    <t>High</t>
  </si>
  <si>
    <t>Location</t>
  </si>
  <si>
    <t>Goal</t>
  </si>
  <si>
    <t>Grays/Chinook</t>
  </si>
  <si>
    <t>Elochoman/Skamokawa</t>
  </si>
  <si>
    <t>Mill/Abernathy/Germany</t>
  </si>
  <si>
    <t>Youngs Bay</t>
  </si>
  <si>
    <t>Big Creek</t>
  </si>
  <si>
    <t>Col commercial</t>
  </si>
  <si>
    <t>Clatskanie</t>
  </si>
  <si>
    <t>Scappoose</t>
  </si>
  <si>
    <t>Lower Cowlitz</t>
  </si>
  <si>
    <t>Upper Cowlitz</t>
  </si>
  <si>
    <t>Toutle</t>
  </si>
  <si>
    <t>Coweeman</t>
  </si>
  <si>
    <t>Salmon</t>
  </si>
  <si>
    <t>Washougal</t>
  </si>
  <si>
    <t>Clackamas</t>
  </si>
  <si>
    <t>Total Return</t>
  </si>
  <si>
    <t>@ Goals</t>
  </si>
  <si>
    <t>Hood</t>
  </si>
  <si>
    <t>% hatchery</t>
  </si>
  <si>
    <t>Artificial Production</t>
  </si>
  <si>
    <t>Current Production</t>
  </si>
  <si>
    <t>Return</t>
  </si>
  <si>
    <t>Location (Program)</t>
  </si>
  <si>
    <t>Brood</t>
  </si>
  <si>
    <t>Smolts</t>
  </si>
  <si>
    <t>Fry</t>
  </si>
  <si>
    <t>Current</t>
  </si>
  <si>
    <t>production</t>
  </si>
  <si>
    <t>Lower Columbia Steelhead</t>
  </si>
  <si>
    <t>Ocean</t>
  </si>
  <si>
    <t>Lewis NF</t>
  </si>
  <si>
    <t>Lewis EF</t>
  </si>
  <si>
    <t>Cascade Summer</t>
  </si>
  <si>
    <t>Wind</t>
  </si>
  <si>
    <t>Tilton</t>
  </si>
  <si>
    <t>Toutle SF</t>
  </si>
  <si>
    <t>Toutle NF</t>
  </si>
  <si>
    <t>L Gorge</t>
  </si>
  <si>
    <t>U Gorge</t>
  </si>
  <si>
    <t>OR-WA</t>
  </si>
  <si>
    <t>WA</t>
  </si>
  <si>
    <t>State</t>
  </si>
  <si>
    <t>Gorge Winter</t>
  </si>
  <si>
    <t>Gorge Summer</t>
  </si>
  <si>
    <t>Cascade Winter</t>
  </si>
  <si>
    <t>Coast Winter (SW WA ESU)</t>
  </si>
  <si>
    <t>OR</t>
  </si>
  <si>
    <t>Primary</t>
  </si>
  <si>
    <t>VH</t>
  </si>
  <si>
    <t>M</t>
  </si>
  <si>
    <t>H</t>
  </si>
  <si>
    <t>Eloch/Skam</t>
  </si>
  <si>
    <t>Contributing</t>
  </si>
  <si>
    <t>M+</t>
  </si>
  <si>
    <t>L</t>
  </si>
  <si>
    <t>VL</t>
  </si>
  <si>
    <t>&gt;500%</t>
  </si>
  <si>
    <t>H+</t>
  </si>
  <si>
    <t>Stabilizing</t>
  </si>
  <si>
    <t>--</t>
  </si>
  <si>
    <t>From WA recov plan</t>
  </si>
  <si>
    <t>A&amp;P</t>
  </si>
  <si>
    <t>S</t>
  </si>
  <si>
    <t>D</t>
  </si>
  <si>
    <t>Net</t>
  </si>
  <si>
    <t>Obj</t>
  </si>
  <si>
    <t>prod</t>
  </si>
  <si>
    <t>target</t>
  </si>
  <si>
    <t>abundance</t>
  </si>
  <si>
    <t>baseline</t>
  </si>
  <si>
    <t>M1</t>
  </si>
  <si>
    <t>--3</t>
  </si>
  <si>
    <t>VL2</t>
  </si>
  <si>
    <t>L2</t>
  </si>
  <si>
    <t>H1</t>
  </si>
  <si>
    <r>
      <t>0%</t>
    </r>
    <r>
      <rPr>
        <b/>
        <i/>
        <sz val="11"/>
        <color indexed="8"/>
        <rFont val="Calibri"/>
        <family val="2"/>
        <scheme val="minor"/>
      </rPr>
      <t>4</t>
    </r>
  </si>
  <si>
    <r>
      <t>H</t>
    </r>
    <r>
      <rPr>
        <i/>
        <sz val="11"/>
        <color indexed="8"/>
        <rFont val="Calibri"/>
        <family val="2"/>
        <scheme val="minor"/>
      </rPr>
      <t>1</t>
    </r>
  </si>
  <si>
    <r>
      <t xml:space="preserve">	Population productivity, abundance, and diversity (of both smolts and adults) based on EDT analysis of current (P or patient) and historical (T or template)</t>
    </r>
    <r>
      <rPr>
        <vertAlign val="superscript"/>
        <sz val="12"/>
        <color theme="1"/>
        <rFont val="Times New Roman"/>
        <family val="1"/>
      </rPr>
      <t>1</t>
    </r>
    <r>
      <rPr>
        <sz val="12"/>
        <color theme="1"/>
        <rFont val="Times New Roman"/>
        <family val="1"/>
      </rPr>
      <t xml:space="preserve"> habitat conditions.</t>
    </r>
  </si>
  <si>
    <r>
      <t>1</t>
    </r>
    <r>
      <rPr>
        <sz val="8"/>
        <color theme="1"/>
        <rFont val="Calibri"/>
        <family val="2"/>
        <scheme val="minor"/>
      </rPr>
      <t xml:space="preserve"> Estimate represents historical conditions in the subbasin and current conditions in the mainstem and estuary.</t>
    </r>
  </si>
  <si>
    <t>2010 Recovery Plan</t>
  </si>
  <si>
    <t>2004 draft Recovery Plan</t>
  </si>
  <si>
    <t> </t>
  </si>
  <si>
    <t>Adult Abundance</t>
  </si>
  <si>
    <t>Adult Productivity</t>
  </si>
  <si>
    <t>Diversity Index</t>
  </si>
  <si>
    <t>Smolt Abundance</t>
  </si>
  <si>
    <t>Smolt Productivity</t>
  </si>
  <si>
    <t>Species</t>
  </si>
  <si>
    <t>P</t>
  </si>
  <si>
    <t>T</t>
  </si>
  <si>
    <t>PFC</t>
  </si>
  <si>
    <t>Grays</t>
  </si>
  <si>
    <t>Fall Chinook</t>
  </si>
  <si>
    <t>Chum</t>
  </si>
  <si>
    <t>Coho</t>
  </si>
  <si>
    <t>Winter Steelhead</t>
  </si>
  <si>
    <t>Elochoman</t>
  </si>
  <si>
    <t>Skamokawa</t>
  </si>
  <si>
    <t>Mill</t>
  </si>
  <si>
    <t>Abernathy</t>
  </si>
  <si>
    <t>Germany</t>
  </si>
  <si>
    <t>Cowlitz upper</t>
  </si>
  <si>
    <t>Spring Chinook</t>
  </si>
  <si>
    <t>Cispus</t>
  </si>
  <si>
    <t>Cowlitz lower</t>
  </si>
  <si>
    <t>-</t>
  </si>
  <si>
    <t>Summer Steelhead</t>
  </si>
  <si>
    <t>Lewis NF (lower)</t>
  </si>
  <si>
    <t>Lewis NF (upper)</t>
  </si>
  <si>
    <t>Salmon Cr</t>
  </si>
  <si>
    <t>L Gorge tribs</t>
  </si>
  <si>
    <t>sorted</t>
  </si>
  <si>
    <t>intermediate</t>
  </si>
  <si>
    <t>large</t>
  </si>
  <si>
    <t>very large</t>
  </si>
  <si>
    <t>MAG</t>
  </si>
  <si>
    <t>2010 EDT</t>
  </si>
  <si>
    <t>Patient</t>
  </si>
  <si>
    <t>template</t>
  </si>
  <si>
    <t>2004 EDT</t>
  </si>
  <si>
    <t>PFC+</t>
  </si>
  <si>
    <t>Life History: Winter Run, some Summer Run, Stream type rearing</t>
  </si>
  <si>
    <t>ODFW recovery plan</t>
  </si>
  <si>
    <t>current</t>
  </si>
  <si>
    <t>abund</t>
  </si>
  <si>
    <t>broad</t>
  </si>
  <si>
    <t>sense</t>
  </si>
  <si>
    <t>Coast Winter  (SW WA ESU)</t>
  </si>
  <si>
    <t>Sum of NumReleased</t>
  </si>
  <si>
    <t>Column Labels</t>
  </si>
  <si>
    <t>Row Labels</t>
  </si>
  <si>
    <t>Grand Total</t>
  </si>
  <si>
    <t>Big Creek Hatchery</t>
  </si>
  <si>
    <t>Clackamas River</t>
  </si>
  <si>
    <t>Clackamas Hatchery</t>
  </si>
  <si>
    <t>Eagle Creek NFH</t>
  </si>
  <si>
    <t>Enhancement Program</t>
  </si>
  <si>
    <t>Col R Bel. Bon Dam</t>
  </si>
  <si>
    <t>COOP</t>
  </si>
  <si>
    <t>Gnat Creek Hatchery</t>
  </si>
  <si>
    <t>Skamania Hatchery</t>
  </si>
  <si>
    <t>Coweeman River</t>
  </si>
  <si>
    <t>Beaver Creek Hatchery</t>
  </si>
  <si>
    <t>Grays River Hatchery</t>
  </si>
  <si>
    <t>Kalama Falls Hatchery</t>
  </si>
  <si>
    <t>Cowlitz River</t>
  </si>
  <si>
    <t>Cowlitz Trout</t>
  </si>
  <si>
    <t>Eagle Creek</t>
  </si>
  <si>
    <t>Elochoman River</t>
  </si>
  <si>
    <t>Elochoman Hatchery</t>
  </si>
  <si>
    <t>Grays River</t>
  </si>
  <si>
    <t>Kalama River</t>
  </si>
  <si>
    <t>Fallert Creek Hatchery</t>
  </si>
  <si>
    <t>Klaskanine River</t>
  </si>
  <si>
    <t>Klaskanine Hatchery</t>
  </si>
  <si>
    <t>Lewis River</t>
  </si>
  <si>
    <t>Merwin Hatchery</t>
  </si>
  <si>
    <t>Sandy River</t>
  </si>
  <si>
    <t>Sandy Hatchery</t>
  </si>
  <si>
    <t>Washougal River</t>
  </si>
  <si>
    <t>Big Crk</t>
  </si>
  <si>
    <t>Clackamas R</t>
  </si>
  <si>
    <t>Gnat Crk</t>
  </si>
  <si>
    <t>Coweeman R</t>
  </si>
  <si>
    <t>Cowlitz R</t>
  </si>
  <si>
    <t>Elochoman R</t>
  </si>
  <si>
    <t>Grays R</t>
  </si>
  <si>
    <t>Kalama R</t>
  </si>
  <si>
    <t>Klaskanine R</t>
  </si>
  <si>
    <t>Lewis R</t>
  </si>
  <si>
    <t>Sandy R</t>
  </si>
  <si>
    <t>Washougal R</t>
  </si>
  <si>
    <t>L White Salmon</t>
  </si>
  <si>
    <t>Eagle Crk</t>
  </si>
  <si>
    <t>Bonneville Res.</t>
  </si>
  <si>
    <t>Hood R</t>
  </si>
  <si>
    <t>Subtotal</t>
  </si>
  <si>
    <t>from biop (STS?)</t>
  </si>
  <si>
    <t>Minimum number of lower river (hatchery-origin) STS</t>
  </si>
  <si>
    <t>LCR</t>
  </si>
  <si>
    <t>Tributary</t>
  </si>
  <si>
    <t>Trib</t>
  </si>
  <si>
    <t>sport</t>
  </si>
  <si>
    <t>Kept catch</t>
  </si>
  <si>
    <t>Dam</t>
  </si>
  <si>
    <t>Hatchery returns</t>
  </si>
  <si>
    <t>Min</t>
  </si>
  <si>
    <t>harv</t>
  </si>
  <si>
    <t>counts</t>
  </si>
  <si>
    <t>Run</t>
  </si>
  <si>
    <t>Zn 1-5 comm</t>
  </si>
  <si>
    <t>Zn 6 comm</t>
  </si>
  <si>
    <t>Sport catch</t>
  </si>
  <si>
    <t>Dam counts</t>
  </si>
  <si>
    <t>hatch rtn</t>
  </si>
  <si>
    <t>wild rtn</t>
  </si>
  <si>
    <t>Index total</t>
  </si>
  <si>
    <t xml:space="preserve">Table 64. Abundance Index (in Thousands) for Columbia River Winter Steelhead, 1953-2002. </t>
  </si>
  <si>
    <t>2000–01</t>
  </si>
  <si>
    <t>2001–02</t>
  </si>
  <si>
    <t>2002–03</t>
  </si>
  <si>
    <t>2003–04</t>
  </si>
  <si>
    <t>2004–05</t>
  </si>
  <si>
    <t>2005–06</t>
  </si>
  <si>
    <t>2006–07</t>
  </si>
  <si>
    <t>2007–08</t>
  </si>
  <si>
    <t>2008–09</t>
  </si>
  <si>
    <t>2009–10</t>
  </si>
  <si>
    <t>2010–11</t>
  </si>
  <si>
    <t>2011–12</t>
  </si>
  <si>
    <t>2012–13</t>
  </si>
  <si>
    <t>2013–14</t>
  </si>
  <si>
    <t>2014–15</t>
  </si>
  <si>
    <t>2015–16</t>
  </si>
  <si>
    <t>2016–17</t>
  </si>
  <si>
    <t>natl</t>
  </si>
  <si>
    <t>orig</t>
  </si>
  <si>
    <t>CR</t>
  </si>
  <si>
    <t>Table 9. Winter steelhead harvest and incidental release mortalities in mainstem Columbia River non-treaty fisheries, run years 2001/02–2016/17.1</t>
  </si>
  <si>
    <t>uncpd</t>
  </si>
  <si>
    <t>rel</t>
  </si>
  <si>
    <t>mort</t>
  </si>
  <si>
    <t>clpd</t>
  </si>
  <si>
    <t>hat</t>
  </si>
  <si>
    <t>kept</t>
  </si>
  <si>
    <t>Comm</t>
  </si>
  <si>
    <t>sport &lt; BON</t>
  </si>
  <si>
    <t>BON res sport</t>
  </si>
  <si>
    <t>total</t>
  </si>
  <si>
    <t>actual</t>
  </si>
  <si>
    <t>allowed</t>
  </si>
  <si>
    <t>&lt;2.0%</t>
  </si>
  <si>
    <t>Winter</t>
  </si>
  <si>
    <t>Summer</t>
  </si>
  <si>
    <t>All</t>
  </si>
  <si>
    <t>LCR ESU</t>
  </si>
  <si>
    <t>SW WA ESU total</t>
  </si>
  <si>
    <t>LCR TRT 2007</t>
  </si>
  <si>
    <t>VH risk</t>
  </si>
  <si>
    <t>high risk</t>
  </si>
  <si>
    <t>mod risk</t>
  </si>
  <si>
    <t>Low risk</t>
  </si>
  <si>
    <t>VL risk</t>
  </si>
  <si>
    <t>Spp-Pop</t>
  </si>
  <si>
    <t>Strata</t>
  </si>
  <si>
    <t>Designation</t>
  </si>
  <si>
    <t>NOR_MinViabilityGoal</t>
  </si>
  <si>
    <t>NOR_Abu</t>
  </si>
  <si>
    <t>winter steelhead</t>
  </si>
  <si>
    <t>SF Toutle</t>
  </si>
  <si>
    <t>NF Toutle</t>
  </si>
  <si>
    <t>EF Lewis</t>
  </si>
  <si>
    <t>summer steelhead</t>
  </si>
  <si>
    <t>NA</t>
  </si>
  <si>
    <t>Data provided by Amelia Johonson with LCFRB</t>
  </si>
  <si>
    <t>Database populated using data from WDFW's SCORE database</t>
  </si>
  <si>
    <t>geomean</t>
  </si>
  <si>
    <t>1. Natural-Origin Escapement</t>
  </si>
  <si>
    <t>2. Hatchery-Origin Escapement</t>
  </si>
  <si>
    <t>Data from WDFW SCoRE database</t>
  </si>
  <si>
    <t>Tilton River</t>
  </si>
  <si>
    <t xml:space="preserve">Unclipped </t>
  </si>
  <si>
    <t>Release</t>
  </si>
  <si>
    <t>Mortalities</t>
  </si>
  <si>
    <t>Impact</t>
  </si>
  <si>
    <t>Rate</t>
  </si>
  <si>
    <t>Data from Table 9 of Joint Staff Report</t>
  </si>
  <si>
    <t>average</t>
  </si>
  <si>
    <t>Kept</t>
  </si>
  <si>
    <t>Catch</t>
  </si>
  <si>
    <t>Data from Table 33 of Joint Staff Report</t>
  </si>
  <si>
    <t>Data from Table 10 of Joint Staff Report</t>
  </si>
  <si>
    <t>Unclipped Catch</t>
  </si>
  <si>
    <t>Unclipped Impact</t>
  </si>
  <si>
    <t>Lower</t>
  </si>
  <si>
    <t>Upper</t>
  </si>
  <si>
    <t>Data from Table 34 of Joint Staff Report</t>
  </si>
  <si>
    <t>Program</t>
  </si>
  <si>
    <t>FPC</t>
  </si>
  <si>
    <t>CSFP</t>
  </si>
  <si>
    <t>MA 15-16</t>
  </si>
  <si>
    <t>MA 2022</t>
  </si>
  <si>
    <t>Winters</t>
  </si>
  <si>
    <t>Summers</t>
  </si>
  <si>
    <t>L. Cowlitz R</t>
  </si>
  <si>
    <t>U. Cowlitz &amp; Cispus</t>
  </si>
  <si>
    <t>Salmon Crk</t>
  </si>
  <si>
    <t>Kalama R Lates</t>
  </si>
  <si>
    <t>Kalama R Earlies</t>
  </si>
  <si>
    <t>Rock Crk</t>
  </si>
  <si>
    <t>Kalama R (Seg)</t>
  </si>
  <si>
    <t>Kalama R (Int)</t>
  </si>
  <si>
    <t>HGMP 14</t>
  </si>
  <si>
    <t>HGMP 15</t>
  </si>
  <si>
    <t>HGMP avg</t>
  </si>
  <si>
    <t>HGMP Proposed</t>
  </si>
  <si>
    <t>Lower Cowlitz R</t>
  </si>
  <si>
    <t>Upper Cowlitz R</t>
  </si>
  <si>
    <t>Tilton R</t>
  </si>
  <si>
    <t>Lewis (Total)</t>
  </si>
  <si>
    <t>Lewis (Lates)</t>
  </si>
  <si>
    <t>Lewis (Earlies)</t>
  </si>
  <si>
    <t>Rock Creek</t>
  </si>
  <si>
    <t>Table from Washington Recovery Plan</t>
  </si>
  <si>
    <t>Lower Gorge</t>
  </si>
  <si>
    <t>Upper Gorge</t>
  </si>
  <si>
    <t>Current Abundance</t>
  </si>
  <si>
    <t>Delisting Goal (CBP Low)</t>
  </si>
  <si>
    <t>Broad Sense Goal (CBP High)</t>
  </si>
  <si>
    <t>FPC Database</t>
  </si>
  <si>
    <t>Coast</t>
  </si>
  <si>
    <t>Cascade</t>
  </si>
  <si>
    <t>Gorge</t>
  </si>
  <si>
    <t>Low goal</t>
  </si>
  <si>
    <t>Med goal</t>
  </si>
  <si>
    <t>High goal</t>
  </si>
  <si>
    <t>Anticipated</t>
  </si>
  <si>
    <t>Recent</t>
  </si>
  <si>
    <t>Potential</t>
  </si>
  <si>
    <t>10-40%</t>
  </si>
  <si>
    <t>Stock</t>
  </si>
  <si>
    <t>Record type</t>
  </si>
  <si>
    <t>Subject</t>
  </si>
  <si>
    <t>Variable</t>
  </si>
  <si>
    <t>Value</t>
  </si>
  <si>
    <t>Metric</t>
  </si>
  <si>
    <t>Units</t>
  </si>
  <si>
    <t>Method</t>
  </si>
  <si>
    <t>Years</t>
  </si>
  <si>
    <t>Quantitative Goal Rules</t>
  </si>
  <si>
    <t>Reference</t>
  </si>
  <si>
    <t>Reference Link</t>
  </si>
  <si>
    <t>Notes</t>
  </si>
  <si>
    <t>spawning ground surveys (GRTS methodology)</t>
  </si>
  <si>
    <t>2008-2017</t>
  </si>
  <si>
    <t>no rules apply</t>
  </si>
  <si>
    <t>LCFRB database</t>
  </si>
  <si>
    <t>LCFRB/WDFW Conservation and Sustainable Fishery Plan Annual Report (Draft in progress)</t>
  </si>
  <si>
    <t>natural origin spawner adults</t>
  </si>
  <si>
    <t>Return Year</t>
  </si>
  <si>
    <t>Marine Survival</t>
  </si>
  <si>
    <t>Nat. Origin Spawners</t>
  </si>
  <si>
    <t>Hood River</t>
  </si>
  <si>
    <t>Data from Annual Redd Survey Assessment Report</t>
  </si>
  <si>
    <t>redds/mile</t>
  </si>
  <si>
    <t>conversion to fish/mile</t>
  </si>
  <si>
    <t>sample rate (% of total miles)</t>
  </si>
  <si>
    <t>% wild</t>
  </si>
  <si>
    <t>wild fish</t>
  </si>
  <si>
    <t>total fish</t>
  </si>
  <si>
    <t>professional judgement and knowledge of Recovery Plan Project Team in consultation with LCFRB</t>
  </si>
  <si>
    <t>https://www.lcfrb.gen.wa.us/librarysalmonrecovery</t>
  </si>
  <si>
    <t>Conservation Assessment Tool for Anadromous Salmonids (CATAS) population viability model</t>
  </si>
  <si>
    <t>https://www.dfw.state.or.us/fish/crp/conservation_recovery_plans.asp</t>
  </si>
  <si>
    <t>Oregon Recovery Plan - Chapter 6 - Table 6-3</t>
  </si>
  <si>
    <t>Recent abundance estimates are not available.  Used modeled estimate of current abundance from Recovery Plan as estimtate of current abundance.</t>
  </si>
  <si>
    <t>spawning ground surveys (GRTS methodology) with AUC estimates</t>
  </si>
  <si>
    <t>ODFW Recovery Tracker Database</t>
  </si>
  <si>
    <t>http://www.odfwrecoverytracker.org</t>
  </si>
  <si>
    <t>2013, 2015-2018</t>
  </si>
  <si>
    <t>Lower Cowlitz is not part of WDFW spawning ground survey program so no recent abundance estimates are available.  Used baseline abundance from Recovery Plan as estimtate of current abundance.</t>
  </si>
  <si>
    <t>Includes Cispus River.  Unexpanded count of natural origin fish captured at the Cowlitz Barrier Dam and trucked upstream for release into the Upper Cowlitz and Cispus basins.</t>
  </si>
  <si>
    <t>Includes Upper Cowlitz River.  Unexpanded count of natural origin fish captured at the Cowlitz Barrier Dam and trucked upstream for release into the Upper Cowlitz and Cispus basins.</t>
  </si>
  <si>
    <t>dam count</t>
  </si>
  <si>
    <t>North Fork Lewis is not part of WDFW spawning ground survey program so no recent abundance estimates are available.  Used baseline abundance from Recovery Plan as estimtate of current abundance.</t>
  </si>
  <si>
    <t>Salmon Creek is not part of WDFW spawning ground survey program so no recent abundance estimates are available.  Used baseline abundance from Recovery Plan as estimtate of current abundance.</t>
  </si>
  <si>
    <t>2009-2018</t>
  </si>
  <si>
    <t>2010-2018</t>
  </si>
  <si>
    <t>sum of Lower Gorge (OR) and Lower Gorge (WA), methodology differs between Oregon and Washington, refer to Lower Gorge (OR) and Lower Gorge (WA) for descriptions of methodology</t>
  </si>
  <si>
    <t>references differ between Oregon and Washington, see references identified in entries for Lower Gorge (OR) and Lower Gorge (WA)</t>
  </si>
  <si>
    <t>links to references provided with entries for Lower Gorge (OR) and Lower Gorge (WA)</t>
  </si>
  <si>
    <t>Population includes both Oregon and Washington.  Each state provided estimates for their state and these individual estimates were combined to produce an abundance estimate for the entire population.  Documentation specific for the estimates provided by each state is provided in entries titled Lower Gorge (OR) and Lower Gorge (WA).</t>
  </si>
  <si>
    <t>Abundance estimate for Washington portion of Lower Gorge population.  Lower Gorge is not part of WDFW spawning ground survey program so no recent abundance estimates are available.  Used baseline abundance from Recovery Plan as estimtate of current abundance.</t>
  </si>
  <si>
    <t>Population includes both Oregon and Washington.  Each state provided estimates for their state and these individual estimates were combined to produce an abundance estimate for the entire population.  Documentation specific for the estimates provided by each state is provided in entries titled Upper Gorge (OR) and Upper Gorge (WA).</t>
  </si>
  <si>
    <t>Abundance estimate for Washington portion of Upper Gorge population.  Upper Gorge is not part of WDFW spawning ground survey program so no recent abundance estimates are available.  Used baseline abundance from Recovery Plan as estimtate of current abundance.</t>
  </si>
  <si>
    <t>Ore 1/</t>
  </si>
  <si>
    <t>Was 2/</t>
  </si>
  <si>
    <t>1/ current abundance estimates from Oregon Recovery Plan (Table 6-3)</t>
  </si>
  <si>
    <t>2/ baseline abundance estimates from Washington Recovery Plan (Table 6-12)</t>
  </si>
  <si>
    <t>professional judgement and knowledge of Recovery Plan Project Team in consultation with ODFW</t>
  </si>
  <si>
    <t>Abundance estiamte for Oregon portion of Lower Gorge Population.  Recent abundance estimates are not available.  Used modeled estimate of current abundance from Recovery Plan as estimtate of current abundance.</t>
  </si>
  <si>
    <t>references differ between Oregon and Washington, see references identified in entries for Upper Gorge (OR) and Upper Gorge (WA)</t>
  </si>
  <si>
    <t>links references provided with entries for Upper Gorge (OR) and Upper Gorge (WA)</t>
  </si>
  <si>
    <t>sum of Upper Gorge (OR) and Upper Gorge (WA), methodology differs between Oregon and Washington, refer to Upper Gorge (OR) and Upper Gorge  (WA) for descripitons of methodology</t>
  </si>
  <si>
    <t>Abundance estiamte for Oregon portion of Upper Gorge Population.  Recent abundance estimates are not available.  Used modeled estimate of current abundance from Recovery Plan as estimtate of current abundance.</t>
  </si>
  <si>
    <t>habitat based analysis (EDT)</t>
  </si>
  <si>
    <t>not applicable</t>
  </si>
  <si>
    <t>habitat based analysis (HPVA)</t>
  </si>
  <si>
    <t>North Fork Lewis is not part of WDFW spawning ground survey program so no recent abundance estimates are available.  Used baseline abundance from Recovery Plan as estimtate of current abundance.  Includes only area below Merwin Dam.  Does not include natural origin fish returning to hatchery or passed upstream above Swift Dam.</t>
  </si>
  <si>
    <t>Estimate includes both South and North Fork basins.  Individual estimate not availble for South Fork Toutle.</t>
  </si>
  <si>
    <t>Estimate includes both South and North Fork basins.  Individual estimate not availble for North Fork Toutle.</t>
  </si>
  <si>
    <t>information regarding historic abundance of natural origin spawners is not available</t>
  </si>
  <si>
    <t>Big Creek (winter run)</t>
  </si>
  <si>
    <t>Grays/Chinook (winter run)</t>
  </si>
  <si>
    <t>Elochoman/Skamokawa (winter run)</t>
  </si>
  <si>
    <t>Youngs Bay (winter run)</t>
  </si>
  <si>
    <t>Clatskanie (winter run)</t>
  </si>
  <si>
    <t>Scappoose (winter run)</t>
  </si>
  <si>
    <t>Lower Cowlitz (winter run)</t>
  </si>
  <si>
    <t>Upper Cowlitz (winter run)</t>
  </si>
  <si>
    <t>Cispus (winter run)</t>
  </si>
  <si>
    <t>Tilton (winter run)</t>
  </si>
  <si>
    <t>Toutle SF (winter run)</t>
  </si>
  <si>
    <t>Toutle NF (winter run)</t>
  </si>
  <si>
    <t>Coweeman (winter run)</t>
  </si>
  <si>
    <t>Kalama (winter run)</t>
  </si>
  <si>
    <t>Lewis NF (winter run)</t>
  </si>
  <si>
    <t>Lewis EF (winter run)</t>
  </si>
  <si>
    <t>Salmon (winter run)</t>
  </si>
  <si>
    <t>Clackamas (winter run)</t>
  </si>
  <si>
    <t>Sandy (winter run)</t>
  </si>
  <si>
    <t>Washougal (winter run)</t>
  </si>
  <si>
    <t>Lower Gorge (winter run)</t>
  </si>
  <si>
    <t>Lower Gorge (OR) (winter run)</t>
  </si>
  <si>
    <t>Lower Gorge (WA) (winter run)</t>
  </si>
  <si>
    <t>Upper Gorge (winter run)</t>
  </si>
  <si>
    <t>Upper Gorge (OR) (winter run)</t>
  </si>
  <si>
    <t>Upper Gorge (WA) (winter run)</t>
  </si>
  <si>
    <t>Hood (winter run)</t>
  </si>
  <si>
    <t>Kalama (summer run)</t>
  </si>
  <si>
    <t>Lewis NF (summer run)</t>
  </si>
  <si>
    <t>Lewis EF (summer run)</t>
  </si>
  <si>
    <t>Washougal (summer run)</t>
  </si>
  <si>
    <t>Wind (summer run)</t>
  </si>
  <si>
    <t>Hood (summer run)</t>
  </si>
  <si>
    <t>Mill/Abernathy/Germany (winter run)</t>
  </si>
  <si>
    <t>2004 Washington Recovery Plan - Volume II - Chapter 14 - Table 14-1</t>
  </si>
  <si>
    <t>https://www.nwcouncil.org/sites/default/files/TechFoundationVolumeII.pdf</t>
  </si>
  <si>
    <t>2010 Washington Recovery Plan - Volume 1 - Chapter 6 - Table 6-12</t>
  </si>
  <si>
    <t>inference using historic return information</t>
  </si>
  <si>
    <t>2010 Washington Recovery Plan - Volume 2 - Chapter K - Page 31</t>
  </si>
  <si>
    <t>Estimates of historic abundance for Washington portion of Lower Gorge population are not availble.  Historic abundance estimate is for only the Oregon portion of the Lower Gorge population</t>
  </si>
  <si>
    <t>Estimates of historic abundance for Washington portion of Upper Gorge population are not availble.  Historic abundance estimate is for only the Oregon portion of the Upper Gorge population</t>
  </si>
  <si>
    <t>Estimates of historic abundance not modeled using EDT.  Used anecdotal information provided in the summer steelhead summary included in the Recovery Plan with estimates ranging between 4,000-20,000</t>
  </si>
  <si>
    <t>2010 Washington Recovery Plan - Volume 2 - Chapter P - Page 26</t>
  </si>
  <si>
    <t>Estimates of historic abundance not modeled using EDT.  Used anecdotal information provided in the summer steelhead summary included in the Recovery Plan with estimates ranging between 2,000-5,000</t>
  </si>
  <si>
    <t>Population Viability Analysis (PVA) using a Stochastic Stock Recruitment Model (Popcycle)</t>
  </si>
  <si>
    <t>1 - delisting abundance goal (desired status)</t>
  </si>
  <si>
    <t>Oregon Recovery Plan - Chapter 6 - Table 6-36</t>
  </si>
  <si>
    <t>set goal equal to recent abundance estimate</t>
  </si>
  <si>
    <t>1 - delisting abundance goal (desired status) - maintain current abundance</t>
  </si>
  <si>
    <t>Stabilizing population - recovery scenario requires population maintain current status - goal set to maintain recent abundance - no abundance estimate available at time of completion of Recovery Plan - no abundance target established in the Recovery Plan  - used recent abundance estimate as low goal.</t>
  </si>
  <si>
    <t>Ore 3/</t>
  </si>
  <si>
    <t>Was 4/</t>
  </si>
  <si>
    <t>3/ delisting abundance estimate from Oregon Recovery Plan (Table 6-36)</t>
  </si>
  <si>
    <t>Low goal for Oregon portion of Lower Gorge stock.</t>
  </si>
  <si>
    <t>Low goal for Washington portion of Lower Gorge stock.</t>
  </si>
  <si>
    <t>4/ delisting target abundance estimate for Lower Gorge and baseline abundance estimate for Upper Gorge (Table 6-12)</t>
  </si>
  <si>
    <t>Low goal for Oregon portion of Upper Gorge stocks.</t>
  </si>
  <si>
    <t>set goal equal to baseline abundance estimate in Washington Recovery Plan</t>
  </si>
  <si>
    <t>Low goal for Washington portion of Upper Gorge stock.  Stabilizing population, recovery scenario requires population to maintain current status.  No estimate of recent abundance available so set low goal equal to baseline abundance estimate in Washington Recovery Plan.</t>
  </si>
  <si>
    <t>Stabilizing population, recovery scenario requires population to maintain current status.  No estimate of recent abundance available so set low goal equal to baseline abundance estimate in Washington Recovery Plan.</t>
  </si>
  <si>
    <t>midpoint between low and high goals</t>
  </si>
  <si>
    <t>2 - mid-way between low- and high-range goals</t>
  </si>
  <si>
    <t>CBP Recommendations Report</t>
  </si>
  <si>
    <t>https://www.westcoast.fisheries.noaa.gov/columbia_river/index.html</t>
  </si>
  <si>
    <t>Goal includes both South and North Fork basins.  EDT modeling was evaluated the Toutle basin in it's entirety and therefore individual goal for the South Fork Toutle is not available.</t>
  </si>
  <si>
    <t>EDT - based on PFC+ potential</t>
  </si>
  <si>
    <t>3 - habitat model inferences with feasible habitat restoration</t>
  </si>
  <si>
    <t>2004 Washington Recovery Plan - Volume II - Chapter 4 - Table 4-1</t>
  </si>
  <si>
    <t>2004 Washington Recovery Plan - Volume II - Chapter 5 - Tables 5-1 &amp; 5-2</t>
  </si>
  <si>
    <t>calculated - 2 times delisting goal</t>
  </si>
  <si>
    <t>broad sense goal same as delisting goal, calculated high goal as 2 times low goal so as not to exceed historic abundance</t>
  </si>
  <si>
    <t>2004 Washington Recovery Plan - Volume II - Chapter 9 - Table 9-1</t>
  </si>
  <si>
    <t>2004 Washington Recovery Plan - Volume II - Chapter 8 - Table 8-1</t>
  </si>
  <si>
    <t>2004 Washington Recovery Plan - Volume II - Chapter 9 - Table 9-2</t>
  </si>
  <si>
    <t>2004 Washington Recovery Plan - Volume II - Chapter 9 - Table 9-3</t>
  </si>
  <si>
    <t>2004 Washington Recovery Plan - Volume II - Chapter 6 - Table 6-1</t>
  </si>
  <si>
    <t>2004 Washington Recovery Plan - Volume II - Chapter 7 - Table 7-1</t>
  </si>
  <si>
    <t>2004 Washington Recovery Plan - Volume II - Chapter 10 - Table 10-1</t>
  </si>
  <si>
    <t>2004 Washington Recovery Plan - Volume II - Chapter 11 - Table 11-1 &amp; Chapter 12 - Table 12-1</t>
  </si>
  <si>
    <t>2004 Washington Recovery Plan - Volume II - Chapter 5 - Tables 5-3, 5-4 &amp; 5-5</t>
  </si>
  <si>
    <t>EDT model provided separate estimates for Elochoman and Skamokawa basins, high goal includes both basins</t>
  </si>
  <si>
    <t>EDT model provided separate estimates for Mill, Abernathy and Germany creek basins, high goal includes all three basins</t>
  </si>
  <si>
    <t>2004 Washington Recovery Plan - Volume II - Chapter 13 - Table 13-1</t>
  </si>
  <si>
    <t>1 - broad sense goal identified in existing plan</t>
  </si>
  <si>
    <t>Oregon Recovery Plan - Chapter 10  - Table 10.1</t>
  </si>
  <si>
    <t>2004 Washington Recovery Plan - Volume II - Chapter 15 - Table 15-1</t>
  </si>
  <si>
    <t>Ore 5/</t>
  </si>
  <si>
    <t>Was 6/</t>
  </si>
  <si>
    <t>5/ broad sense goal from Oregon Recovery Plan (Table 10-1)</t>
  </si>
  <si>
    <t>6/ PFC+ for Lower Gorge (Table 14-2) and default rule of 3 times low goal for upper gorge</t>
  </si>
  <si>
    <t>High goal for Oregon portion of Lower Gorge stock.</t>
  </si>
  <si>
    <t>calculated - 3 times delisting goal</t>
  </si>
  <si>
    <t>High goal for Washington portion of Lower Gorge stock.</t>
  </si>
  <si>
    <t>1 - broad sense goal identified in existing plan (OR) and 3 - habitat model inferences with feasible habitat restoration (WA)</t>
  </si>
  <si>
    <t>2004 Washington Recovery Plan - Volume II - Chapter 14 - Table 14-2</t>
  </si>
  <si>
    <t>2 - equal to empirical estimates of historical abundance</t>
  </si>
  <si>
    <t>set goal equal to historic abundance</t>
  </si>
  <si>
    <t>modeled abundance estimates for broad sense goals exceed historic abundance estimates; therefore, set high goal equal to historic abundance estimate</t>
  </si>
  <si>
    <t>4 - default value, 2 times low-range value</t>
  </si>
  <si>
    <t>4 - default value, 3 times low-range value</t>
  </si>
  <si>
    <t>EDT modeling not completed for summer steelhead, high goal set to 3 times low goal</t>
  </si>
  <si>
    <t>EDT modeled estimate for PFC+ was less than delisting goal; therefore, set high goal equal to historice abundance estimate</t>
  </si>
  <si>
    <t>2004 Washington Recovery Plan - Volume II - Chapter 16 - Table 16-1</t>
  </si>
  <si>
    <t>Mayfield Dam count, includes fish destinedf for both Upper Cowlitz and Cispus</t>
  </si>
  <si>
    <t>habitat based analysis (EDT), includes NF Toutle</t>
  </si>
  <si>
    <t>habitat based analysis (EDT), includes SF Toutle</t>
  </si>
  <si>
    <t>midpoint between low and high goals, includes NF Toutle</t>
  </si>
  <si>
    <t>midpoint between low and high goals, includes SF Toutle</t>
  </si>
  <si>
    <t>EDT - based on PFC+ potential, includes SF Toutle</t>
  </si>
  <si>
    <t>EDT - based on PFC+ potential, includes NF Toutle</t>
  </si>
  <si>
    <t>Goal includes both South and North Fork basins.  EDT modeling was evaluated the Toutle basin in it's entirety and therefore individual goal for the North Fork Toutle is not available.</t>
  </si>
  <si>
    <t>EDT model provided separate estimates for above and below Merwin Dam, high goal is for entire North Fork and includes estimates for above and below Merwin Dam</t>
  </si>
  <si>
    <t>From 2019 Joint Staff Report</t>
  </si>
  <si>
    <t>SWW wild</t>
  </si>
  <si>
    <t>LCol wild</t>
  </si>
  <si>
    <t>Commercial</t>
  </si>
  <si>
    <t>Data from file (Steelhead_Winter_Rebuild_TimS) provided by Cindy LeFleur with WDFW</t>
  </si>
  <si>
    <t>Terminal</t>
  </si>
  <si>
    <t>Run Size</t>
  </si>
  <si>
    <t>Sport</t>
  </si>
  <si>
    <t>Columbia</t>
  </si>
  <si>
    <t>Brood Year</t>
  </si>
  <si>
    <t>Facility</t>
  </si>
  <si>
    <t>Watershed</t>
  </si>
  <si>
    <t>Males</t>
  </si>
  <si>
    <t>Females</t>
  </si>
  <si>
    <t>Jacks</t>
  </si>
  <si>
    <t>BIG CREEK</t>
  </si>
  <si>
    <t>WINTER STEELHEAD</t>
  </si>
  <si>
    <t>CLACKAMAS</t>
  </si>
  <si>
    <t>MID COL STLD</t>
  </si>
  <si>
    <t>SANDY</t>
  </si>
  <si>
    <t xml:space="preserve">PARKDALE </t>
  </si>
  <si>
    <t>SUMMER STEELHEAD</t>
  </si>
  <si>
    <t>Oregon Winter Steelhead Hatchery Return Data</t>
  </si>
  <si>
    <t>Annual Total</t>
  </si>
  <si>
    <t>Natural</t>
  </si>
  <si>
    <t>Hatchery Returns</t>
  </si>
  <si>
    <t>Ore</t>
  </si>
  <si>
    <t>Was</t>
  </si>
  <si>
    <t>2007-2017 Total</t>
  </si>
  <si>
    <t>Data from WDFW annual Hatchery Escapement Reports</t>
  </si>
  <si>
    <t>Early</t>
  </si>
  <si>
    <t>Late</t>
  </si>
  <si>
    <t>Beaver</t>
  </si>
  <si>
    <t>Creek</t>
  </si>
  <si>
    <t>Washington Winter Steelhead Hatchery Return Data</t>
  </si>
  <si>
    <t>River</t>
  </si>
  <si>
    <t>Clear</t>
  </si>
  <si>
    <t>Deep</t>
  </si>
  <si>
    <t>Big</t>
  </si>
  <si>
    <t>Eagle</t>
  </si>
  <si>
    <t>Collowash</t>
  </si>
  <si>
    <t>Klaskanine</t>
  </si>
  <si>
    <t>NF Klaskanine</t>
  </si>
  <si>
    <t>SF Klaskanine</t>
  </si>
  <si>
    <t>Lewis &amp; Clark</t>
  </si>
  <si>
    <t>NF Scappoose</t>
  </si>
  <si>
    <t>SF Scappoose</t>
  </si>
  <si>
    <t>Youngs</t>
  </si>
  <si>
    <t>River &amp; Bay</t>
  </si>
  <si>
    <t>Above NF Dam</t>
  </si>
  <si>
    <t>Carver-Bakers Ferry</t>
  </si>
  <si>
    <t>Bakers Ferry-River Mill</t>
  </si>
  <si>
    <t>River Mill-Cazadero</t>
  </si>
  <si>
    <t>Tributary Harvest</t>
  </si>
  <si>
    <t xml:space="preserve">Abernathy </t>
  </si>
  <si>
    <t>Coal</t>
  </si>
  <si>
    <t>Cowlitz R.</t>
  </si>
  <si>
    <t>System</t>
  </si>
  <si>
    <t>Elochoman R.</t>
  </si>
  <si>
    <t>Grays R.</t>
  </si>
  <si>
    <t>Hamilton</t>
  </si>
  <si>
    <t>Kalama R.</t>
  </si>
  <si>
    <t>Lewis R.</t>
  </si>
  <si>
    <t>Mill Cr.</t>
  </si>
  <si>
    <t>(Lewis Co.)</t>
  </si>
  <si>
    <t>(Cowlitz Co.)</t>
  </si>
  <si>
    <t>Salmon Cr.</t>
  </si>
  <si>
    <t>Washougal R.</t>
  </si>
  <si>
    <t>Skamokawa Cr.</t>
  </si>
  <si>
    <t>Columbia River Harvest Rates</t>
  </si>
  <si>
    <t>Natural Winter Steelhead Run Reconstruction and Harvest Rate Calculations</t>
  </si>
  <si>
    <t>LCR Winter (natural)</t>
  </si>
  <si>
    <t>LCR Summer (natural)</t>
  </si>
  <si>
    <t>avg</t>
  </si>
  <si>
    <t>Avg (v ocn)</t>
  </si>
  <si>
    <t>Avg (v CR)</t>
  </si>
  <si>
    <t>(2008-2017)</t>
  </si>
  <si>
    <t>Lower Columbia Harvest</t>
  </si>
  <si>
    <t>Lower Columbia Harvest Rates</t>
  </si>
  <si>
    <t>blue shaded cells are user inputs (should link to values identified elsewhere in workbook)</t>
  </si>
  <si>
    <t>No. of spawners</t>
  </si>
  <si>
    <t>Natl loss rate convertion to escape</t>
  </si>
  <si>
    <t>Freshwater fishery harvest</t>
  </si>
  <si>
    <t>Freshwater fishery impact rate (v Col R)</t>
  </si>
  <si>
    <t>Columia River run</t>
  </si>
  <si>
    <t>Ocean fishery impact rate (v ocn)</t>
  </si>
  <si>
    <t>Ocean harvest</t>
  </si>
  <si>
    <t>Ocean abundance</t>
  </si>
  <si>
    <t>Total harvest</t>
  </si>
  <si>
    <t>Total explitation rate (v ocn)</t>
  </si>
  <si>
    <t>target exploitation rate (v ocn)</t>
  </si>
  <si>
    <t>target freshwater exploitation rate (v col R)</t>
  </si>
  <si>
    <t>Current (inputs)</t>
  </si>
  <si>
    <t>Current (derived)</t>
  </si>
  <si>
    <t>Medium goal</t>
  </si>
  <si>
    <t>Hatchery releases</t>
  </si>
  <si>
    <t>SAR (to Col R)</t>
  </si>
  <si>
    <t>No. escaping</t>
  </si>
  <si>
    <t>Data from ODFW Catch Record summary reports</t>
  </si>
  <si>
    <t>Data from WDFW Catch Record summary reports</t>
  </si>
  <si>
    <t>Data for: 1) Oregon Hatchery Returns from data file provided by Guy Chilton with ODFW and for Washington Hatchery Returns from annual Hatchery Escapement Reports, 2) Tributary Harvest from ODFW and WDFW Catch Record summaries and 3) Lower Coumbia Harvest from Table 9 of 2019 Joint Staff Report</t>
  </si>
  <si>
    <t>Harvest (Col basin)</t>
  </si>
  <si>
    <t>Escapement</t>
  </si>
  <si>
    <t>Data from an Excel file (Frazier - Adult Escapement) provided by Guy Chilton with ODFW</t>
  </si>
  <si>
    <t>Natural Winter Steelhead Terminal Run Size and Columbia River Harvest Data</t>
  </si>
  <si>
    <t>Spawning</t>
  </si>
  <si>
    <t>Mortality</t>
  </si>
  <si>
    <t>Mainstem Comm</t>
  </si>
  <si>
    <t>Mainstem Sport</t>
  </si>
  <si>
    <t>Number of</t>
  </si>
  <si>
    <t>Harvest Rate</t>
  </si>
  <si>
    <t>vs Col Run Size</t>
  </si>
  <si>
    <t>ESU</t>
  </si>
  <si>
    <t>Raw Data</t>
  </si>
  <si>
    <t>Adjusted Estimates</t>
  </si>
  <si>
    <t>Columbia River Fisheries</t>
  </si>
  <si>
    <t>Adjusted estimates calculated as follows:</t>
  </si>
  <si>
    <t>Raw data for harvest and escapement adds up to less than the terminal run size.  Raw data is adjusted upwards to equal Terminal Run Size.  Estimates are increased by equal rates for both Tributary Harvest Mortality and Spawning Escapement.</t>
  </si>
  <si>
    <t>Fishery</t>
  </si>
  <si>
    <t>(2015-2018)</t>
  </si>
  <si>
    <t>LCR Winter (hatchery)</t>
  </si>
  <si>
    <t>LCR Summer (hatchery)</t>
  </si>
  <si>
    <t>(vs CR)</t>
  </si>
  <si>
    <t>Total H.R.</t>
  </si>
  <si>
    <t>Table 3. Wild Summer Steelhead Escapement Estimates by TRT population</t>
  </si>
  <si>
    <t>WDFW Esc Goal</t>
  </si>
  <si>
    <t>Recovery Goal</t>
  </si>
  <si>
    <t>*</t>
  </si>
  <si>
    <t>Oregon Winter Steelhead Tributary Hatchery Harvest Data</t>
  </si>
  <si>
    <t>Washington Winter Steelhead Tributary Hatchery Harvest Data</t>
  </si>
  <si>
    <t>Washington Natural Summer Steelhead Escapement Data</t>
  </si>
  <si>
    <t>Data from file (WildSummerSTHD Escapements_Table3_swg_01-29-19) provided by Cindy LeFleur with WDFW</t>
  </si>
  <si>
    <t>Estimate for Washougal in 2010 are missing.  Used average of 2013-2018 (675) as estimate for 2010.</t>
  </si>
  <si>
    <t>Estimates for 2011-2013 are missing.  Used average of 2007-2010 &amp; 2014-2017 (142) as estimate for 2011-2013.</t>
  </si>
  <si>
    <t>Natural Escapement</t>
  </si>
  <si>
    <t>Oregon Natural Summer Steelhead Escapement Data</t>
  </si>
  <si>
    <t>Data from ODFW Recovery Tracker Database</t>
  </si>
  <si>
    <t>Recreational</t>
  </si>
  <si>
    <t>Lower River Skamania Unclipped Impact Rate</t>
  </si>
  <si>
    <t>Rec.</t>
  </si>
  <si>
    <t>Comm.</t>
  </si>
  <si>
    <t>Number</t>
  </si>
  <si>
    <t>Percent</t>
  </si>
  <si>
    <t>Unclipped Release Mortalities Below Bonneville</t>
  </si>
  <si>
    <t>Data from Table 10 of 2019 Joint Staff Report</t>
  </si>
  <si>
    <t>Washington Summer Steelhead Hatchery Return Data</t>
  </si>
  <si>
    <t>North Toutle</t>
  </si>
  <si>
    <t>Washington Summer Steelhead Tributary Hatchery Harvest Data</t>
  </si>
  <si>
    <t>Chinook</t>
  </si>
  <si>
    <t>Hatchery Winter Steelhead Run Reconstruction and Harvest Rate Calculations</t>
  </si>
  <si>
    <t>Hatchery Summer Steelhead Run Reconstruction and Harvest Rate Calculations</t>
  </si>
  <si>
    <t>Natural Summer Steelhead Run Reconstruction and Harvest Rate Calculations</t>
  </si>
  <si>
    <t>Oregon Summer Steelhead Tributary Hatchery Harvest Data</t>
  </si>
  <si>
    <t>Knappa and</t>
  </si>
  <si>
    <t>Blind Sloughs</t>
  </si>
  <si>
    <t>Below Marmot</t>
  </si>
  <si>
    <t>Mouth-Revenue</t>
  </si>
  <si>
    <t>Willamette R &amp; Slough</t>
  </si>
  <si>
    <t>Below  Oregon City</t>
  </si>
  <si>
    <t>For Willamette River below Willamette Falls assumed 19% of catchd was of Clackamas origin because Clackamas smolt releases represent 19% of the total summer steelhead releases in the Willamette basin.</t>
  </si>
  <si>
    <t>Above Marmot</t>
  </si>
  <si>
    <t>Revenue-Salmon R.</t>
  </si>
  <si>
    <t>Above Salmon R.</t>
  </si>
  <si>
    <t>For sport harvest rate in mainstem Columbia data file calculated harvest rate of constant 10%.  After discussions with  Cindy LeFleur with WDFW we agreed that these estimates appeared to be low compared to 2015-2018; therefore, used 2015-2018 average for 2007-2014.</t>
  </si>
  <si>
    <t>Columbia River Natural Summer Steelhead Fishery Harvest and Impact Rates Data</t>
  </si>
  <si>
    <t>Tributary Sport</t>
  </si>
  <si>
    <t>Har. Rate</t>
  </si>
  <si>
    <t>Tributary sport release mortality estimates are not available.  Harvest rates for natural fish were calculated by assuming that encounter rates are same as for hatchery fish.  Hatchery fish harvest rate was reduced to 10% of total harvest rate to represent release mortalities for natural origin fish.  Harvest rate was applied to Total Escapement to calculate Terminal Run Size and Tributary Sport Harvest was calculated by subtraction.</t>
  </si>
  <si>
    <t>Below Oregon City</t>
  </si>
  <si>
    <t>Data for 1) Washington Hatchery Returns from WDFW annual Hatchery Escapement Reports and outstanding from ODFW, 2) Tributary sport from WDFW and ODFW annual Catch Record Card Reports, 3)</t>
  </si>
  <si>
    <t xml:space="preserve">Data for 1) for escapement from a data file provided by Cindy LeFleur with WDFW and ODFW Recovery Tracker Data base, 2) Tributary Sport from WDFW and ODFW Sport Record Card annaul reports based on encounter rates for hatchery summer steelhead and applying 10% release mortality rate, 3) </t>
  </si>
  <si>
    <t>Columbia River Hatchery Summer Steelhead Fishery Harvest and Impact Rates Data</t>
  </si>
  <si>
    <t>Lower River Skamania Clipped Impact Rate</t>
  </si>
  <si>
    <t>Clipped Release Mortalities Below Bonneville</t>
  </si>
  <si>
    <t>Commercial impacts based on release mortalities and sport impacts based on kept catch</t>
  </si>
  <si>
    <t>SWW</t>
  </si>
  <si>
    <t>LCR  Summer</t>
  </si>
  <si>
    <t>LCR / SWW Winter</t>
  </si>
  <si>
    <t>changed ER to match goal summary table</t>
  </si>
  <si>
    <t>changed ER to match goal summary table assumptions</t>
  </si>
  <si>
    <t>Freshwater sport</t>
  </si>
  <si>
    <t>% SWW</t>
  </si>
  <si>
    <t>(current)</t>
  </si>
  <si>
    <t>(high goal)</t>
  </si>
  <si>
    <t>Need to split out winters by SWW &amp; LCR</t>
  </si>
  <si>
    <t>high goal</t>
  </si>
  <si>
    <t>Need to check historical run size estimates of winters &amp; summers</t>
  </si>
  <si>
    <t>million</t>
  </si>
  <si>
    <t>≤70%</t>
  </si>
  <si>
    <t>Winter (SWW)</t>
  </si>
  <si>
    <t>Winter run (LCR)</t>
  </si>
  <si>
    <t>Summer run (LCR)</t>
  </si>
  <si>
    <t>Beaver Crk</t>
  </si>
  <si>
    <t>from phase I report</t>
  </si>
  <si>
    <t>slight increase in hatchry releases relative to recent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</si>
</sst>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00"/>
    <numFmt numFmtId="167" formatCode="#,##0.000"/>
    <numFmt numFmtId="168" formatCode="#,##0.0"/>
  </numFmts>
  <fonts count="40" x14ac:knownFonts="1">
    <font>
      <sz val="11"/>
      <color theme="1"/>
      <name val="Calibri"/>
      <family val="2"/>
      <scheme val="minor"/>
    </font>
    <font>
      <sz val="8"/>
      <color rgb="FF000000"/>
      <name val="Calibri"/>
      <family val="2"/>
    </font>
    <font>
      <sz val="11"/>
      <color rgb="FF000000"/>
      <name val="Calibri"/>
      <family val="2"/>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b/>
      <sz val="10"/>
      <color theme="1"/>
      <name val="Calibri"/>
      <family val="2"/>
      <scheme val="minor"/>
    </font>
    <font>
      <sz val="11"/>
      <name val="Calibri"/>
      <family val="2"/>
      <scheme val="minor"/>
    </font>
    <font>
      <b/>
      <i/>
      <sz val="11"/>
      <color theme="1"/>
      <name val="Calibri"/>
      <family val="2"/>
      <scheme val="minor"/>
    </font>
    <font>
      <u/>
      <sz val="11"/>
      <color theme="1"/>
      <name val="Calibri"/>
      <family val="2"/>
      <scheme val="minor"/>
    </font>
    <font>
      <b/>
      <sz val="11"/>
      <color rgb="FFFF0000"/>
      <name val="Calibri"/>
      <family val="2"/>
      <scheme val="minor"/>
    </font>
    <font>
      <b/>
      <sz val="8"/>
      <color indexed="81"/>
      <name val="Tahoma"/>
      <family val="2"/>
    </font>
    <font>
      <b/>
      <sz val="14"/>
      <color theme="1"/>
      <name val="Calibri"/>
      <family val="2"/>
      <scheme val="minor"/>
    </font>
    <font>
      <sz val="10"/>
      <color theme="1"/>
      <name val="Calibri"/>
      <family val="2"/>
      <scheme val="minor"/>
    </font>
    <font>
      <sz val="11"/>
      <color indexed="8"/>
      <name val="Calibri"/>
      <family val="2"/>
      <scheme val="minor"/>
    </font>
    <font>
      <b/>
      <i/>
      <sz val="11"/>
      <color indexed="8"/>
      <name val="Calibri"/>
      <family val="2"/>
      <scheme val="minor"/>
    </font>
    <font>
      <i/>
      <sz val="11"/>
      <color indexed="8"/>
      <name val="Calibri"/>
      <family val="2"/>
      <scheme val="minor"/>
    </font>
    <font>
      <sz val="12"/>
      <color theme="1"/>
      <name val="Times New Roman"/>
      <family val="1"/>
    </font>
    <font>
      <vertAlign val="superscript"/>
      <sz val="12"/>
      <color theme="1"/>
      <name val="Times New Roman"/>
      <family val="1"/>
    </font>
    <font>
      <vertAlign val="superscript"/>
      <sz val="8"/>
      <color theme="1"/>
      <name val="Calibri"/>
      <family val="2"/>
      <scheme val="minor"/>
    </font>
    <font>
      <sz val="8"/>
      <color theme="1"/>
      <name val="Calibri"/>
      <family val="2"/>
      <scheme val="minor"/>
    </font>
    <font>
      <b/>
      <sz val="10"/>
      <color rgb="FFFF0000"/>
      <name val="Calibri"/>
      <family val="2"/>
      <scheme val="minor"/>
    </font>
    <font>
      <b/>
      <sz val="10"/>
      <name val="Calibri"/>
      <family val="2"/>
      <scheme val="minor"/>
    </font>
    <font>
      <sz val="10"/>
      <color theme="1"/>
      <name val="Times New Roman"/>
      <family val="1"/>
    </font>
    <font>
      <sz val="10"/>
      <name val="Times New Roman"/>
      <family val="1"/>
    </font>
    <font>
      <sz val="10"/>
      <color theme="1"/>
      <name val="Arial"/>
      <family val="2"/>
    </font>
    <font>
      <sz val="10"/>
      <color rgb="FFFF0000"/>
      <name val="Times New Roman"/>
      <family val="1"/>
    </font>
    <font>
      <i/>
      <sz val="11"/>
      <color theme="1"/>
      <name val="Calibri"/>
      <family val="2"/>
      <scheme val="minor"/>
    </font>
    <font>
      <b/>
      <sz val="9"/>
      <color rgb="FF000000"/>
      <name val="Arial"/>
      <family val="2"/>
    </font>
    <font>
      <b/>
      <sz val="9"/>
      <color indexed="81"/>
      <name val="Tahoma"/>
      <family val="2"/>
    </font>
    <font>
      <b/>
      <sz val="8.25"/>
      <color rgb="FF000000"/>
      <name val="Verdana"/>
      <family val="2"/>
    </font>
    <font>
      <sz val="8.25"/>
      <color rgb="FF000000"/>
      <name val="Verdana"/>
      <family val="2"/>
    </font>
    <font>
      <b/>
      <u/>
      <sz val="9"/>
      <color indexed="81"/>
      <name val="Tahoma"/>
      <family val="2"/>
    </font>
    <font>
      <u/>
      <sz val="11"/>
      <color theme="10"/>
      <name val="Calibri"/>
      <family val="2"/>
      <scheme val="minor"/>
    </font>
    <font>
      <sz val="9"/>
      <color rgb="FF000000"/>
      <name val="Verdana"/>
      <family val="2"/>
    </font>
    <font>
      <sz val="10"/>
      <name val="Arial"/>
      <family val="2"/>
    </font>
    <font>
      <sz val="14"/>
      <color theme="1"/>
      <name val="Calibri"/>
      <family val="2"/>
      <scheme val="minor"/>
    </font>
    <font>
      <sz val="11"/>
      <color theme="1"/>
      <name val="Calibri"/>
      <family val="2"/>
    </font>
  </fonts>
  <fills count="20">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BEC195"/>
        <bgColor indexed="64"/>
      </patternFill>
    </fill>
    <fill>
      <patternFill patternType="solid">
        <fgColor rgb="FFE2E4FF"/>
        <bgColor indexed="64"/>
      </patternFill>
    </fill>
    <fill>
      <patternFill patternType="solid">
        <fgColor theme="5" tint="0.59999389629810485"/>
        <bgColor indexed="64"/>
      </patternFill>
    </fill>
    <fill>
      <patternFill patternType="solid">
        <fgColor rgb="FF8D9D38"/>
        <bgColor indexed="64"/>
      </patternFill>
    </fill>
    <fill>
      <patternFill patternType="solid">
        <fgColor rgb="FFD8E1AD"/>
        <bgColor indexed="64"/>
      </patternFill>
    </fill>
    <fill>
      <patternFill patternType="solid">
        <fgColor rgb="FFECF0D8"/>
        <bgColor indexed="64"/>
      </patternFill>
    </fill>
  </fills>
  <borders count="48">
    <border>
      <left/>
      <right/>
      <top/>
      <bottom/>
      <diagonal/>
    </border>
    <border>
      <left style="medium">
        <color indexed="64"/>
      </left>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rgb="FF000000"/>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rgb="FF000000"/>
      </bottom>
      <diagonal/>
    </border>
    <border>
      <left/>
      <right/>
      <top/>
      <bottom style="medium">
        <color rgb="FF000000"/>
      </bottom>
      <diagonal/>
    </border>
    <border>
      <left style="medium">
        <color indexed="64"/>
      </left>
      <right/>
      <top style="medium">
        <color indexed="64"/>
      </top>
      <bottom style="medium">
        <color rgb="FF000000"/>
      </bottom>
      <diagonal/>
    </border>
    <border>
      <left/>
      <right style="medium">
        <color indexed="64"/>
      </right>
      <top/>
      <bottom style="medium">
        <color rgb="FF000000"/>
      </bottom>
      <diagonal/>
    </border>
    <border>
      <left style="medium">
        <color indexed="64"/>
      </left>
      <right/>
      <top/>
      <bottom style="medium">
        <color rgb="FF00000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0" tint="-0.14996795556505021"/>
      </left>
      <right/>
      <top/>
      <bottom/>
      <diagonal/>
    </border>
    <border>
      <left style="thin">
        <color indexed="64"/>
      </left>
      <right/>
      <top/>
      <bottom style="thin">
        <color indexed="64"/>
      </bottom>
      <diagonal/>
    </border>
    <border>
      <left/>
      <right/>
      <top/>
      <bottom style="thin">
        <color indexed="64"/>
      </bottom>
      <diagonal/>
    </border>
    <border>
      <left style="thin">
        <color theme="0" tint="-0.14996795556505021"/>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000000"/>
      </top>
      <bottom/>
      <diagonal/>
    </border>
    <border>
      <left style="thin">
        <color rgb="FF000000"/>
      </left>
      <right/>
      <top/>
      <bottom/>
      <diagonal/>
    </border>
    <border>
      <left/>
      <right/>
      <top/>
      <bottom style="thin">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indexed="64"/>
      </right>
      <top style="medium">
        <color indexed="64"/>
      </top>
      <bottom/>
      <diagonal/>
    </border>
    <border>
      <left style="thin">
        <color theme="0" tint="-0.14996795556505021"/>
      </left>
      <right/>
      <top style="thin">
        <color indexed="64"/>
      </top>
      <bottom/>
      <diagonal/>
    </border>
  </borders>
  <cellStyleXfs count="4">
    <xf numFmtId="0" fontId="0" fillId="0" borderId="0"/>
    <xf numFmtId="9" fontId="3" fillId="0" borderId="0" applyFont="0" applyFill="0" applyBorder="0" applyAlignment="0" applyProtection="0"/>
    <xf numFmtId="0" fontId="35" fillId="0" borderId="0" applyNumberFormat="0" applyFill="0" applyBorder="0" applyAlignment="0" applyProtection="0"/>
    <xf numFmtId="0" fontId="37" fillId="0" borderId="0"/>
  </cellStyleXfs>
  <cellXfs count="478">
    <xf numFmtId="0" fontId="0" fillId="0" borderId="0" xfId="0"/>
    <xf numFmtId="0" fontId="1" fillId="0" borderId="1" xfId="0" applyFont="1" applyBorder="1" applyAlignment="1">
      <alignment vertical="center"/>
    </xf>
    <xf numFmtId="0" fontId="1" fillId="0" borderId="0" xfId="0" applyFont="1" applyAlignment="1">
      <alignment horizontal="center" vertical="center"/>
    </xf>
    <xf numFmtId="0" fontId="1" fillId="0" borderId="7" xfId="0" applyFont="1" applyBorder="1" applyAlignment="1">
      <alignment vertical="center"/>
    </xf>
    <xf numFmtId="0" fontId="1" fillId="0" borderId="8" xfId="0" applyFont="1" applyBorder="1" applyAlignment="1">
      <alignment vertical="center" textRotation="90" wrapText="1"/>
    </xf>
    <xf numFmtId="0" fontId="1" fillId="0" borderId="9" xfId="0" applyFont="1" applyBorder="1" applyAlignment="1">
      <alignment vertical="center" textRotation="90" wrapText="1"/>
    </xf>
    <xf numFmtId="0" fontId="1" fillId="0" borderId="10" xfId="0" applyFont="1" applyBorder="1" applyAlignment="1">
      <alignment vertical="center" textRotation="90" wrapText="1"/>
    </xf>
    <xf numFmtId="0" fontId="1" fillId="0" borderId="11" xfId="0" applyFont="1" applyBorder="1" applyAlignment="1">
      <alignment vertical="center" textRotation="90" wrapText="1"/>
    </xf>
    <xf numFmtId="0" fontId="1" fillId="0" borderId="12" xfId="0" applyFont="1" applyBorder="1" applyAlignment="1">
      <alignment horizontal="right" vertical="center"/>
    </xf>
    <xf numFmtId="3" fontId="1" fillId="0" borderId="0" xfId="0" applyNumberFormat="1" applyFont="1" applyAlignment="1">
      <alignment horizontal="right" vertical="center"/>
    </xf>
    <xf numFmtId="0" fontId="1" fillId="0" borderId="0" xfId="0" applyFont="1" applyAlignment="1">
      <alignment horizontal="right" vertical="center"/>
    </xf>
    <xf numFmtId="0" fontId="1" fillId="0" borderId="13" xfId="0" applyFont="1" applyBorder="1" applyAlignment="1">
      <alignment horizontal="right" vertical="center"/>
    </xf>
    <xf numFmtId="0" fontId="1" fillId="0" borderId="14" xfId="0" applyFont="1" applyBorder="1" applyAlignment="1">
      <alignment horizontal="right" vertical="center"/>
    </xf>
    <xf numFmtId="3" fontId="1" fillId="0" borderId="13" xfId="0" applyNumberFormat="1" applyFont="1" applyBorder="1" applyAlignment="1">
      <alignment horizontal="right" vertical="center"/>
    </xf>
    <xf numFmtId="0" fontId="1" fillId="0" borderId="14" xfId="0" applyFont="1" applyBorder="1" applyAlignment="1">
      <alignment horizontal="center" vertical="center"/>
    </xf>
    <xf numFmtId="3" fontId="1" fillId="0" borderId="14" xfId="0" applyNumberFormat="1" applyFont="1" applyBorder="1" applyAlignment="1">
      <alignment horizontal="right" vertical="center"/>
    </xf>
    <xf numFmtId="0" fontId="1" fillId="0" borderId="15" xfId="0" applyFont="1" applyBorder="1" applyAlignment="1">
      <alignment horizontal="right" vertical="center"/>
    </xf>
    <xf numFmtId="3" fontId="1" fillId="0" borderId="16" xfId="0" applyNumberFormat="1" applyFont="1" applyBorder="1" applyAlignment="1">
      <alignment horizontal="right" vertical="center"/>
    </xf>
    <xf numFmtId="0" fontId="1" fillId="0" borderId="16" xfId="0" applyFont="1" applyBorder="1" applyAlignment="1">
      <alignment horizontal="center" vertical="center"/>
    </xf>
    <xf numFmtId="3" fontId="1" fillId="0" borderId="17" xfId="0" applyNumberFormat="1" applyFont="1" applyBorder="1" applyAlignment="1">
      <alignment horizontal="right" vertical="center"/>
    </xf>
    <xf numFmtId="0" fontId="1" fillId="0" borderId="18" xfId="0" applyFont="1" applyBorder="1" applyAlignment="1">
      <alignment horizontal="center" vertical="center"/>
    </xf>
    <xf numFmtId="0" fontId="1" fillId="0" borderId="16" xfId="0" applyFont="1" applyBorder="1" applyAlignment="1">
      <alignment horizontal="right" vertical="center"/>
    </xf>
    <xf numFmtId="3" fontId="1" fillId="0" borderId="18" xfId="0" applyNumberFormat="1" applyFont="1" applyBorder="1" applyAlignment="1">
      <alignment horizontal="right" vertical="center"/>
    </xf>
    <xf numFmtId="0" fontId="2" fillId="0" borderId="20" xfId="0" applyFont="1" applyBorder="1" applyAlignment="1">
      <alignment vertical="center"/>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13" xfId="0" applyFont="1" applyBorder="1" applyAlignment="1">
      <alignment horizontal="right" vertical="center"/>
    </xf>
    <xf numFmtId="0" fontId="2" fillId="0" borderId="0" xfId="0" applyFont="1" applyAlignment="1">
      <alignment horizontal="right" vertical="center"/>
    </xf>
    <xf numFmtId="10" fontId="2" fillId="0" borderId="14" xfId="0" applyNumberFormat="1" applyFont="1" applyBorder="1" applyAlignment="1">
      <alignment horizontal="right" vertical="center"/>
    </xf>
    <xf numFmtId="3" fontId="2" fillId="0" borderId="0" xfId="0" applyNumberFormat="1" applyFont="1" applyAlignment="1">
      <alignment horizontal="right" vertical="center"/>
    </xf>
    <xf numFmtId="0" fontId="2" fillId="0" borderId="0" xfId="0" applyFont="1" applyAlignment="1">
      <alignment horizontal="center" vertical="center"/>
    </xf>
    <xf numFmtId="0" fontId="2" fillId="0" borderId="14" xfId="0" applyFont="1" applyBorder="1" applyAlignment="1">
      <alignment vertical="center"/>
    </xf>
    <xf numFmtId="0" fontId="2" fillId="0" borderId="17" xfId="0" applyFont="1" applyBorder="1" applyAlignment="1">
      <alignment vertical="center"/>
    </xf>
    <xf numFmtId="3" fontId="2" fillId="0" borderId="16" xfId="0" applyNumberFormat="1" applyFont="1" applyBorder="1" applyAlignment="1">
      <alignment horizontal="right" vertical="center"/>
    </xf>
    <xf numFmtId="0" fontId="2" fillId="0" borderId="16" xfId="0" applyFont="1" applyBorder="1" applyAlignment="1">
      <alignment horizontal="right" vertical="center"/>
    </xf>
    <xf numFmtId="10" fontId="2" fillId="0" borderId="18" xfId="0" applyNumberFormat="1" applyFont="1" applyBorder="1" applyAlignment="1">
      <alignment horizontal="right" vertical="center"/>
    </xf>
    <xf numFmtId="0" fontId="0" fillId="2" borderId="0" xfId="0" applyFill="1"/>
    <xf numFmtId="0" fontId="5" fillId="3" borderId="23" xfId="0" applyFont="1" applyFill="1" applyBorder="1"/>
    <xf numFmtId="0" fontId="5" fillId="2" borderId="26" xfId="0" applyFont="1" applyFill="1" applyBorder="1"/>
    <xf numFmtId="0" fontId="0" fillId="3" borderId="25" xfId="0" applyFill="1" applyBorder="1"/>
    <xf numFmtId="0" fontId="0" fillId="0" borderId="30" xfId="0" applyBorder="1"/>
    <xf numFmtId="0" fontId="5" fillId="4" borderId="32" xfId="0" applyFont="1" applyFill="1" applyBorder="1" applyAlignment="1">
      <alignment horizontal="center" vertical="center"/>
    </xf>
    <xf numFmtId="0" fontId="5" fillId="4" borderId="29" xfId="0" applyFont="1" applyFill="1" applyBorder="1" applyAlignment="1">
      <alignment horizontal="center" vertical="center"/>
    </xf>
    <xf numFmtId="0" fontId="5" fillId="4" borderId="30" xfId="0" applyFont="1" applyFill="1" applyBorder="1" applyAlignment="1">
      <alignment horizontal="center" vertical="center"/>
    </xf>
    <xf numFmtId="0" fontId="5" fillId="6" borderId="29" xfId="0" applyFont="1" applyFill="1" applyBorder="1"/>
    <xf numFmtId="0" fontId="5" fillId="6" borderId="30" xfId="0" applyFont="1" applyFill="1" applyBorder="1"/>
    <xf numFmtId="0" fontId="5" fillId="6" borderId="30" xfId="0" applyFont="1" applyFill="1" applyBorder="1" applyAlignment="1">
      <alignment horizontal="center"/>
    </xf>
    <xf numFmtId="0" fontId="5" fillId="6" borderId="32" xfId="0" applyFont="1" applyFill="1" applyBorder="1" applyAlignment="1">
      <alignment horizontal="center"/>
    </xf>
    <xf numFmtId="3" fontId="0" fillId="0" borderId="0" xfId="0" applyNumberFormat="1" applyAlignment="1">
      <alignment horizontal="center"/>
    </xf>
    <xf numFmtId="0" fontId="0" fillId="0" borderId="0" xfId="0" applyAlignment="1">
      <alignment horizontal="center"/>
    </xf>
    <xf numFmtId="3" fontId="0" fillId="0" borderId="0" xfId="0" applyNumberFormat="1"/>
    <xf numFmtId="0" fontId="0" fillId="0" borderId="26" xfId="0" applyBorder="1"/>
    <xf numFmtId="0" fontId="10" fillId="6" borderId="23" xfId="0" applyFont="1" applyFill="1" applyBorder="1"/>
    <xf numFmtId="164" fontId="10" fillId="6" borderId="24" xfId="0" applyNumberFormat="1" applyFont="1" applyFill="1" applyBorder="1" applyAlignment="1">
      <alignment horizontal="center"/>
    </xf>
    <xf numFmtId="3" fontId="5" fillId="6" borderId="24" xfId="0" applyNumberFormat="1" applyFont="1" applyFill="1" applyBorder="1" applyAlignment="1">
      <alignment horizontal="center"/>
    </xf>
    <xf numFmtId="3" fontId="0" fillId="0" borderId="34" xfId="0" applyNumberFormat="1" applyBorder="1" applyAlignment="1">
      <alignment horizontal="center"/>
    </xf>
    <xf numFmtId="3" fontId="0" fillId="0" borderId="35" xfId="0" applyNumberFormat="1" applyBorder="1" applyAlignment="1">
      <alignment horizontal="center"/>
    </xf>
    <xf numFmtId="0" fontId="0" fillId="0" borderId="29" xfId="0" applyBorder="1"/>
    <xf numFmtId="3" fontId="0" fillId="0" borderId="27" xfId="0" applyNumberFormat="1" applyBorder="1" applyAlignment="1">
      <alignment horizontal="center"/>
    </xf>
    <xf numFmtId="0" fontId="7" fillId="7" borderId="34" xfId="0" applyFont="1" applyFill="1" applyBorder="1" applyAlignment="1">
      <alignment horizontal="centerContinuous"/>
    </xf>
    <xf numFmtId="0" fontId="5" fillId="7" borderId="34" xfId="0" applyFont="1" applyFill="1" applyBorder="1" applyAlignment="1">
      <alignment horizontal="centerContinuous"/>
    </xf>
    <xf numFmtId="0" fontId="5" fillId="7" borderId="35" xfId="0" applyFont="1" applyFill="1" applyBorder="1" applyAlignment="1">
      <alignment horizontal="center"/>
    </xf>
    <xf numFmtId="0" fontId="5" fillId="7" borderId="29" xfId="0" applyFont="1" applyFill="1" applyBorder="1"/>
    <xf numFmtId="0" fontId="5" fillId="7" borderId="30" xfId="0" applyFont="1" applyFill="1" applyBorder="1"/>
    <xf numFmtId="0" fontId="5" fillId="7" borderId="30" xfId="0" applyFont="1" applyFill="1" applyBorder="1" applyAlignment="1">
      <alignment horizontal="center"/>
    </xf>
    <xf numFmtId="3" fontId="4" fillId="0" borderId="0" xfId="0" applyNumberFormat="1" applyFont="1"/>
    <xf numFmtId="9" fontId="0" fillId="0" borderId="30" xfId="1" applyFont="1" applyBorder="1" applyAlignment="1">
      <alignment horizontal="center"/>
    </xf>
    <xf numFmtId="9" fontId="0" fillId="0" borderId="32" xfId="1" applyFont="1" applyBorder="1" applyAlignment="1">
      <alignment horizontal="center"/>
    </xf>
    <xf numFmtId="3" fontId="5" fillId="7" borderId="24" xfId="0" applyNumberFormat="1" applyFont="1" applyFill="1" applyBorder="1"/>
    <xf numFmtId="0" fontId="6" fillId="0" borderId="0" xfId="0" applyFont="1"/>
    <xf numFmtId="0" fontId="5" fillId="4" borderId="0" xfId="0" applyFont="1" applyFill="1" applyAlignment="1">
      <alignment horizontal="center" vertical="center"/>
    </xf>
    <xf numFmtId="0" fontId="5" fillId="4" borderId="0" xfId="0" applyFont="1" applyFill="1" applyAlignment="1">
      <alignment horizontal="centerContinuous"/>
    </xf>
    <xf numFmtId="3" fontId="0" fillId="4" borderId="34" xfId="0" applyNumberFormat="1" applyFill="1" applyBorder="1" applyAlignment="1">
      <alignment horizontal="center"/>
    </xf>
    <xf numFmtId="3" fontId="5" fillId="4" borderId="30" xfId="0" applyNumberFormat="1" applyFont="1" applyFill="1" applyBorder="1" applyAlignment="1">
      <alignment horizontal="center"/>
    </xf>
    <xf numFmtId="0" fontId="0" fillId="0" borderId="33" xfId="0" applyBorder="1"/>
    <xf numFmtId="3" fontId="0" fillId="0" borderId="30" xfId="0" applyNumberFormat="1" applyBorder="1" applyAlignment="1">
      <alignment horizontal="center"/>
    </xf>
    <xf numFmtId="0" fontId="15" fillId="0" borderId="0" xfId="0" applyFont="1"/>
    <xf numFmtId="0" fontId="16" fillId="0" borderId="0" xfId="0" applyFont="1" applyAlignment="1">
      <alignment horizontal="left" vertical="top" wrapText="1"/>
    </xf>
    <xf numFmtId="3" fontId="16" fillId="0" borderId="0" xfId="0" applyNumberFormat="1" applyFont="1" applyAlignment="1">
      <alignment horizontal="right" vertical="top" wrapText="1" indent="2"/>
    </xf>
    <xf numFmtId="1" fontId="16" fillId="0" borderId="0" xfId="0" applyNumberFormat="1" applyFont="1" applyAlignment="1">
      <alignment horizontal="right" vertical="top" wrapText="1" indent="1"/>
    </xf>
    <xf numFmtId="0" fontId="16" fillId="0" borderId="39" xfId="0" applyFont="1" applyBorder="1" applyAlignment="1">
      <alignment horizontal="left" vertical="top" wrapText="1"/>
    </xf>
    <xf numFmtId="3" fontId="16" fillId="0" borderId="0" xfId="0" applyNumberFormat="1" applyFont="1" applyAlignment="1">
      <alignment horizontal="left" vertical="top" wrapText="1" indent="1"/>
    </xf>
    <xf numFmtId="1" fontId="16" fillId="0" borderId="0" xfId="0" applyNumberFormat="1" applyFont="1" applyAlignment="1">
      <alignment horizontal="center" vertical="top" wrapText="1"/>
    </xf>
    <xf numFmtId="0" fontId="9" fillId="0" borderId="0" xfId="0" applyFont="1" applyAlignment="1">
      <alignment horizontal="left" vertical="top" wrapText="1"/>
    </xf>
    <xf numFmtId="0" fontId="16" fillId="0" borderId="0" xfId="0" applyFont="1" applyAlignment="1">
      <alignment horizontal="center" vertical="top" wrapText="1"/>
    </xf>
    <xf numFmtId="0" fontId="16" fillId="0" borderId="0" xfId="0" applyFont="1" applyAlignment="1">
      <alignment horizontal="right" vertical="top" wrapText="1" indent="1"/>
    </xf>
    <xf numFmtId="1" fontId="16" fillId="0" borderId="0" xfId="0" applyNumberFormat="1" applyFont="1" applyAlignment="1">
      <alignment horizontal="left" vertical="top" wrapText="1" indent="3"/>
    </xf>
    <xf numFmtId="1" fontId="16" fillId="0" borderId="0" xfId="0" applyNumberFormat="1" applyFont="1" applyAlignment="1">
      <alignment horizontal="right" vertical="top" wrapText="1" indent="3"/>
    </xf>
    <xf numFmtId="0" fontId="16" fillId="0" borderId="0" xfId="0" applyFont="1" applyAlignment="1">
      <alignment horizontal="right" vertical="top" wrapText="1" indent="3"/>
    </xf>
    <xf numFmtId="0" fontId="16" fillId="0" borderId="0" xfId="0" applyFont="1" applyAlignment="1">
      <alignment horizontal="left" vertical="top" wrapText="1" indent="2"/>
    </xf>
    <xf numFmtId="165" fontId="16" fillId="0" borderId="0" xfId="0" applyNumberFormat="1" applyFont="1" applyAlignment="1">
      <alignment horizontal="left" vertical="top" wrapText="1" indent="2"/>
    </xf>
    <xf numFmtId="1" fontId="16" fillId="0" borderId="0" xfId="0" applyNumberFormat="1" applyFont="1" applyAlignment="1">
      <alignment horizontal="left" vertical="top" wrapText="1" indent="1"/>
    </xf>
    <xf numFmtId="0" fontId="16" fillId="0" borderId="0" xfId="0" applyFont="1" applyAlignment="1">
      <alignment horizontal="left" vertical="top" wrapText="1" indent="3"/>
    </xf>
    <xf numFmtId="165" fontId="16" fillId="0" borderId="0" xfId="0" applyNumberFormat="1" applyFont="1" applyAlignment="1">
      <alignment horizontal="right" vertical="top" wrapText="1" indent="1"/>
    </xf>
    <xf numFmtId="9" fontId="16" fillId="0" borderId="0" xfId="0" applyNumberFormat="1" applyFont="1" applyAlignment="1">
      <alignment horizontal="center" vertical="top" wrapText="1"/>
    </xf>
    <xf numFmtId="165" fontId="16" fillId="0" borderId="0" xfId="0" applyNumberFormat="1" applyFont="1" applyAlignment="1">
      <alignment horizontal="center" vertical="top" wrapText="1"/>
    </xf>
    <xf numFmtId="0" fontId="16" fillId="0" borderId="0" xfId="0" applyFont="1" applyAlignment="1">
      <alignment horizontal="left" vertical="top" wrapText="1" indent="1"/>
    </xf>
    <xf numFmtId="1" fontId="16" fillId="0" borderId="0" xfId="0" applyNumberFormat="1" applyFont="1" applyAlignment="1">
      <alignment horizontal="left" vertical="top" wrapText="1" indent="2"/>
    </xf>
    <xf numFmtId="0" fontId="16" fillId="0" borderId="0" xfId="0" applyFont="1" applyAlignment="1">
      <alignment horizontal="right" vertical="top" wrapText="1" indent="2"/>
    </xf>
    <xf numFmtId="3" fontId="16" fillId="0" borderId="0" xfId="0" applyNumberFormat="1" applyFont="1" applyAlignment="1">
      <alignment horizontal="center" vertical="top" wrapText="1"/>
    </xf>
    <xf numFmtId="0" fontId="7" fillId="4" borderId="0" xfId="0" applyFont="1" applyFill="1" applyAlignment="1">
      <alignment horizontal="centerContinuous"/>
    </xf>
    <xf numFmtId="1" fontId="16" fillId="0" borderId="0" xfId="0" applyNumberFormat="1" applyFont="1" applyAlignment="1">
      <alignment horizontal="right" vertical="top" wrapText="1"/>
    </xf>
    <xf numFmtId="0" fontId="16" fillId="0" borderId="0" xfId="0" applyFont="1" applyAlignment="1">
      <alignment horizontal="right" vertical="top" wrapText="1"/>
    </xf>
    <xf numFmtId="3" fontId="16" fillId="0" borderId="0" xfId="0" applyNumberFormat="1" applyFont="1" applyAlignment="1">
      <alignment horizontal="right" vertical="top" wrapText="1"/>
    </xf>
    <xf numFmtId="0" fontId="16" fillId="0" borderId="0" xfId="0" applyFont="1" applyAlignment="1">
      <alignment vertical="top" wrapText="1"/>
    </xf>
    <xf numFmtId="1" fontId="16" fillId="0" borderId="0" xfId="0" applyNumberFormat="1" applyFont="1" applyAlignment="1">
      <alignment vertical="top" wrapText="1"/>
    </xf>
    <xf numFmtId="3" fontId="16" fillId="0" borderId="0" xfId="0" applyNumberFormat="1" applyFont="1" applyAlignment="1">
      <alignment vertical="top" wrapText="1"/>
    </xf>
    <xf numFmtId="0" fontId="5" fillId="8" borderId="23" xfId="0" applyFont="1" applyFill="1" applyBorder="1" applyAlignment="1">
      <alignment horizontal="left" vertical="center"/>
    </xf>
    <xf numFmtId="0" fontId="19" fillId="0" borderId="0" xfId="0" applyFont="1"/>
    <xf numFmtId="0" fontId="4" fillId="0" borderId="0" xfId="0" applyFont="1"/>
    <xf numFmtId="0" fontId="8" fillId="0" borderId="0" xfId="0" applyFont="1"/>
    <xf numFmtId="0" fontId="5" fillId="0" borderId="0" xfId="0" applyFont="1"/>
    <xf numFmtId="0" fontId="12" fillId="0" borderId="0" xfId="0" applyFont="1"/>
    <xf numFmtId="0" fontId="8" fillId="0" borderId="0" xfId="0" applyFont="1" applyAlignment="1">
      <alignment wrapText="1"/>
    </xf>
    <xf numFmtId="0" fontId="8" fillId="0" borderId="0" xfId="0" applyFont="1" applyAlignment="1">
      <alignment horizontal="center" wrapText="1"/>
    </xf>
    <xf numFmtId="0" fontId="24" fillId="0" borderId="0" xfId="0" applyFont="1" applyAlignment="1">
      <alignment horizontal="center" wrapText="1"/>
    </xf>
    <xf numFmtId="0" fontId="15" fillId="0" borderId="40" xfId="0" applyFont="1" applyBorder="1"/>
    <xf numFmtId="0" fontId="15" fillId="0" borderId="0" xfId="0" applyFont="1" applyAlignment="1">
      <alignment wrapText="1"/>
    </xf>
    <xf numFmtId="0" fontId="25" fillId="0" borderId="0" xfId="0" applyFont="1" applyAlignment="1">
      <alignment wrapText="1"/>
    </xf>
    <xf numFmtId="3" fontId="15" fillId="0" borderId="0" xfId="0" applyNumberFormat="1" applyFont="1" applyAlignment="1">
      <alignment wrapText="1"/>
    </xf>
    <xf numFmtId="0" fontId="25" fillId="0" borderId="34" xfId="0" applyFont="1" applyBorder="1" applyAlignment="1">
      <alignment wrapText="1"/>
    </xf>
    <xf numFmtId="3" fontId="25" fillId="0" borderId="34" xfId="0" applyNumberFormat="1" applyFont="1" applyBorder="1" applyAlignment="1">
      <alignment wrapText="1"/>
    </xf>
    <xf numFmtId="3" fontId="25" fillId="0" borderId="0" xfId="0" applyNumberFormat="1" applyFont="1" applyAlignment="1">
      <alignment wrapText="1"/>
    </xf>
    <xf numFmtId="3" fontId="26" fillId="0" borderId="0" xfId="0" applyNumberFormat="1" applyFont="1" applyAlignment="1">
      <alignment wrapText="1"/>
    </xf>
    <xf numFmtId="3" fontId="25" fillId="0" borderId="30" xfId="0" applyNumberFormat="1" applyFont="1" applyBorder="1" applyAlignment="1">
      <alignment wrapText="1"/>
    </xf>
    <xf numFmtId="0" fontId="25" fillId="0" borderId="30" xfId="0" applyFont="1" applyBorder="1" applyAlignment="1">
      <alignment wrapText="1"/>
    </xf>
    <xf numFmtId="0" fontId="15" fillId="0" borderId="40" xfId="0" applyFont="1" applyBorder="1" applyAlignment="1">
      <alignment wrapText="1"/>
    </xf>
    <xf numFmtId="0" fontId="26" fillId="0" borderId="0" xfId="0" applyFont="1" applyAlignment="1">
      <alignment wrapText="1"/>
    </xf>
    <xf numFmtId="0" fontId="27" fillId="0" borderId="0" xfId="0" applyFont="1" applyAlignment="1">
      <alignment wrapText="1"/>
    </xf>
    <xf numFmtId="3" fontId="27" fillId="0" borderId="0" xfId="0" applyNumberFormat="1" applyFont="1" applyAlignment="1">
      <alignment wrapText="1"/>
    </xf>
    <xf numFmtId="0" fontId="28" fillId="0" borderId="0" xfId="0" applyFont="1" applyAlignment="1">
      <alignment wrapText="1"/>
    </xf>
    <xf numFmtId="0" fontId="15" fillId="0" borderId="30" xfId="0" applyFont="1" applyBorder="1"/>
    <xf numFmtId="3" fontId="26" fillId="0" borderId="30" xfId="0" applyNumberFormat="1" applyFont="1" applyBorder="1" applyAlignment="1">
      <alignment wrapText="1"/>
    </xf>
    <xf numFmtId="0" fontId="0" fillId="0" borderId="0" xfId="0" applyAlignment="1">
      <alignment horizontal="right"/>
    </xf>
    <xf numFmtId="0" fontId="9" fillId="0" borderId="0" xfId="0" applyFont="1" applyAlignment="1">
      <alignment horizontal="right" vertical="top" wrapText="1"/>
    </xf>
    <xf numFmtId="0" fontId="9" fillId="0" borderId="0" xfId="0" applyFont="1" applyAlignment="1">
      <alignment vertical="top" wrapText="1"/>
    </xf>
    <xf numFmtId="0" fontId="5" fillId="5" borderId="23" xfId="0" applyFont="1" applyFill="1" applyBorder="1" applyAlignment="1">
      <alignment horizontal="left"/>
    </xf>
    <xf numFmtId="0" fontId="0" fillId="2" borderId="26" xfId="0" applyFill="1" applyBorder="1"/>
    <xf numFmtId="0" fontId="0" fillId="2" borderId="29" xfId="0" applyFill="1" applyBorder="1"/>
    <xf numFmtId="0" fontId="0" fillId="2" borderId="30" xfId="0" applyFill="1" applyBorder="1"/>
    <xf numFmtId="0" fontId="5" fillId="2" borderId="26" xfId="0" quotePrefix="1" applyFont="1" applyFill="1" applyBorder="1" applyAlignment="1">
      <alignment horizontal="left"/>
    </xf>
    <xf numFmtId="3" fontId="0" fillId="0" borderId="0" xfId="0" applyNumberFormat="1" applyAlignment="1">
      <alignment horizontal="right"/>
    </xf>
    <xf numFmtId="1" fontId="0" fillId="0" borderId="0" xfId="0" applyNumberFormat="1"/>
    <xf numFmtId="0" fontId="0" fillId="0" borderId="0" xfId="0" applyAlignment="1">
      <alignment horizontal="left"/>
    </xf>
    <xf numFmtId="0" fontId="0" fillId="0" borderId="0" xfId="0" applyAlignment="1">
      <alignment horizontal="left" indent="1"/>
    </xf>
    <xf numFmtId="0" fontId="0" fillId="0" borderId="0" xfId="0" pivotButton="1"/>
    <xf numFmtId="1" fontId="0" fillId="0" borderId="0" xfId="0" pivotButton="1" applyNumberFormat="1"/>
    <xf numFmtId="0" fontId="29" fillId="7" borderId="23" xfId="0" applyFont="1" applyFill="1" applyBorder="1"/>
    <xf numFmtId="0" fontId="5" fillId="9" borderId="0" xfId="0" applyFont="1" applyFill="1"/>
    <xf numFmtId="0" fontId="0" fillId="9" borderId="0" xfId="0" applyFill="1"/>
    <xf numFmtId="0" fontId="0" fillId="9" borderId="0" xfId="0" applyFill="1" applyAlignment="1">
      <alignment horizontal="center"/>
    </xf>
    <xf numFmtId="0" fontId="11" fillId="9" borderId="0" xfId="0" applyFont="1" applyFill="1" applyAlignment="1">
      <alignment horizontal="center"/>
    </xf>
    <xf numFmtId="0" fontId="0" fillId="9" borderId="0" xfId="0" applyFill="1" applyAlignment="1">
      <alignment horizontal="left"/>
    </xf>
    <xf numFmtId="3" fontId="0" fillId="7" borderId="0" xfId="1" applyNumberFormat="1" applyFont="1" applyFill="1" applyAlignment="1">
      <alignment horizontal="right"/>
    </xf>
    <xf numFmtId="3" fontId="0" fillId="7" borderId="0" xfId="1" applyNumberFormat="1" applyFont="1" applyFill="1" applyAlignment="1">
      <alignment horizontal="center"/>
    </xf>
    <xf numFmtId="3" fontId="0" fillId="0" borderId="0" xfId="1" applyNumberFormat="1" applyFont="1" applyAlignment="1">
      <alignment horizontal="center"/>
    </xf>
    <xf numFmtId="3" fontId="0" fillId="0" borderId="0" xfId="1" applyNumberFormat="1" applyFont="1" applyAlignment="1">
      <alignment horizontal="right"/>
    </xf>
    <xf numFmtId="3" fontId="0" fillId="7" borderId="0" xfId="0" applyNumberFormat="1" applyFill="1" applyAlignment="1">
      <alignment horizontal="right"/>
    </xf>
    <xf numFmtId="0" fontId="30" fillId="0" borderId="16" xfId="0" applyFont="1" applyBorder="1" applyAlignment="1">
      <alignment horizontal="center" vertical="center" wrapText="1"/>
    </xf>
    <xf numFmtId="0" fontId="30" fillId="0" borderId="0" xfId="0" applyFont="1" applyAlignment="1">
      <alignment horizontal="center" vertical="center" wrapText="1"/>
    </xf>
    <xf numFmtId="3" fontId="16" fillId="0" borderId="39" xfId="0" applyNumberFormat="1" applyFont="1" applyBorder="1" applyAlignment="1">
      <alignment horizontal="left" vertical="top" wrapText="1" indent="1"/>
    </xf>
    <xf numFmtId="1" fontId="16" fillId="0" borderId="39" xfId="0" applyNumberFormat="1" applyFont="1" applyBorder="1" applyAlignment="1">
      <alignment horizontal="right" vertical="top" wrapText="1" indent="1"/>
    </xf>
    <xf numFmtId="3" fontId="16" fillId="0" borderId="39" xfId="0" applyNumberFormat="1" applyFont="1" applyBorder="1" applyAlignment="1">
      <alignment horizontal="right" vertical="top" wrapText="1" indent="2"/>
    </xf>
    <xf numFmtId="1" fontId="16" fillId="0" borderId="39" xfId="0" applyNumberFormat="1" applyFont="1" applyBorder="1" applyAlignment="1">
      <alignment horizontal="center" vertical="top" wrapText="1"/>
    </xf>
    <xf numFmtId="1" fontId="16" fillId="0" borderId="39" xfId="0" applyNumberFormat="1" applyFont="1" applyBorder="1" applyAlignment="1">
      <alignment horizontal="right" vertical="top" wrapText="1" indent="2"/>
    </xf>
    <xf numFmtId="3" fontId="16" fillId="0" borderId="39" xfId="0" applyNumberFormat="1" applyFont="1" applyBorder="1" applyAlignment="1">
      <alignment horizontal="right" vertical="top" wrapText="1" indent="1"/>
    </xf>
    <xf numFmtId="164" fontId="16" fillId="0" borderId="39" xfId="0" applyNumberFormat="1" applyFont="1" applyBorder="1" applyAlignment="1">
      <alignment horizontal="center" vertical="top" wrapText="1"/>
    </xf>
    <xf numFmtId="164" fontId="16" fillId="0" borderId="39" xfId="0" applyNumberFormat="1" applyFont="1" applyBorder="1" applyAlignment="1">
      <alignment horizontal="right" vertical="top" wrapText="1" indent="1"/>
    </xf>
    <xf numFmtId="3" fontId="16" fillId="0" borderId="0" xfId="0" applyNumberFormat="1" applyFont="1" applyAlignment="1">
      <alignment horizontal="right" vertical="top" wrapText="1" indent="1"/>
    </xf>
    <xf numFmtId="1" fontId="16" fillId="0" borderId="0" xfId="0" applyNumberFormat="1" applyFont="1" applyAlignment="1">
      <alignment horizontal="right" vertical="top" wrapText="1" indent="2"/>
    </xf>
    <xf numFmtId="164" fontId="16" fillId="0" borderId="0" xfId="0" applyNumberFormat="1" applyFont="1" applyAlignment="1">
      <alignment horizontal="center" vertical="top" wrapText="1"/>
    </xf>
    <xf numFmtId="164" fontId="16" fillId="0" borderId="0" xfId="0" applyNumberFormat="1" applyFont="1" applyAlignment="1">
      <alignment horizontal="right" vertical="top" wrapText="1" indent="1"/>
    </xf>
    <xf numFmtId="0" fontId="16" fillId="0" borderId="41" xfId="0" applyFont="1" applyBorder="1" applyAlignment="1">
      <alignment horizontal="left" vertical="top" wrapText="1"/>
    </xf>
    <xf numFmtId="3" fontId="16" fillId="0" borderId="41" xfId="0" applyNumberFormat="1" applyFont="1" applyBorder="1" applyAlignment="1">
      <alignment horizontal="left" vertical="top" wrapText="1" indent="1"/>
    </xf>
    <xf numFmtId="1" fontId="16" fillId="0" borderId="41" xfId="0" applyNumberFormat="1" applyFont="1" applyBorder="1" applyAlignment="1">
      <alignment horizontal="right" vertical="top" wrapText="1" indent="1"/>
    </xf>
    <xf numFmtId="1" fontId="16" fillId="0" borderId="41" xfId="0" applyNumberFormat="1" applyFont="1" applyBorder="1" applyAlignment="1">
      <alignment horizontal="right" vertical="top" wrapText="1" indent="2"/>
    </xf>
    <xf numFmtId="1" fontId="16" fillId="0" borderId="41" xfId="0" applyNumberFormat="1" applyFont="1" applyBorder="1" applyAlignment="1">
      <alignment horizontal="center" vertical="top" wrapText="1"/>
    </xf>
    <xf numFmtId="164" fontId="16" fillId="0" borderId="41" xfId="0" applyNumberFormat="1" applyFont="1" applyBorder="1" applyAlignment="1">
      <alignment horizontal="center" vertical="top" wrapText="1"/>
    </xf>
    <xf numFmtId="164" fontId="16" fillId="0" borderId="41" xfId="0" applyNumberFormat="1" applyFont="1" applyBorder="1" applyAlignment="1">
      <alignment horizontal="right" vertical="top" wrapText="1" indent="1"/>
    </xf>
    <xf numFmtId="0" fontId="9" fillId="0" borderId="39" xfId="0" applyFont="1" applyBorder="1" applyAlignment="1">
      <alignment horizontal="left" vertical="top" wrapText="1"/>
    </xf>
    <xf numFmtId="164" fontId="0" fillId="0" borderId="0" xfId="0" applyNumberFormat="1"/>
    <xf numFmtId="0" fontId="5" fillId="10" borderId="23" xfId="0" applyFont="1" applyFill="1" applyBorder="1"/>
    <xf numFmtId="3" fontId="5" fillId="0" borderId="0" xfId="0" applyNumberFormat="1" applyFont="1"/>
    <xf numFmtId="3" fontId="0" fillId="11" borderId="0" xfId="0" applyNumberFormat="1" applyFill="1"/>
    <xf numFmtId="0" fontId="10" fillId="12" borderId="0" xfId="0" applyFont="1" applyFill="1"/>
    <xf numFmtId="0" fontId="5" fillId="12" borderId="0" xfId="0" applyFont="1" applyFill="1" applyAlignment="1">
      <alignment horizontal="left"/>
    </xf>
    <xf numFmtId="0" fontId="5" fillId="0" borderId="0" xfId="0" applyFont="1" applyAlignment="1">
      <alignment horizontal="left"/>
    </xf>
    <xf numFmtId="0" fontId="29" fillId="12" borderId="0" xfId="0" applyFont="1" applyFill="1" applyAlignment="1">
      <alignment horizontal="left"/>
    </xf>
    <xf numFmtId="0" fontId="0" fillId="12" borderId="0" xfId="0" applyFill="1" applyAlignment="1">
      <alignment horizontal="left"/>
    </xf>
    <xf numFmtId="0" fontId="32" fillId="14" borderId="42" xfId="0" applyFont="1" applyFill="1" applyBorder="1" applyAlignment="1">
      <alignment horizontal="left" vertical="top" wrapText="1" indent="1"/>
    </xf>
    <xf numFmtId="0" fontId="33" fillId="15" borderId="43" xfId="0" applyFont="1" applyFill="1" applyBorder="1" applyAlignment="1">
      <alignment horizontal="center" vertical="center" wrapText="1"/>
    </xf>
    <xf numFmtId="0" fontId="33" fillId="13" borderId="43" xfId="0" applyFont="1" applyFill="1" applyBorder="1" applyAlignment="1">
      <alignment horizontal="center" vertical="center" wrapText="1"/>
    </xf>
    <xf numFmtId="3" fontId="33" fillId="13" borderId="43" xfId="0" applyNumberFormat="1" applyFont="1" applyFill="1" applyBorder="1" applyAlignment="1">
      <alignment horizontal="center" vertical="center" wrapText="1"/>
    </xf>
    <xf numFmtId="3" fontId="33" fillId="15" borderId="43" xfId="0" applyNumberFormat="1" applyFont="1" applyFill="1" applyBorder="1" applyAlignment="1">
      <alignment horizontal="center" vertical="center" wrapText="1"/>
    </xf>
    <xf numFmtId="0" fontId="32" fillId="14" borderId="44" xfId="0" applyFont="1" applyFill="1" applyBorder="1" applyAlignment="1">
      <alignment horizontal="left" vertical="top" wrapText="1" indent="1"/>
    </xf>
    <xf numFmtId="0" fontId="33" fillId="15" borderId="45" xfId="0" applyFont="1" applyFill="1" applyBorder="1" applyAlignment="1">
      <alignment horizontal="left" vertical="center" wrapText="1" indent="1"/>
    </xf>
    <xf numFmtId="0" fontId="33" fillId="13" borderId="45" xfId="0" applyFont="1" applyFill="1" applyBorder="1" applyAlignment="1">
      <alignment horizontal="left" vertical="center" wrapText="1" indent="1"/>
    </xf>
    <xf numFmtId="0" fontId="33" fillId="15" borderId="44" xfId="0" applyFont="1" applyFill="1" applyBorder="1" applyAlignment="1">
      <alignment horizontal="left" vertical="center" wrapText="1" indent="1"/>
    </xf>
    <xf numFmtId="0" fontId="33" fillId="15" borderId="42" xfId="0" applyFont="1" applyFill="1" applyBorder="1" applyAlignment="1">
      <alignment horizontal="center" vertical="center" wrapText="1"/>
    </xf>
    <xf numFmtId="0" fontId="0" fillId="0" borderId="30" xfId="0" applyBorder="1" applyAlignment="1">
      <alignment horizontal="right"/>
    </xf>
    <xf numFmtId="10" fontId="0" fillId="0" borderId="0" xfId="0" applyNumberFormat="1"/>
    <xf numFmtId="3" fontId="4" fillId="11" borderId="0" xfId="0" applyNumberFormat="1" applyFont="1" applyFill="1"/>
    <xf numFmtId="0" fontId="0" fillId="11" borderId="0" xfId="0" applyFill="1"/>
    <xf numFmtId="3" fontId="5" fillId="7" borderId="24" xfId="0" applyNumberFormat="1" applyFont="1" applyFill="1" applyBorder="1" applyAlignment="1">
      <alignment horizontal="center"/>
    </xf>
    <xf numFmtId="3" fontId="0" fillId="2" borderId="0" xfId="0" applyNumberFormat="1" applyFill="1"/>
    <xf numFmtId="0" fontId="5" fillId="7" borderId="32" xfId="0" applyFont="1" applyFill="1" applyBorder="1" applyAlignment="1">
      <alignment horizontal="center"/>
    </xf>
    <xf numFmtId="0" fontId="5" fillId="5" borderId="24" xfId="0" applyFont="1" applyFill="1" applyBorder="1" applyAlignment="1">
      <alignment horizontal="centerContinuous"/>
    </xf>
    <xf numFmtId="164" fontId="10" fillId="6" borderId="23" xfId="1" applyNumberFormat="1" applyFont="1" applyFill="1" applyBorder="1" applyAlignment="1">
      <alignment horizontal="center"/>
    </xf>
    <xf numFmtId="164" fontId="10" fillId="6" borderId="25" xfId="0" applyNumberFormat="1" applyFont="1" applyFill="1" applyBorder="1" applyAlignment="1">
      <alignment horizontal="center"/>
    </xf>
    <xf numFmtId="0" fontId="7" fillId="6" borderId="33" xfId="0" applyFont="1" applyFill="1" applyBorder="1" applyAlignment="1">
      <alignment horizontal="centerContinuous"/>
    </xf>
    <xf numFmtId="0" fontId="7" fillId="6" borderId="34" xfId="0" applyFont="1" applyFill="1" applyBorder="1" applyAlignment="1">
      <alignment horizontal="centerContinuous"/>
    </xf>
    <xf numFmtId="0" fontId="5" fillId="6" borderId="35" xfId="0" applyFont="1" applyFill="1" applyBorder="1" applyAlignment="1">
      <alignment horizontal="centerContinuous"/>
    </xf>
    <xf numFmtId="0" fontId="7" fillId="6" borderId="35" xfId="0" applyFont="1" applyFill="1" applyBorder="1" applyAlignment="1">
      <alignment horizontal="centerContinuous"/>
    </xf>
    <xf numFmtId="0" fontId="5" fillId="7" borderId="34" xfId="0" applyFont="1" applyFill="1" applyBorder="1" applyAlignment="1">
      <alignment horizontal="center"/>
    </xf>
    <xf numFmtId="0" fontId="0" fillId="10" borderId="25" xfId="0" applyFill="1" applyBorder="1"/>
    <xf numFmtId="0" fontId="0" fillId="7" borderId="30" xfId="0" applyFill="1" applyBorder="1"/>
    <xf numFmtId="3" fontId="0" fillId="0" borderId="27" xfId="0" applyNumberFormat="1" applyBorder="1"/>
    <xf numFmtId="0" fontId="0" fillId="0" borderId="34" xfId="0" applyBorder="1" applyAlignment="1">
      <alignment horizontal="center"/>
    </xf>
    <xf numFmtId="3" fontId="0" fillId="0" borderId="34" xfId="0" applyNumberFormat="1" applyBorder="1"/>
    <xf numFmtId="0" fontId="0" fillId="0" borderId="30" xfId="0" applyBorder="1" applyAlignment="1">
      <alignment horizontal="center"/>
    </xf>
    <xf numFmtId="3" fontId="0" fillId="0" borderId="30" xfId="0" applyNumberFormat="1" applyBorder="1"/>
    <xf numFmtId="3" fontId="0" fillId="0" borderId="32" xfId="0" applyNumberFormat="1" applyBorder="1" applyAlignment="1">
      <alignment horizontal="center"/>
    </xf>
    <xf numFmtId="0" fontId="0" fillId="7" borderId="24" xfId="0" applyFill="1" applyBorder="1"/>
    <xf numFmtId="3" fontId="0" fillId="7" borderId="24" xfId="0" applyNumberFormat="1" applyFill="1" applyBorder="1"/>
    <xf numFmtId="3" fontId="0" fillId="7" borderId="24" xfId="0" applyNumberFormat="1" applyFill="1" applyBorder="1" applyAlignment="1">
      <alignment horizontal="center"/>
    </xf>
    <xf numFmtId="3" fontId="5" fillId="7" borderId="25" xfId="0" applyNumberFormat="1" applyFont="1" applyFill="1" applyBorder="1" applyAlignment="1">
      <alignment horizontal="center"/>
    </xf>
    <xf numFmtId="3" fontId="0" fillId="0" borderId="30" xfId="0" applyNumberFormat="1" applyBorder="1" applyAlignment="1">
      <alignment horizontal="right"/>
    </xf>
    <xf numFmtId="3" fontId="5" fillId="7" borderId="25" xfId="0" applyNumberFormat="1" applyFont="1" applyFill="1" applyBorder="1"/>
    <xf numFmtId="0" fontId="0" fillId="0" borderId="0" xfId="0" applyAlignment="1">
      <alignment horizontal="center" vertical="center"/>
    </xf>
    <xf numFmtId="0" fontId="6" fillId="2" borderId="0" xfId="0" applyFont="1" applyFill="1"/>
    <xf numFmtId="0" fontId="5" fillId="16" borderId="0" xfId="0" applyFont="1" applyFill="1"/>
    <xf numFmtId="0" fontId="5" fillId="16" borderId="0" xfId="0" applyFont="1" applyFill="1" applyAlignment="1">
      <alignment horizontal="center"/>
    </xf>
    <xf numFmtId="0" fontId="5" fillId="16" borderId="0" xfId="0" applyFont="1" applyFill="1" applyAlignment="1">
      <alignment wrapText="1"/>
    </xf>
    <xf numFmtId="0" fontId="9" fillId="0" borderId="0" xfId="0" applyFont="1"/>
    <xf numFmtId="0" fontId="35" fillId="0" borderId="0" xfId="2"/>
    <xf numFmtId="0" fontId="0" fillId="0" borderId="0" xfId="0" applyAlignment="1">
      <alignment wrapText="1"/>
    </xf>
    <xf numFmtId="0" fontId="36" fillId="0" borderId="0" xfId="0" applyFont="1"/>
    <xf numFmtId="0" fontId="2" fillId="0" borderId="6" xfId="0" applyFont="1" applyBorder="1" applyAlignment="1">
      <alignment vertical="center"/>
    </xf>
    <xf numFmtId="0" fontId="2" fillId="0" borderId="1" xfId="0" applyFont="1" applyBorder="1" applyAlignment="1">
      <alignment horizontal="right" vertical="center"/>
    </xf>
    <xf numFmtId="0" fontId="2" fillId="0" borderId="6" xfId="0" applyFont="1" applyBorder="1" applyAlignment="1">
      <alignment horizontal="right" vertical="center"/>
    </xf>
    <xf numFmtId="10" fontId="2" fillId="0" borderId="46" xfId="0" applyNumberFormat="1" applyFont="1" applyBorder="1" applyAlignment="1">
      <alignment horizontal="right" vertical="center"/>
    </xf>
    <xf numFmtId="1" fontId="0" fillId="0" borderId="0" xfId="0" applyNumberFormat="1" applyAlignment="1">
      <alignment horizontal="center"/>
    </xf>
    <xf numFmtId="1" fontId="0" fillId="0" borderId="30" xfId="0" applyNumberFormat="1" applyBorder="1" applyAlignment="1">
      <alignment horizontal="center"/>
    </xf>
    <xf numFmtId="0" fontId="5" fillId="0" borderId="30" xfId="0" applyFont="1" applyBorder="1"/>
    <xf numFmtId="3" fontId="5" fillId="0" borderId="30" xfId="0" applyNumberFormat="1" applyFont="1" applyBorder="1"/>
    <xf numFmtId="16" fontId="0" fillId="0" borderId="0" xfId="0" quotePrefix="1" applyNumberFormat="1"/>
    <xf numFmtId="3" fontId="0" fillId="0" borderId="24" xfId="0" applyNumberFormat="1" applyBorder="1" applyAlignment="1">
      <alignment horizontal="right"/>
    </xf>
    <xf numFmtId="164" fontId="10" fillId="6" borderId="24" xfId="1" applyNumberFormat="1" applyFont="1" applyFill="1" applyBorder="1" applyAlignment="1">
      <alignment horizontal="center"/>
    </xf>
    <xf numFmtId="0" fontId="0" fillId="7" borderId="0" xfId="0" applyFill="1"/>
    <xf numFmtId="1" fontId="5" fillId="0" borderId="0" xfId="0" applyNumberFormat="1" applyFont="1" applyAlignment="1">
      <alignment horizontal="center"/>
    </xf>
    <xf numFmtId="3" fontId="5" fillId="0" borderId="0" xfId="0" applyNumberFormat="1" applyFont="1" applyAlignment="1">
      <alignment horizontal="center"/>
    </xf>
    <xf numFmtId="10" fontId="5" fillId="0" borderId="0" xfId="0" applyNumberFormat="1" applyFont="1"/>
    <xf numFmtId="0" fontId="0" fillId="0" borderId="0" xfId="0" applyAlignment="1">
      <alignment horizontal="center" vertical="center" textRotation="90" wrapText="1"/>
    </xf>
    <xf numFmtId="166" fontId="0" fillId="0" borderId="0" xfId="0" applyNumberFormat="1" applyAlignment="1">
      <alignment horizontal="center"/>
    </xf>
    <xf numFmtId="3" fontId="0" fillId="11" borderId="0" xfId="0" applyNumberFormat="1" applyFill="1" applyAlignment="1">
      <alignment horizontal="center"/>
    </xf>
    <xf numFmtId="166" fontId="0" fillId="11" borderId="0" xfId="1" applyNumberFormat="1" applyFont="1" applyFill="1" applyAlignment="1">
      <alignment horizontal="center"/>
    </xf>
    <xf numFmtId="166" fontId="0" fillId="0" borderId="0" xfId="1" applyNumberFormat="1" applyFont="1" applyAlignment="1">
      <alignment horizontal="center"/>
    </xf>
    <xf numFmtId="0" fontId="0" fillId="11" borderId="0" xfId="0" applyFill="1" applyAlignment="1">
      <alignment horizontal="center"/>
    </xf>
    <xf numFmtId="166" fontId="0" fillId="11" borderId="0" xfId="0" applyNumberFormat="1" applyFill="1" applyAlignment="1">
      <alignment horizontal="center"/>
    </xf>
    <xf numFmtId="0" fontId="0" fillId="0" borderId="0" xfId="0" applyAlignment="1">
      <alignment horizontal="center" vertical="center" textRotation="90"/>
    </xf>
    <xf numFmtId="166" fontId="0" fillId="11" borderId="0" xfId="0" applyNumberFormat="1" applyFill="1"/>
    <xf numFmtId="166" fontId="0" fillId="0" borderId="0" xfId="0" applyNumberFormat="1"/>
    <xf numFmtId="166" fontId="0" fillId="0" borderId="0" xfId="0" applyNumberFormat="1" applyAlignment="1">
      <alignment horizontal="right"/>
    </xf>
    <xf numFmtId="0" fontId="0" fillId="0" borderId="0" xfId="0" applyAlignment="1">
      <alignment horizontal="left" wrapText="1"/>
    </xf>
    <xf numFmtId="3" fontId="5" fillId="0" borderId="27" xfId="0" applyNumberFormat="1" applyFont="1" applyBorder="1" applyAlignment="1">
      <alignment horizontal="center"/>
    </xf>
    <xf numFmtId="167" fontId="0" fillId="0" borderId="0" xfId="0" applyNumberFormat="1"/>
    <xf numFmtId="9" fontId="0" fillId="0" borderId="30" xfId="0" applyNumberFormat="1" applyBorder="1" applyAlignment="1">
      <alignment horizontal="center"/>
    </xf>
    <xf numFmtId="9" fontId="0" fillId="0" borderId="32" xfId="0" applyNumberFormat="1" applyBorder="1" applyAlignment="1">
      <alignment horizontal="center"/>
    </xf>
    <xf numFmtId="3" fontId="5" fillId="0" borderId="0" xfId="0" applyNumberFormat="1" applyFont="1" applyAlignment="1">
      <alignment horizontal="right"/>
    </xf>
    <xf numFmtId="9" fontId="0" fillId="0" borderId="0" xfId="0" applyNumberFormat="1"/>
    <xf numFmtId="1" fontId="0" fillId="0" borderId="0" xfId="0" applyNumberFormat="1" applyAlignment="1">
      <alignment horizontal="left" wrapText="1"/>
    </xf>
    <xf numFmtId="1" fontId="0" fillId="0" borderId="0" xfId="0" applyNumberFormat="1" applyAlignment="1">
      <alignment wrapText="1"/>
    </xf>
    <xf numFmtId="1" fontId="0" fillId="0" borderId="0" xfId="0" applyNumberFormat="1" applyAlignment="1">
      <alignment horizontal="center" wrapText="1"/>
    </xf>
    <xf numFmtId="1" fontId="0" fillId="0" borderId="0" xfId="0" applyNumberFormat="1" applyAlignment="1">
      <alignment horizontal="center" vertical="center"/>
    </xf>
    <xf numFmtId="3" fontId="0" fillId="0" borderId="0" xfId="0" applyNumberFormat="1" applyAlignment="1">
      <alignment wrapText="1"/>
    </xf>
    <xf numFmtId="1" fontId="0" fillId="0" borderId="30" xfId="0" applyNumberFormat="1" applyBorder="1" applyAlignment="1">
      <alignment horizontal="right"/>
    </xf>
    <xf numFmtId="0" fontId="0" fillId="0" borderId="0" xfId="0" applyAlignment="1">
      <alignment horizontal="center" vertical="center" wrapText="1"/>
    </xf>
    <xf numFmtId="3" fontId="11" fillId="0" borderId="0" xfId="0" applyNumberFormat="1" applyFont="1" applyAlignment="1">
      <alignment horizontal="center"/>
    </xf>
    <xf numFmtId="0" fontId="0" fillId="11" borderId="0" xfId="0" applyFill="1" applyAlignment="1">
      <alignment horizontal="left" wrapText="1"/>
    </xf>
    <xf numFmtId="0" fontId="0" fillId="11" borderId="0" xfId="0" applyFill="1" applyAlignment="1">
      <alignment horizontal="center" vertical="center"/>
    </xf>
    <xf numFmtId="10" fontId="0" fillId="11" borderId="0" xfId="0" applyNumberFormat="1" applyFill="1"/>
    <xf numFmtId="0" fontId="0" fillId="11" borderId="0" xfId="0" applyFill="1" applyAlignment="1">
      <alignment horizontal="right"/>
    </xf>
    <xf numFmtId="10" fontId="5" fillId="11" borderId="0" xfId="0" applyNumberFormat="1" applyFont="1" applyFill="1"/>
    <xf numFmtId="0" fontId="4" fillId="11" borderId="0" xfId="0" applyFont="1" applyFill="1" applyAlignment="1">
      <alignment horizontal="center"/>
    </xf>
    <xf numFmtId="0" fontId="5" fillId="0" borderId="0" xfId="0" applyFont="1" applyAlignment="1">
      <alignment horizontal="center" vertical="center"/>
    </xf>
    <xf numFmtId="9" fontId="0" fillId="0" borderId="0" xfId="1" applyFont="1"/>
    <xf numFmtId="0" fontId="9" fillId="0" borderId="30" xfId="0" applyFont="1" applyBorder="1"/>
    <xf numFmtId="0" fontId="35" fillId="0" borderId="30" xfId="2" applyBorder="1"/>
    <xf numFmtId="0" fontId="14" fillId="17" borderId="0" xfId="0" applyFont="1" applyFill="1"/>
    <xf numFmtId="0" fontId="5" fillId="2" borderId="0" xfId="0" applyFont="1" applyFill="1" applyAlignment="1">
      <alignment horizontal="left" vertical="center"/>
    </xf>
    <xf numFmtId="3" fontId="0" fillId="2" borderId="0" xfId="0" applyNumberFormat="1" applyFill="1" applyAlignment="1">
      <alignment horizontal="center"/>
    </xf>
    <xf numFmtId="3" fontId="5" fillId="2" borderId="0" xfId="0" applyNumberFormat="1" applyFont="1" applyFill="1" applyAlignment="1">
      <alignment horizontal="right"/>
    </xf>
    <xf numFmtId="0" fontId="0" fillId="8" borderId="24" xfId="0" applyFill="1" applyBorder="1"/>
    <xf numFmtId="0" fontId="0" fillId="8" borderId="25" xfId="0" applyFill="1" applyBorder="1" applyAlignment="1">
      <alignment horizontal="centerContinuous" vertical="center"/>
    </xf>
    <xf numFmtId="0" fontId="5" fillId="4" borderId="24" xfId="0" quotePrefix="1" applyFont="1" applyFill="1" applyBorder="1" applyAlignment="1">
      <alignment horizontal="center"/>
    </xf>
    <xf numFmtId="0" fontId="5" fillId="4" borderId="25" xfId="0" applyFont="1" applyFill="1" applyBorder="1" applyAlignment="1">
      <alignment horizontal="center"/>
    </xf>
    <xf numFmtId="0" fontId="0" fillId="4" borderId="29" xfId="0" applyFill="1" applyBorder="1" applyAlignment="1">
      <alignment horizontal="center" vertical="center"/>
    </xf>
    <xf numFmtId="0" fontId="0" fillId="4" borderId="30" xfId="0" applyFill="1" applyBorder="1"/>
    <xf numFmtId="0" fontId="0" fillId="4" borderId="30" xfId="0" applyFill="1" applyBorder="1" applyAlignment="1">
      <alignment horizontal="center" vertical="center"/>
    </xf>
    <xf numFmtId="0" fontId="12" fillId="0" borderId="0" xfId="0" applyFont="1" applyAlignment="1">
      <alignment horizontal="left" vertical="center"/>
    </xf>
    <xf numFmtId="0" fontId="5" fillId="18" borderId="23" xfId="0" applyFont="1" applyFill="1" applyBorder="1"/>
    <xf numFmtId="0" fontId="0" fillId="18" borderId="25" xfId="0" applyFill="1" applyBorder="1"/>
    <xf numFmtId="3" fontId="0" fillId="19" borderId="34" xfId="0" applyNumberFormat="1" applyFill="1" applyBorder="1" applyAlignment="1">
      <alignment horizontal="center"/>
    </xf>
    <xf numFmtId="0" fontId="7" fillId="19" borderId="34" xfId="0" applyFont="1" applyFill="1" applyBorder="1" applyAlignment="1">
      <alignment horizontal="centerContinuous"/>
    </xf>
    <xf numFmtId="3" fontId="5" fillId="19" borderId="34" xfId="0" applyNumberFormat="1" applyFont="1" applyFill="1" applyBorder="1" applyAlignment="1">
      <alignment horizontal="centerContinuous"/>
    </xf>
    <xf numFmtId="0" fontId="5" fillId="19" borderId="34" xfId="0" applyFont="1" applyFill="1" applyBorder="1" applyAlignment="1">
      <alignment horizontal="centerContinuous"/>
    </xf>
    <xf numFmtId="0" fontId="5" fillId="19" borderId="35" xfId="0" applyFont="1" applyFill="1" applyBorder="1" applyAlignment="1">
      <alignment horizontal="centerContinuous"/>
    </xf>
    <xf numFmtId="3" fontId="5" fillId="19" borderId="30" xfId="0" applyNumberFormat="1" applyFont="1" applyFill="1" applyBorder="1" applyAlignment="1">
      <alignment horizontal="center"/>
    </xf>
    <xf numFmtId="0" fontId="5" fillId="19" borderId="30" xfId="0" applyFont="1" applyFill="1" applyBorder="1" applyAlignment="1">
      <alignment horizontal="center"/>
    </xf>
    <xf numFmtId="0" fontId="5" fillId="19" borderId="30" xfId="0" applyFont="1" applyFill="1" applyBorder="1" applyAlignment="1">
      <alignment horizontal="center" vertical="center"/>
    </xf>
    <xf numFmtId="0" fontId="5" fillId="19" borderId="32" xfId="0" applyFont="1" applyFill="1" applyBorder="1" applyAlignment="1">
      <alignment horizontal="center" vertical="center"/>
    </xf>
    <xf numFmtId="0" fontId="5" fillId="19" borderId="29" xfId="0" applyFont="1" applyFill="1" applyBorder="1" applyAlignment="1">
      <alignment horizontal="center" vertical="center"/>
    </xf>
    <xf numFmtId="0" fontId="5" fillId="19" borderId="23" xfId="0" applyFont="1" applyFill="1" applyBorder="1" applyAlignment="1">
      <alignment horizontal="left" vertical="center"/>
    </xf>
    <xf numFmtId="0" fontId="5" fillId="19" borderId="24" xfId="0" applyFont="1" applyFill="1" applyBorder="1" applyAlignment="1">
      <alignment horizontal="right" vertical="center"/>
    </xf>
    <xf numFmtId="3" fontId="5" fillId="19" borderId="24" xfId="0" applyNumberFormat="1" applyFont="1" applyFill="1" applyBorder="1" applyAlignment="1">
      <alignment horizontal="center"/>
    </xf>
    <xf numFmtId="3" fontId="5" fillId="19" borderId="24" xfId="0" applyNumberFormat="1" applyFont="1" applyFill="1" applyBorder="1" applyAlignment="1">
      <alignment horizontal="right"/>
    </xf>
    <xf numFmtId="3" fontId="5" fillId="19" borderId="25" xfId="0" applyNumberFormat="1" applyFont="1" applyFill="1" applyBorder="1" applyAlignment="1">
      <alignment horizontal="right"/>
    </xf>
    <xf numFmtId="0" fontId="5" fillId="19" borderId="33" xfId="0" applyFont="1" applyFill="1" applyBorder="1"/>
    <xf numFmtId="0" fontId="5" fillId="19" borderId="34" xfId="0" applyFont="1" applyFill="1" applyBorder="1"/>
    <xf numFmtId="0" fontId="0" fillId="19" borderId="34" xfId="0" applyFill="1" applyBorder="1"/>
    <xf numFmtId="3" fontId="5" fillId="19" borderId="34" xfId="0" applyNumberFormat="1" applyFont="1" applyFill="1" applyBorder="1"/>
    <xf numFmtId="3" fontId="5" fillId="19" borderId="35" xfId="0" applyNumberFormat="1" applyFont="1" applyFill="1" applyBorder="1"/>
    <xf numFmtId="0" fontId="5" fillId="19" borderId="26" xfId="0" applyFont="1" applyFill="1" applyBorder="1"/>
    <xf numFmtId="0" fontId="5" fillId="19" borderId="0" xfId="0" applyFont="1" applyFill="1"/>
    <xf numFmtId="0" fontId="0" fillId="19" borderId="0" xfId="0" applyFill="1"/>
    <xf numFmtId="3" fontId="5" fillId="19" borderId="0" xfId="0" applyNumberFormat="1" applyFont="1" applyFill="1"/>
    <xf numFmtId="3" fontId="5" fillId="19" borderId="27" xfId="0" applyNumberFormat="1" applyFont="1" applyFill="1" applyBorder="1"/>
    <xf numFmtId="0" fontId="5" fillId="19" borderId="29" xfId="0" applyFont="1" applyFill="1" applyBorder="1" applyAlignment="1">
      <alignment horizontal="left" vertical="center"/>
    </xf>
    <xf numFmtId="0" fontId="5" fillId="19" borderId="30" xfId="0" applyFont="1" applyFill="1" applyBorder="1" applyAlignment="1">
      <alignment horizontal="left" vertical="center"/>
    </xf>
    <xf numFmtId="3" fontId="0" fillId="19" borderId="30" xfId="0" applyNumberFormat="1" applyFill="1" applyBorder="1" applyAlignment="1">
      <alignment horizontal="center"/>
    </xf>
    <xf numFmtId="3" fontId="5" fillId="19" borderId="30" xfId="0" applyNumberFormat="1" applyFont="1" applyFill="1" applyBorder="1" applyAlignment="1">
      <alignment horizontal="right"/>
    </xf>
    <xf numFmtId="3" fontId="5" fillId="19" borderId="32" xfId="0" applyNumberFormat="1" applyFont="1" applyFill="1" applyBorder="1" applyAlignment="1">
      <alignment horizontal="right"/>
    </xf>
    <xf numFmtId="0" fontId="14" fillId="2" borderId="23" xfId="0" applyFont="1" applyFill="1" applyBorder="1" applyAlignment="1">
      <alignment horizontal="center"/>
    </xf>
    <xf numFmtId="164" fontId="14" fillId="2" borderId="25" xfId="0" applyNumberFormat="1" applyFont="1" applyFill="1" applyBorder="1" applyAlignment="1">
      <alignment horizontal="center"/>
    </xf>
    <xf numFmtId="0" fontId="38" fillId="2" borderId="0" xfId="0" applyFont="1" applyFill="1"/>
    <xf numFmtId="0" fontId="38" fillId="0" borderId="0" xfId="0" applyFont="1"/>
    <xf numFmtId="0" fontId="0" fillId="0" borderId="34" xfId="0" applyBorder="1"/>
    <xf numFmtId="168" fontId="14" fillId="2" borderId="24" xfId="0" applyNumberFormat="1" applyFont="1" applyFill="1" applyBorder="1" applyAlignment="1">
      <alignment horizontal="center"/>
    </xf>
    <xf numFmtId="0" fontId="14" fillId="2" borderId="25" xfId="0" applyFont="1" applyFill="1" applyBorder="1"/>
    <xf numFmtId="3" fontId="5" fillId="6" borderId="25" xfId="0" quotePrefix="1" applyNumberFormat="1" applyFont="1" applyFill="1" applyBorder="1" applyAlignment="1">
      <alignment horizontal="center"/>
    </xf>
    <xf numFmtId="3" fontId="0" fillId="0" borderId="32" xfId="0" applyNumberFormat="1" applyBorder="1"/>
    <xf numFmtId="3" fontId="0" fillId="0" borderId="34" xfId="0" applyNumberFormat="1" applyBorder="1" applyAlignment="1">
      <alignment horizontal="right"/>
    </xf>
    <xf numFmtId="3" fontId="0" fillId="0" borderId="35" xfId="0" applyNumberFormat="1" applyBorder="1"/>
    <xf numFmtId="164" fontId="0" fillId="0" borderId="33" xfId="1" applyNumberFormat="1" applyFont="1" applyBorder="1" applyAlignment="1">
      <alignment horizontal="center"/>
    </xf>
    <xf numFmtId="0" fontId="0" fillId="0" borderId="34" xfId="0" quotePrefix="1" applyBorder="1" applyAlignment="1">
      <alignment horizontal="center"/>
    </xf>
    <xf numFmtId="0" fontId="0" fillId="0" borderId="35" xfId="0" quotePrefix="1" applyBorder="1" applyAlignment="1">
      <alignment horizontal="center"/>
    </xf>
    <xf numFmtId="164" fontId="0" fillId="0" borderId="26" xfId="1" applyNumberFormat="1" applyFont="1" applyBorder="1" applyAlignment="1">
      <alignment horizontal="center" vertical="center"/>
    </xf>
    <xf numFmtId="164" fontId="0" fillId="0" borderId="0" xfId="1" applyNumberFormat="1" applyFont="1" applyAlignment="1">
      <alignment horizontal="center" vertical="center"/>
    </xf>
    <xf numFmtId="3" fontId="0" fillId="0" borderId="0" xfId="0" applyNumberFormat="1" applyAlignment="1">
      <alignment horizontal="center" vertical="center"/>
    </xf>
    <xf numFmtId="164" fontId="0" fillId="0" borderId="26" xfId="0" applyNumberFormat="1" applyBorder="1" applyAlignment="1">
      <alignment horizontal="center" vertical="center"/>
    </xf>
    <xf numFmtId="164" fontId="0" fillId="0" borderId="0" xfId="0" applyNumberFormat="1" applyAlignment="1">
      <alignment horizontal="center" vertical="center"/>
    </xf>
    <xf numFmtId="0" fontId="10" fillId="0" borderId="23" xfId="0" applyFont="1" applyBorder="1"/>
    <xf numFmtId="164" fontId="10" fillId="0" borderId="23" xfId="1" applyNumberFormat="1" applyFont="1" applyBorder="1" applyAlignment="1">
      <alignment horizontal="center"/>
    </xf>
    <xf numFmtId="164" fontId="10" fillId="0" borderId="24" xfId="1" applyNumberFormat="1" applyFont="1" applyBorder="1" applyAlignment="1">
      <alignment horizontal="center"/>
    </xf>
    <xf numFmtId="164" fontId="10" fillId="0" borderId="24" xfId="0" applyNumberFormat="1" applyFont="1" applyBorder="1" applyAlignment="1">
      <alignment horizontal="center"/>
    </xf>
    <xf numFmtId="164" fontId="10" fillId="0" borderId="25" xfId="0" applyNumberFormat="1" applyFont="1" applyBorder="1" applyAlignment="1">
      <alignment horizontal="center"/>
    </xf>
    <xf numFmtId="3" fontId="5" fillId="0" borderId="24" xfId="0" applyNumberFormat="1" applyFont="1" applyBorder="1" applyAlignment="1">
      <alignment horizontal="center"/>
    </xf>
    <xf numFmtId="3" fontId="0" fillId="0" borderId="25" xfId="0" quotePrefix="1" applyNumberFormat="1" applyBorder="1" applyAlignment="1">
      <alignment horizontal="center"/>
    </xf>
    <xf numFmtId="164" fontId="5" fillId="0" borderId="0" xfId="1" applyNumberFormat="1" applyFont="1" applyAlignment="1">
      <alignment horizontal="center" vertical="center"/>
    </xf>
    <xf numFmtId="164" fontId="5" fillId="0" borderId="29" xfId="0" applyNumberFormat="1" applyFont="1" applyBorder="1" applyAlignment="1">
      <alignment horizontal="center" vertical="center"/>
    </xf>
    <xf numFmtId="164" fontId="5" fillId="0" borderId="30" xfId="0" applyNumberFormat="1" applyFont="1" applyBorder="1" applyAlignment="1">
      <alignment horizontal="center" vertical="center"/>
    </xf>
    <xf numFmtId="3" fontId="5" fillId="0" borderId="25" xfId="0" quotePrefix="1" applyNumberFormat="1" applyFont="1" applyBorder="1" applyAlignment="1">
      <alignment horizontal="center"/>
    </xf>
    <xf numFmtId="164" fontId="5" fillId="0" borderId="26" xfId="1" applyNumberFormat="1" applyFont="1" applyBorder="1" applyAlignment="1">
      <alignment horizontal="center" vertical="center"/>
    </xf>
    <xf numFmtId="164" fontId="0" fillId="0" borderId="29" xfId="0" applyNumberFormat="1" applyBorder="1" applyAlignment="1">
      <alignment horizontal="center" vertical="center"/>
    </xf>
    <xf numFmtId="164" fontId="0" fillId="0" borderId="30" xfId="0" applyNumberFormat="1" applyBorder="1" applyAlignment="1">
      <alignment horizontal="center" vertical="center"/>
    </xf>
    <xf numFmtId="0" fontId="0" fillId="0" borderId="0" xfId="0"/>
    <xf numFmtId="0" fontId="0" fillId="0" borderId="0" xfId="0"/>
    <xf numFmtId="0" fontId="15" fillId="0" borderId="0" xfId="0" applyFont="1" applyBorder="1" applyAlignment="1">
      <alignment wrapText="1"/>
    </xf>
    <xf numFmtId="0" fontId="25" fillId="0" borderId="0" xfId="0" applyFont="1" applyBorder="1" applyAlignment="1">
      <alignment wrapText="1"/>
    </xf>
    <xf numFmtId="3" fontId="25" fillId="0" borderId="0" xfId="0" applyNumberFormat="1" applyFont="1" applyBorder="1" applyAlignment="1">
      <alignment wrapText="1"/>
    </xf>
    <xf numFmtId="0" fontId="15" fillId="0" borderId="30" xfId="0" applyFont="1" applyBorder="1" applyAlignment="1">
      <alignment wrapText="1"/>
    </xf>
    <xf numFmtId="3" fontId="15" fillId="0" borderId="30" xfId="0" applyNumberFormat="1" applyFont="1" applyBorder="1" applyAlignment="1">
      <alignment wrapText="1"/>
    </xf>
    <xf numFmtId="0" fontId="28" fillId="0" borderId="30" xfId="0" applyFont="1" applyBorder="1" applyAlignment="1">
      <alignment wrapText="1"/>
    </xf>
    <xf numFmtId="0" fontId="15" fillId="0" borderId="0" xfId="0" applyFont="1" applyFill="1" applyBorder="1" applyAlignment="1">
      <alignment wrapText="1"/>
    </xf>
    <xf numFmtId="3" fontId="0" fillId="0" borderId="0" xfId="0" applyNumberFormat="1" applyFont="1"/>
    <xf numFmtId="0" fontId="0" fillId="0" borderId="0" xfId="0" applyBorder="1"/>
    <xf numFmtId="0" fontId="15" fillId="0" borderId="0" xfId="0" applyFont="1" applyBorder="1"/>
    <xf numFmtId="3" fontId="15" fillId="0" borderId="0" xfId="0" applyNumberFormat="1" applyFont="1" applyBorder="1" applyAlignment="1">
      <alignment wrapText="1"/>
    </xf>
    <xf numFmtId="0" fontId="15" fillId="0" borderId="30" xfId="0" quotePrefix="1" applyFont="1" applyBorder="1" applyAlignment="1">
      <alignment wrapText="1"/>
    </xf>
    <xf numFmtId="3" fontId="0" fillId="0" borderId="34" xfId="0" applyNumberFormat="1" applyFont="1" applyBorder="1"/>
    <xf numFmtId="0" fontId="0" fillId="0" borderId="0" xfId="0"/>
    <xf numFmtId="3" fontId="0" fillId="11" borderId="0" xfId="0" applyNumberFormat="1" applyFont="1" applyFill="1"/>
    <xf numFmtId="0" fontId="5" fillId="2" borderId="0" xfId="0" applyFont="1" applyFill="1" applyAlignment="1">
      <alignment horizontal="center" vertical="center" textRotation="90" wrapText="1"/>
    </xf>
    <xf numFmtId="9" fontId="0" fillId="2" borderId="0" xfId="0" quotePrefix="1" applyNumberFormat="1" applyFill="1" applyAlignment="1">
      <alignment horizontal="center"/>
    </xf>
    <xf numFmtId="9" fontId="0" fillId="2" borderId="0" xfId="1" applyFont="1" applyFill="1" applyAlignment="1">
      <alignment horizontal="center"/>
    </xf>
    <xf numFmtId="3" fontId="5" fillId="0" borderId="37" xfId="0" applyNumberFormat="1" applyFont="1" applyBorder="1" applyAlignment="1">
      <alignment horizontal="center" vertical="center" textRotation="90" wrapText="1"/>
    </xf>
    <xf numFmtId="0" fontId="5" fillId="0" borderId="37" xfId="0" applyFont="1" applyBorder="1" applyAlignment="1">
      <alignment horizontal="center" vertical="center" textRotation="90" wrapText="1"/>
    </xf>
    <xf numFmtId="0" fontId="0" fillId="0" borderId="0" xfId="0" applyAlignment="1">
      <alignment horizontal="center" vertical="center"/>
    </xf>
    <xf numFmtId="3" fontId="0" fillId="0" borderId="0" xfId="0" applyNumberFormat="1" applyAlignment="1">
      <alignment horizontal="right" vertical="center"/>
    </xf>
    <xf numFmtId="0" fontId="5" fillId="0" borderId="36" xfId="0" applyFont="1" applyBorder="1" applyAlignment="1">
      <alignment horizontal="center" vertical="center" textRotation="90" wrapText="1"/>
    </xf>
    <xf numFmtId="0" fontId="5" fillId="0" borderId="38" xfId="0" applyFont="1" applyBorder="1" applyAlignment="1">
      <alignment horizontal="center" vertical="center" textRotation="90" wrapText="1"/>
    </xf>
    <xf numFmtId="0" fontId="0" fillId="0" borderId="38" xfId="0" applyBorder="1"/>
    <xf numFmtId="3" fontId="0" fillId="0" borderId="27" xfId="0" applyNumberFormat="1" applyBorder="1" applyAlignment="1">
      <alignment horizontal="right" vertical="center"/>
    </xf>
    <xf numFmtId="0" fontId="0" fillId="0" borderId="27" xfId="0" applyBorder="1" applyAlignment="1">
      <alignment horizontal="right" vertical="center"/>
    </xf>
    <xf numFmtId="0" fontId="0" fillId="0" borderId="0" xfId="0" applyAlignment="1">
      <alignment horizontal="right" vertical="center"/>
    </xf>
    <xf numFmtId="3" fontId="5" fillId="0" borderId="38" xfId="0" applyNumberFormat="1" applyFont="1" applyBorder="1" applyAlignment="1">
      <alignment horizontal="center" vertical="center" textRotation="90" wrapText="1"/>
    </xf>
    <xf numFmtId="3" fontId="5" fillId="0" borderId="36" xfId="0" applyNumberFormat="1" applyFont="1" applyBorder="1" applyAlignment="1">
      <alignment horizontal="center" wrapText="1"/>
    </xf>
    <xf numFmtId="0" fontId="5" fillId="0" borderId="37" xfId="0" applyFont="1" applyBorder="1" applyAlignment="1">
      <alignment horizontal="center" wrapText="1"/>
    </xf>
    <xf numFmtId="3" fontId="5" fillId="0" borderId="36" xfId="0" applyNumberFormat="1" applyFont="1" applyBorder="1" applyAlignment="1">
      <alignment horizontal="center" vertical="center" textRotation="90" wrapText="1"/>
    </xf>
    <xf numFmtId="0" fontId="0" fillId="0" borderId="37" xfId="0" applyBorder="1" applyAlignment="1">
      <alignment horizontal="center" vertical="center" textRotation="90" wrapText="1"/>
    </xf>
    <xf numFmtId="0" fontId="0" fillId="0" borderId="37" xfId="0" applyBorder="1" applyAlignment="1">
      <alignment textRotation="90" wrapText="1"/>
    </xf>
    <xf numFmtId="0" fontId="0" fillId="0" borderId="38" xfId="0" applyBorder="1" applyAlignment="1">
      <alignment textRotation="90" wrapText="1"/>
    </xf>
    <xf numFmtId="3" fontId="0" fillId="0" borderId="27" xfId="0" quotePrefix="1" applyNumberFormat="1" applyBorder="1" applyAlignment="1">
      <alignment horizontal="center" vertical="center"/>
    </xf>
    <xf numFmtId="0" fontId="0" fillId="0" borderId="32" xfId="0" quotePrefix="1" applyBorder="1" applyAlignment="1">
      <alignment horizontal="center" vertical="center"/>
    </xf>
    <xf numFmtId="0" fontId="0" fillId="0" borderId="27" xfId="0" applyBorder="1" applyAlignment="1">
      <alignment horizontal="center" vertical="center"/>
    </xf>
    <xf numFmtId="0" fontId="39" fillId="0" borderId="0" xfId="0" applyFont="1" applyAlignment="1">
      <alignment horizontal="center" vertical="center"/>
    </xf>
    <xf numFmtId="0" fontId="0" fillId="0" borderId="30" xfId="0" applyBorder="1" applyAlignment="1">
      <alignment horizontal="center" vertical="center"/>
    </xf>
    <xf numFmtId="0" fontId="39" fillId="0" borderId="27" xfId="0" applyFont="1" applyBorder="1" applyAlignment="1">
      <alignment horizontal="center" vertical="center"/>
    </xf>
    <xf numFmtId="0" fontId="0" fillId="0" borderId="32" xfId="0" applyBorder="1" applyAlignment="1">
      <alignment horizontal="center" vertical="center"/>
    </xf>
    <xf numFmtId="0" fontId="5" fillId="4" borderId="33" xfId="0" applyFont="1" applyFill="1" applyBorder="1" applyAlignment="1">
      <alignment horizontal="center"/>
    </xf>
    <xf numFmtId="0" fontId="5" fillId="4" borderId="34" xfId="0" applyFont="1" applyFill="1" applyBorder="1" applyAlignment="1">
      <alignment horizontal="center"/>
    </xf>
    <xf numFmtId="0" fontId="5" fillId="4" borderId="29" xfId="0" applyFont="1" applyFill="1" applyBorder="1" applyAlignment="1">
      <alignment horizontal="center" vertical="center"/>
    </xf>
    <xf numFmtId="0" fontId="5" fillId="4" borderId="30" xfId="0" applyFont="1" applyFill="1" applyBorder="1" applyAlignment="1">
      <alignment horizontal="center" vertical="center"/>
    </xf>
    <xf numFmtId="3" fontId="5" fillId="0" borderId="47" xfId="0" quotePrefix="1" applyNumberFormat="1" applyFont="1" applyBorder="1" applyAlignment="1">
      <alignment horizontal="center"/>
    </xf>
    <xf numFmtId="3" fontId="5" fillId="0" borderId="34" xfId="0" quotePrefix="1" applyNumberFormat="1" applyFont="1" applyBorder="1" applyAlignment="1">
      <alignment horizontal="center"/>
    </xf>
    <xf numFmtId="3" fontId="0" fillId="0" borderId="28" xfId="0" quotePrefix="1" applyNumberFormat="1" applyBorder="1" applyAlignment="1">
      <alignment horizontal="center"/>
    </xf>
    <xf numFmtId="3" fontId="0" fillId="0" borderId="0" xfId="0" quotePrefix="1" applyNumberFormat="1" applyAlignment="1">
      <alignment horizontal="center"/>
    </xf>
    <xf numFmtId="9" fontId="0" fillId="0" borderId="31" xfId="1" quotePrefix="1" applyFont="1" applyBorder="1" applyAlignment="1">
      <alignment horizontal="center"/>
    </xf>
    <xf numFmtId="9" fontId="0" fillId="0" borderId="30" xfId="1" quotePrefix="1" applyFont="1" applyBorder="1" applyAlignment="1">
      <alignment horizontal="center"/>
    </xf>
    <xf numFmtId="3" fontId="5" fillId="0" borderId="28" xfId="0" applyNumberFormat="1" applyFont="1" applyBorder="1" applyAlignment="1">
      <alignment horizontal="center"/>
    </xf>
    <xf numFmtId="3" fontId="5" fillId="0" borderId="0" xfId="0" applyNumberFormat="1" applyFont="1" applyAlignment="1">
      <alignment horizontal="center"/>
    </xf>
    <xf numFmtId="0" fontId="0" fillId="0" borderId="0" xfId="0" quotePrefix="1" applyAlignment="1">
      <alignment horizontal="center"/>
    </xf>
    <xf numFmtId="9" fontId="0" fillId="0" borderId="31" xfId="0" quotePrefix="1" applyNumberFormat="1" applyBorder="1" applyAlignment="1">
      <alignment horizontal="center"/>
    </xf>
    <xf numFmtId="9" fontId="0" fillId="0" borderId="30" xfId="0" quotePrefix="1" applyNumberFormat="1" applyBorder="1" applyAlignment="1">
      <alignment horizontal="center"/>
    </xf>
    <xf numFmtId="3" fontId="5" fillId="0" borderId="28" xfId="0" quotePrefix="1" applyNumberFormat="1" applyFont="1" applyBorder="1" applyAlignment="1">
      <alignment horizontal="center"/>
    </xf>
    <xf numFmtId="3" fontId="5" fillId="0" borderId="0" xfId="0" quotePrefix="1" applyNumberFormat="1" applyFont="1" applyAlignment="1">
      <alignment horizontal="center"/>
    </xf>
    <xf numFmtId="0" fontId="11" fillId="0" borderId="0" xfId="0" applyFont="1" applyAlignment="1">
      <alignment horizontal="center"/>
    </xf>
    <xf numFmtId="0" fontId="0" fillId="0" borderId="0" xfId="0" applyAlignment="1">
      <alignment horizontal="center"/>
    </xf>
    <xf numFmtId="3" fontId="8" fillId="0" borderId="36" xfId="0" applyNumberFormat="1" applyFont="1" applyBorder="1" applyAlignment="1">
      <alignment horizontal="center" wrapText="1"/>
    </xf>
    <xf numFmtId="0" fontId="8" fillId="0" borderId="38" xfId="0" applyFont="1" applyBorder="1" applyAlignment="1">
      <alignment horizontal="center" wrapText="1"/>
    </xf>
    <xf numFmtId="3" fontId="16" fillId="0" borderId="0" xfId="0" applyNumberFormat="1" applyFont="1" applyAlignment="1">
      <alignment horizontal="left" vertical="top" wrapText="1" indent="1"/>
    </xf>
    <xf numFmtId="0" fontId="5" fillId="0" borderId="0" xfId="0" applyFont="1" applyAlignment="1">
      <alignment horizontal="center"/>
    </xf>
    <xf numFmtId="0" fontId="5" fillId="7" borderId="0" xfId="0" applyFont="1" applyFill="1" applyAlignment="1">
      <alignment horizontal="center"/>
    </xf>
    <xf numFmtId="1" fontId="0" fillId="0" borderId="16" xfId="0" applyNumberFormat="1" applyBorder="1" applyAlignment="1">
      <alignment horizontal="left" wrapText="1"/>
    </xf>
    <xf numFmtId="0" fontId="0" fillId="0" borderId="16" xfId="0" applyBorder="1" applyAlignment="1">
      <alignment horizontal="left" wrapText="1"/>
    </xf>
    <xf numFmtId="0" fontId="0" fillId="0" borderId="0" xfId="0"/>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0" xfId="0" applyAlignment="1">
      <alignment horizontal="center" wrapText="1"/>
    </xf>
    <xf numFmtId="0" fontId="0" fillId="0" borderId="30" xfId="0" applyBorder="1" applyAlignment="1">
      <alignment horizontal="center" wrapText="1"/>
    </xf>
    <xf numFmtId="0" fontId="0" fillId="0" borderId="30" xfId="0" applyBorder="1" applyAlignment="1">
      <alignment horizontal="center"/>
    </xf>
    <xf numFmtId="3" fontId="0" fillId="0" borderId="30" xfId="0" applyNumberFormat="1" applyBorder="1" applyAlignment="1">
      <alignment horizontal="center"/>
    </xf>
    <xf numFmtId="1" fontId="0" fillId="0" borderId="20" xfId="0" applyNumberFormat="1" applyBorder="1" applyAlignment="1">
      <alignment horizontal="center" vertical="center"/>
    </xf>
    <xf numFmtId="1" fontId="0" fillId="0" borderId="21" xfId="0" applyNumberFormat="1" applyBorder="1" applyAlignment="1">
      <alignment horizontal="center" vertical="center"/>
    </xf>
    <xf numFmtId="1" fontId="0" fillId="0" borderId="22" xfId="0" applyNumberFormat="1" applyBorder="1" applyAlignment="1">
      <alignment horizontal="center" vertical="center"/>
    </xf>
    <xf numFmtId="1" fontId="0" fillId="0" borderId="0" xfId="0" applyNumberFormat="1" applyAlignment="1">
      <alignment horizontal="center"/>
    </xf>
    <xf numFmtId="0" fontId="0" fillId="0" borderId="30" xfId="0" applyBorder="1" applyAlignment="1">
      <alignment horizontal="left"/>
    </xf>
    <xf numFmtId="0" fontId="1" fillId="0" borderId="6" xfId="0" applyFont="1" applyBorder="1" applyAlignment="1">
      <alignment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19" xfId="0" applyFont="1" applyBorder="1" applyAlignment="1">
      <alignment horizontal="center" vertical="center"/>
    </xf>
    <xf numFmtId="0" fontId="1" fillId="0" borderId="6"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2" fillId="0" borderId="0" xfId="0" applyFont="1" applyAlignment="1">
      <alignment horizontal="left"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0" xfId="0" applyAlignment="1">
      <alignment horizontal="left" wrapText="1"/>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1" fontId="0" fillId="0" borderId="0" xfId="0" applyNumberFormat="1" applyAlignment="1">
      <alignment horizontal="left" wrapText="1"/>
    </xf>
    <xf numFmtId="3" fontId="0" fillId="0" borderId="0" xfId="0" applyNumberFormat="1" applyAlignment="1">
      <alignment horizontal="left"/>
    </xf>
    <xf numFmtId="3" fontId="0" fillId="0" borderId="0" xfId="0" applyNumberFormat="1" applyAlignment="1">
      <alignment horizontal="left" wrapText="1"/>
    </xf>
    <xf numFmtId="1" fontId="0" fillId="0" borderId="30" xfId="0" applyNumberFormat="1" applyBorder="1" applyAlignment="1">
      <alignment horizontal="center"/>
    </xf>
    <xf numFmtId="3" fontId="11" fillId="0" borderId="0" xfId="0" applyNumberFormat="1" applyFont="1" applyAlignment="1">
      <alignment horizontal="center"/>
    </xf>
    <xf numFmtId="0" fontId="0" fillId="0" borderId="0" xfId="0" applyAlignment="1">
      <alignment horizontal="left"/>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8" fillId="0" borderId="0" xfId="0" applyFont="1" applyAlignment="1">
      <alignment wrapText="1"/>
    </xf>
    <xf numFmtId="0" fontId="23" fillId="0" borderId="0" xfId="0" applyFont="1" applyAlignment="1">
      <alignment wrapText="1"/>
    </xf>
    <xf numFmtId="0" fontId="21" fillId="0" borderId="0" xfId="0" applyFont="1" applyAlignment="1">
      <alignment wrapText="1"/>
    </xf>
  </cellXfs>
  <cellStyles count="4">
    <cellStyle name="Hyperlink" xfId="2" builtinId="8"/>
    <cellStyle name="Normal" xfId="0" builtinId="0"/>
    <cellStyle name="Normal 2" xfId="3" xr:uid="{498F9224-5C13-4ADA-9EB6-74B4C425BDD0}"/>
    <cellStyle name="Percent" xfId="1" builtinId="5"/>
  </cellStyles>
  <dxfs count="5">
    <dxf>
      <numFmt numFmtId="1" formatCode="0"/>
    </dxf>
    <dxf>
      <numFmt numFmtId="1" formatCode="0"/>
    </dxf>
    <dxf>
      <numFmt numFmtId="1" formatCode="0"/>
    </dxf>
    <dxf>
      <numFmt numFmtId="3" formatCode="#,##0"/>
    </dxf>
    <dxf>
      <numFmt numFmtId="3" formatCode="#,##0"/>
    </dxf>
  </dxfs>
  <tableStyles count="0" defaultTableStyle="TableStyleMedium2" defaultPivotStyle="PivotStyleLight16"/>
  <colors>
    <mruColors>
      <color rgb="FFD8E1AD"/>
      <color rgb="FF8D9D38"/>
      <color rgb="FFECF0D8"/>
      <color rgb="FFADC050"/>
      <color rgb="FF4D561E"/>
      <color rgb="FF6699FF"/>
      <color rgb="FF66CCFF"/>
      <color rgb="FF98B1CC"/>
      <color rgb="FF9FC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26804615843154"/>
          <c:y val="5.0925925925925923E-2"/>
          <c:w val="0.87810020020155521"/>
          <c:h val="0.84049431321084878"/>
        </c:manualLayout>
      </c:layout>
      <c:barChart>
        <c:barDir val="col"/>
        <c:grouping val="stacked"/>
        <c:varyColors val="0"/>
        <c:ser>
          <c:idx val="0"/>
          <c:order val="0"/>
          <c:tx>
            <c:v>Winter run</c:v>
          </c:tx>
          <c:spPr>
            <a:solidFill>
              <a:srgbClr val="4D561E"/>
            </a:solidFill>
            <a:ln w="6350">
              <a:solidFill>
                <a:schemeClr val="tx1"/>
              </a:solidFill>
            </a:ln>
            <a:effectLst/>
          </c:spPr>
          <c:invertIfNegative val="0"/>
          <c:cat>
            <c:numRef>
              <c:f>Run!$A$6:$A$54</c:f>
              <c:numCache>
                <c:formatCode>General</c:formatCode>
                <c:ptCount val="49"/>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numCache>
            </c:numRef>
          </c:cat>
          <c:val>
            <c:numRef>
              <c:f>Run!$I$6:$I$54</c:f>
              <c:numCache>
                <c:formatCode>#,##0</c:formatCode>
                <c:ptCount val="49"/>
                <c:pt idx="0">
                  <c:v>66800</c:v>
                </c:pt>
                <c:pt idx="1">
                  <c:v>134500</c:v>
                </c:pt>
                <c:pt idx="2">
                  <c:v>169200</c:v>
                </c:pt>
                <c:pt idx="3">
                  <c:v>113000</c:v>
                </c:pt>
                <c:pt idx="4">
                  <c:v>90900</c:v>
                </c:pt>
                <c:pt idx="5">
                  <c:v>77700</c:v>
                </c:pt>
                <c:pt idx="6">
                  <c:v>62000</c:v>
                </c:pt>
                <c:pt idx="7">
                  <c:v>55400</c:v>
                </c:pt>
                <c:pt idx="8">
                  <c:v>112100</c:v>
                </c:pt>
                <c:pt idx="9">
                  <c:v>77100</c:v>
                </c:pt>
                <c:pt idx="10">
                  <c:v>114100</c:v>
                </c:pt>
                <c:pt idx="11">
                  <c:v>80600</c:v>
                </c:pt>
                <c:pt idx="12">
                  <c:v>67000</c:v>
                </c:pt>
                <c:pt idx="13">
                  <c:v>46000</c:v>
                </c:pt>
                <c:pt idx="14">
                  <c:v>67700</c:v>
                </c:pt>
                <c:pt idx="15">
                  <c:v>94400</c:v>
                </c:pt>
                <c:pt idx="16">
                  <c:v>77300</c:v>
                </c:pt>
                <c:pt idx="17">
                  <c:v>85000</c:v>
                </c:pt>
                <c:pt idx="18">
                  <c:v>91700</c:v>
                </c:pt>
                <c:pt idx="19">
                  <c:v>59300</c:v>
                </c:pt>
                <c:pt idx="20">
                  <c:v>68000</c:v>
                </c:pt>
                <c:pt idx="21">
                  <c:v>44700</c:v>
                </c:pt>
                <c:pt idx="22">
                  <c:v>63200</c:v>
                </c:pt>
                <c:pt idx="23">
                  <c:v>55900</c:v>
                </c:pt>
                <c:pt idx="24">
                  <c:v>36400</c:v>
                </c:pt>
                <c:pt idx="25">
                  <c:v>52200</c:v>
                </c:pt>
                <c:pt idx="26">
                  <c:v>20100</c:v>
                </c:pt>
                <c:pt idx="27">
                  <c:v>26500</c:v>
                </c:pt>
                <c:pt idx="28">
                  <c:v>15300</c:v>
                </c:pt>
                <c:pt idx="29">
                  <c:v>23600</c:v>
                </c:pt>
                <c:pt idx="30">
                  <c:v>23300</c:v>
                </c:pt>
                <c:pt idx="31">
                  <c:v>30400</c:v>
                </c:pt>
                <c:pt idx="32">
                  <c:v>40100</c:v>
                </c:pt>
                <c:pt idx="33">
                  <c:v>19100</c:v>
                </c:pt>
                <c:pt idx="34">
                  <c:v>29566</c:v>
                </c:pt>
                <c:pt idx="35">
                  <c:v>14660</c:v>
                </c:pt>
                <c:pt idx="36">
                  <c:v>16709</c:v>
                </c:pt>
                <c:pt idx="37">
                  <c:v>15072</c:v>
                </c:pt>
                <c:pt idx="38">
                  <c:v>9086.9342794793029</c:v>
                </c:pt>
                <c:pt idx="39">
                  <c:v>8660.7710492481274</c:v>
                </c:pt>
                <c:pt idx="40">
                  <c:v>8491.7029035331107</c:v>
                </c:pt>
                <c:pt idx="41">
                  <c:v>11796.981630555607</c:v>
                </c:pt>
                <c:pt idx="42">
                  <c:v>8345.1209664316339</c:v>
                </c:pt>
                <c:pt idx="43">
                  <c:v>9138.603540130438</c:v>
                </c:pt>
                <c:pt idx="44">
                  <c:v>10593.359520874674</c:v>
                </c:pt>
                <c:pt idx="45">
                  <c:v>9390.5682467669285</c:v>
                </c:pt>
                <c:pt idx="46">
                  <c:v>15357.33949212163</c:v>
                </c:pt>
                <c:pt idx="47">
                  <c:v>16495.016290893753</c:v>
                </c:pt>
                <c:pt idx="48">
                  <c:v>8476.2336585836438</c:v>
                </c:pt>
              </c:numCache>
            </c:numRef>
          </c:val>
          <c:extLst>
            <c:ext xmlns:c16="http://schemas.microsoft.com/office/drawing/2014/chart" uri="{C3380CC4-5D6E-409C-BE32-E72D297353CC}">
              <c16:uniqueId val="{00000000-806D-4961-A26D-8EA8BEF8DB74}"/>
            </c:ext>
          </c:extLst>
        </c:ser>
        <c:ser>
          <c:idx val="1"/>
          <c:order val="1"/>
          <c:tx>
            <c:v>Summer run</c:v>
          </c:tx>
          <c:spPr>
            <a:solidFill>
              <a:srgbClr val="ADC050"/>
            </a:solidFill>
            <a:ln>
              <a:solidFill>
                <a:schemeClr val="tx1"/>
              </a:solidFill>
            </a:ln>
            <a:effectLst/>
          </c:spPr>
          <c:invertIfNegative val="0"/>
          <c:cat>
            <c:numRef>
              <c:f>Run!$A$6:$A$54</c:f>
              <c:numCache>
                <c:formatCode>General</c:formatCode>
                <c:ptCount val="49"/>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numCache>
            </c:numRef>
          </c:cat>
          <c:val>
            <c:numRef>
              <c:f>Run!$Q$6:$Q$54</c:f>
              <c:numCache>
                <c:formatCode>#,##0</c:formatCode>
                <c:ptCount val="49"/>
                <c:pt idx="0">
                  <c:v>18300</c:v>
                </c:pt>
                <c:pt idx="1">
                  <c:v>18500</c:v>
                </c:pt>
                <c:pt idx="2">
                  <c:v>24000</c:v>
                </c:pt>
                <c:pt idx="3">
                  <c:v>32300</c:v>
                </c:pt>
                <c:pt idx="4">
                  <c:v>29100</c:v>
                </c:pt>
                <c:pt idx="5">
                  <c:v>24100</c:v>
                </c:pt>
                <c:pt idx="6">
                  <c:v>21300</c:v>
                </c:pt>
                <c:pt idx="7">
                  <c:v>25400</c:v>
                </c:pt>
                <c:pt idx="8">
                  <c:v>43100</c:v>
                </c:pt>
                <c:pt idx="9">
                  <c:v>50700</c:v>
                </c:pt>
                <c:pt idx="10">
                  <c:v>32800</c:v>
                </c:pt>
                <c:pt idx="11">
                  <c:v>47800</c:v>
                </c:pt>
                <c:pt idx="12">
                  <c:v>56600</c:v>
                </c:pt>
                <c:pt idx="13">
                  <c:v>49100</c:v>
                </c:pt>
                <c:pt idx="14">
                  <c:v>19700</c:v>
                </c:pt>
                <c:pt idx="15">
                  <c:v>68500</c:v>
                </c:pt>
                <c:pt idx="16">
                  <c:v>57100</c:v>
                </c:pt>
                <c:pt idx="17">
                  <c:v>89900</c:v>
                </c:pt>
                <c:pt idx="18">
                  <c:v>58400</c:v>
                </c:pt>
                <c:pt idx="19">
                  <c:v>77900</c:v>
                </c:pt>
                <c:pt idx="20">
                  <c:v>35000</c:v>
                </c:pt>
                <c:pt idx="21">
                  <c:v>61900</c:v>
                </c:pt>
                <c:pt idx="22">
                  <c:v>31800</c:v>
                </c:pt>
                <c:pt idx="23">
                  <c:v>48000</c:v>
                </c:pt>
                <c:pt idx="24">
                  <c:v>47000</c:v>
                </c:pt>
                <c:pt idx="25">
                  <c:v>47300</c:v>
                </c:pt>
                <c:pt idx="26">
                  <c:v>38900</c:v>
                </c:pt>
                <c:pt idx="27">
                  <c:v>35200</c:v>
                </c:pt>
                <c:pt idx="28">
                  <c:v>30600</c:v>
                </c:pt>
                <c:pt idx="29">
                  <c:v>28300</c:v>
                </c:pt>
                <c:pt idx="30">
                  <c:v>26082</c:v>
                </c:pt>
                <c:pt idx="31">
                  <c:v>36619</c:v>
                </c:pt>
                <c:pt idx="32">
                  <c:v>71466</c:v>
                </c:pt>
                <c:pt idx="33">
                  <c:v>115504</c:v>
                </c:pt>
                <c:pt idx="34">
                  <c:v>76491</c:v>
                </c:pt>
                <c:pt idx="35">
                  <c:v>112854</c:v>
                </c:pt>
                <c:pt idx="36">
                  <c:v>56855</c:v>
                </c:pt>
                <c:pt idx="37">
                  <c:v>79921</c:v>
                </c:pt>
                <c:pt idx="38">
                  <c:v>42095</c:v>
                </c:pt>
                <c:pt idx="39">
                  <c:v>65135</c:v>
                </c:pt>
                <c:pt idx="40">
                  <c:v>57781</c:v>
                </c:pt>
                <c:pt idx="41">
                  <c:v>82620</c:v>
                </c:pt>
                <c:pt idx="42">
                  <c:v>62771</c:v>
                </c:pt>
                <c:pt idx="43">
                  <c:v>69949</c:v>
                </c:pt>
                <c:pt idx="44">
                  <c:v>37191</c:v>
                </c:pt>
                <c:pt idx="45">
                  <c:v>80216</c:v>
                </c:pt>
                <c:pt idx="46">
                  <c:v>48928</c:v>
                </c:pt>
                <c:pt idx="47">
                  <c:v>87132</c:v>
                </c:pt>
                <c:pt idx="48">
                  <c:v>28101</c:v>
                </c:pt>
              </c:numCache>
            </c:numRef>
          </c:val>
          <c:extLst>
            <c:ext xmlns:c16="http://schemas.microsoft.com/office/drawing/2014/chart" uri="{C3380CC4-5D6E-409C-BE32-E72D297353CC}">
              <c16:uniqueId val="{00000001-806D-4961-A26D-8EA8BEF8DB74}"/>
            </c:ext>
          </c:extLst>
        </c:ser>
        <c:dLbls>
          <c:showLegendKey val="0"/>
          <c:showVal val="0"/>
          <c:showCatName val="0"/>
          <c:showSerName val="0"/>
          <c:showPercent val="0"/>
          <c:showBubbleSize val="0"/>
        </c:dLbls>
        <c:gapWidth val="0"/>
        <c:overlap val="100"/>
        <c:axId val="79468800"/>
        <c:axId val="79470592"/>
      </c:barChart>
      <c:catAx>
        <c:axId val="7946880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79470592"/>
        <c:crosses val="autoZero"/>
        <c:auto val="1"/>
        <c:lblAlgn val="ctr"/>
        <c:lblOffset val="100"/>
        <c:tickLblSkip val="5"/>
        <c:tickMarkSkip val="5"/>
        <c:noMultiLvlLbl val="0"/>
      </c:catAx>
      <c:valAx>
        <c:axId val="79470592"/>
        <c:scaling>
          <c:orientation val="minMax"/>
          <c:max val="200000"/>
        </c:scaling>
        <c:delete val="0"/>
        <c:axPos val="l"/>
        <c:majorGridlines>
          <c:spPr>
            <a:ln w="952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b="1">
                    <a:solidFill>
                      <a:schemeClr val="tx1"/>
                    </a:solidFill>
                  </a:rPr>
                  <a:t>Columbia River Mouth Return</a:t>
                </a:r>
              </a:p>
            </c:rich>
          </c:tx>
          <c:layout>
            <c:manualLayout>
              <c:xMode val="edge"/>
              <c:yMode val="edge"/>
              <c:x val="4.3172771834610445E-3"/>
              <c:y val="9.6636045494313205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79468800"/>
        <c:crosses val="autoZero"/>
        <c:crossBetween val="between"/>
        <c:majorUnit val="50000"/>
      </c:valAx>
      <c:spPr>
        <a:noFill/>
        <a:ln>
          <a:solidFill>
            <a:schemeClr val="tx1"/>
          </a:solidFill>
        </a:ln>
        <a:effectLst/>
      </c:spPr>
    </c:plotArea>
    <c:legend>
      <c:legendPos val="r"/>
      <c:layout>
        <c:manualLayout>
          <c:xMode val="edge"/>
          <c:yMode val="edge"/>
          <c:x val="0.76542404934177444"/>
          <c:y val="7.8165059850254084E-2"/>
          <c:w val="0.14009917495954832"/>
          <c:h val="0.16743438320209975"/>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u="none">
                <a:solidFill>
                  <a:schemeClr val="tx1"/>
                </a:solidFill>
              </a:rPr>
              <a:t>Current</a:t>
            </a:r>
            <a:r>
              <a:rPr lang="en-US" sz="1400" b="1" u="none" baseline="0">
                <a:solidFill>
                  <a:schemeClr val="tx1"/>
                </a:solidFill>
              </a:rPr>
              <a:t> Hatchery Production (Winter Run)</a:t>
            </a:r>
            <a:endParaRPr lang="en-US" sz="1400" b="1" u="none">
              <a:solidFill>
                <a:schemeClr val="tx1"/>
              </a:solidFill>
            </a:endParaRPr>
          </a:p>
        </c:rich>
      </c:tx>
      <c:layout>
        <c:manualLayout>
          <c:xMode val="edge"/>
          <c:yMode val="edge"/>
          <c:x val="0.168502387600107"/>
          <c:y val="1.200099987501562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6977162899368629"/>
          <c:y val="0.14165637082249966"/>
          <c:w val="0.46288341093904933"/>
          <c:h val="0.64633375746064525"/>
        </c:manualLayout>
      </c:layout>
      <c:pieChart>
        <c:varyColors val="1"/>
        <c:ser>
          <c:idx val="0"/>
          <c:order val="0"/>
          <c:dPt>
            <c:idx val="0"/>
            <c:bubble3D val="0"/>
            <c:spPr>
              <a:solidFill>
                <a:schemeClr val="accent6">
                  <a:shade val="37000"/>
                </a:schemeClr>
              </a:solidFill>
              <a:ln>
                <a:noFill/>
              </a:ln>
              <a:effectLst/>
            </c:spPr>
            <c:extLst>
              <c:ext xmlns:c16="http://schemas.microsoft.com/office/drawing/2014/chart" uri="{C3380CC4-5D6E-409C-BE32-E72D297353CC}">
                <c16:uniqueId val="{00000001-6309-4BFD-9F88-52193537A2C8}"/>
              </c:ext>
            </c:extLst>
          </c:dPt>
          <c:dPt>
            <c:idx val="1"/>
            <c:bubble3D val="0"/>
            <c:spPr>
              <a:solidFill>
                <a:schemeClr val="accent6">
                  <a:shade val="45000"/>
                </a:schemeClr>
              </a:solidFill>
              <a:ln>
                <a:noFill/>
              </a:ln>
              <a:effectLst/>
            </c:spPr>
            <c:extLst>
              <c:ext xmlns:c16="http://schemas.microsoft.com/office/drawing/2014/chart" uri="{C3380CC4-5D6E-409C-BE32-E72D297353CC}">
                <c16:uniqueId val="{00000003-6309-4BFD-9F88-52193537A2C8}"/>
              </c:ext>
            </c:extLst>
          </c:dPt>
          <c:dPt>
            <c:idx val="2"/>
            <c:bubble3D val="0"/>
            <c:spPr>
              <a:solidFill>
                <a:schemeClr val="accent6">
                  <a:shade val="53000"/>
                </a:schemeClr>
              </a:solidFill>
              <a:ln>
                <a:noFill/>
              </a:ln>
              <a:effectLst/>
            </c:spPr>
            <c:extLst>
              <c:ext xmlns:c16="http://schemas.microsoft.com/office/drawing/2014/chart" uri="{C3380CC4-5D6E-409C-BE32-E72D297353CC}">
                <c16:uniqueId val="{00000005-6309-4BFD-9F88-52193537A2C8}"/>
              </c:ext>
            </c:extLst>
          </c:dPt>
          <c:dPt>
            <c:idx val="3"/>
            <c:bubble3D val="0"/>
            <c:spPr>
              <a:solidFill>
                <a:schemeClr val="accent6">
                  <a:shade val="61000"/>
                </a:schemeClr>
              </a:solidFill>
              <a:ln>
                <a:noFill/>
              </a:ln>
              <a:effectLst/>
            </c:spPr>
            <c:extLst>
              <c:ext xmlns:c16="http://schemas.microsoft.com/office/drawing/2014/chart" uri="{C3380CC4-5D6E-409C-BE32-E72D297353CC}">
                <c16:uniqueId val="{00000007-6309-4BFD-9F88-52193537A2C8}"/>
              </c:ext>
            </c:extLst>
          </c:dPt>
          <c:dPt>
            <c:idx val="4"/>
            <c:bubble3D val="0"/>
            <c:spPr>
              <a:solidFill>
                <a:schemeClr val="accent6">
                  <a:shade val="68000"/>
                </a:schemeClr>
              </a:solidFill>
              <a:ln>
                <a:noFill/>
              </a:ln>
              <a:effectLst/>
            </c:spPr>
            <c:extLst>
              <c:ext xmlns:c16="http://schemas.microsoft.com/office/drawing/2014/chart" uri="{C3380CC4-5D6E-409C-BE32-E72D297353CC}">
                <c16:uniqueId val="{00000009-6309-4BFD-9F88-52193537A2C8}"/>
              </c:ext>
            </c:extLst>
          </c:dPt>
          <c:dPt>
            <c:idx val="5"/>
            <c:bubble3D val="0"/>
            <c:spPr>
              <a:solidFill>
                <a:schemeClr val="accent6">
                  <a:shade val="76000"/>
                </a:schemeClr>
              </a:solidFill>
              <a:ln>
                <a:noFill/>
              </a:ln>
              <a:effectLst/>
            </c:spPr>
            <c:extLst>
              <c:ext xmlns:c16="http://schemas.microsoft.com/office/drawing/2014/chart" uri="{C3380CC4-5D6E-409C-BE32-E72D297353CC}">
                <c16:uniqueId val="{0000000B-6309-4BFD-9F88-52193537A2C8}"/>
              </c:ext>
            </c:extLst>
          </c:dPt>
          <c:dPt>
            <c:idx val="6"/>
            <c:bubble3D val="0"/>
            <c:spPr>
              <a:solidFill>
                <a:schemeClr val="accent6">
                  <a:shade val="84000"/>
                </a:schemeClr>
              </a:solidFill>
              <a:ln>
                <a:noFill/>
              </a:ln>
              <a:effectLst/>
            </c:spPr>
            <c:extLst>
              <c:ext xmlns:c16="http://schemas.microsoft.com/office/drawing/2014/chart" uri="{C3380CC4-5D6E-409C-BE32-E72D297353CC}">
                <c16:uniqueId val="{0000000D-6309-4BFD-9F88-52193537A2C8}"/>
              </c:ext>
            </c:extLst>
          </c:dPt>
          <c:dPt>
            <c:idx val="7"/>
            <c:bubble3D val="0"/>
            <c:spPr>
              <a:solidFill>
                <a:schemeClr val="accent6">
                  <a:shade val="92000"/>
                </a:schemeClr>
              </a:solidFill>
              <a:ln>
                <a:noFill/>
              </a:ln>
              <a:effectLst/>
            </c:spPr>
            <c:extLst>
              <c:ext xmlns:c16="http://schemas.microsoft.com/office/drawing/2014/chart" uri="{C3380CC4-5D6E-409C-BE32-E72D297353CC}">
                <c16:uniqueId val="{0000000F-6309-4BFD-9F88-52193537A2C8}"/>
              </c:ext>
            </c:extLst>
          </c:dPt>
          <c:dPt>
            <c:idx val="8"/>
            <c:bubble3D val="0"/>
            <c:spPr>
              <a:solidFill>
                <a:schemeClr val="accent6"/>
              </a:solidFill>
              <a:ln>
                <a:noFill/>
              </a:ln>
              <a:effectLst/>
            </c:spPr>
            <c:extLst>
              <c:ext xmlns:c16="http://schemas.microsoft.com/office/drawing/2014/chart" uri="{C3380CC4-5D6E-409C-BE32-E72D297353CC}">
                <c16:uniqueId val="{00000011-6309-4BFD-9F88-52193537A2C8}"/>
              </c:ext>
            </c:extLst>
          </c:dPt>
          <c:dPt>
            <c:idx val="9"/>
            <c:bubble3D val="0"/>
            <c:spPr>
              <a:solidFill>
                <a:schemeClr val="accent6">
                  <a:tint val="93000"/>
                </a:schemeClr>
              </a:solidFill>
              <a:ln>
                <a:noFill/>
              </a:ln>
              <a:effectLst/>
            </c:spPr>
            <c:extLst>
              <c:ext xmlns:c16="http://schemas.microsoft.com/office/drawing/2014/chart" uri="{C3380CC4-5D6E-409C-BE32-E72D297353CC}">
                <c16:uniqueId val="{00000013-6309-4BFD-9F88-52193537A2C8}"/>
              </c:ext>
            </c:extLst>
          </c:dPt>
          <c:dPt>
            <c:idx val="10"/>
            <c:bubble3D val="0"/>
            <c:spPr>
              <a:solidFill>
                <a:schemeClr val="accent6">
                  <a:tint val="85000"/>
                </a:schemeClr>
              </a:solidFill>
              <a:ln>
                <a:noFill/>
              </a:ln>
              <a:effectLst/>
            </c:spPr>
            <c:extLst>
              <c:ext xmlns:c16="http://schemas.microsoft.com/office/drawing/2014/chart" uri="{C3380CC4-5D6E-409C-BE32-E72D297353CC}">
                <c16:uniqueId val="{00000015-6309-4BFD-9F88-52193537A2C8}"/>
              </c:ext>
            </c:extLst>
          </c:dPt>
          <c:dPt>
            <c:idx val="11"/>
            <c:bubble3D val="0"/>
            <c:spPr>
              <a:solidFill>
                <a:schemeClr val="accent6">
                  <a:tint val="77000"/>
                </a:schemeClr>
              </a:solidFill>
              <a:ln>
                <a:noFill/>
              </a:ln>
              <a:effectLst/>
            </c:spPr>
            <c:extLst>
              <c:ext xmlns:c16="http://schemas.microsoft.com/office/drawing/2014/chart" uri="{C3380CC4-5D6E-409C-BE32-E72D297353CC}">
                <c16:uniqueId val="{00000017-6309-4BFD-9F88-52193537A2C8}"/>
              </c:ext>
            </c:extLst>
          </c:dPt>
          <c:dPt>
            <c:idx val="12"/>
            <c:bubble3D val="0"/>
            <c:spPr>
              <a:solidFill>
                <a:schemeClr val="accent6">
                  <a:tint val="69000"/>
                </a:schemeClr>
              </a:solidFill>
              <a:ln>
                <a:noFill/>
              </a:ln>
              <a:effectLst/>
            </c:spPr>
            <c:extLst>
              <c:ext xmlns:c16="http://schemas.microsoft.com/office/drawing/2014/chart" uri="{C3380CC4-5D6E-409C-BE32-E72D297353CC}">
                <c16:uniqueId val="{00000019-6309-4BFD-9F88-52193537A2C8}"/>
              </c:ext>
            </c:extLst>
          </c:dPt>
          <c:dPt>
            <c:idx val="13"/>
            <c:bubble3D val="0"/>
            <c:spPr>
              <a:solidFill>
                <a:schemeClr val="accent6">
                  <a:tint val="62000"/>
                </a:schemeClr>
              </a:solidFill>
              <a:ln>
                <a:noFill/>
              </a:ln>
              <a:effectLst/>
            </c:spPr>
            <c:extLst>
              <c:ext xmlns:c16="http://schemas.microsoft.com/office/drawing/2014/chart" uri="{C3380CC4-5D6E-409C-BE32-E72D297353CC}">
                <c16:uniqueId val="{0000001B-6309-4BFD-9F88-52193537A2C8}"/>
              </c:ext>
            </c:extLst>
          </c:dPt>
          <c:dPt>
            <c:idx val="14"/>
            <c:bubble3D val="0"/>
            <c:spPr>
              <a:solidFill>
                <a:schemeClr val="accent6">
                  <a:tint val="54000"/>
                </a:schemeClr>
              </a:solidFill>
              <a:ln>
                <a:noFill/>
              </a:ln>
              <a:effectLst/>
            </c:spPr>
            <c:extLst>
              <c:ext xmlns:c16="http://schemas.microsoft.com/office/drawing/2014/chart" uri="{C3380CC4-5D6E-409C-BE32-E72D297353CC}">
                <c16:uniqueId val="{0000001D-6309-4BFD-9F88-52193537A2C8}"/>
              </c:ext>
            </c:extLst>
          </c:dPt>
          <c:dPt>
            <c:idx val="15"/>
            <c:bubble3D val="0"/>
            <c:spPr>
              <a:solidFill>
                <a:schemeClr val="accent6">
                  <a:tint val="46000"/>
                </a:schemeClr>
              </a:solidFill>
              <a:ln>
                <a:noFill/>
              </a:ln>
              <a:effectLst/>
            </c:spPr>
            <c:extLst>
              <c:ext xmlns:c16="http://schemas.microsoft.com/office/drawing/2014/chart" uri="{C3380CC4-5D6E-409C-BE32-E72D297353CC}">
                <c16:uniqueId val="{0000001E-D4C1-475F-81E6-3FEAD42B633E}"/>
              </c:ext>
            </c:extLst>
          </c:dPt>
          <c:dPt>
            <c:idx val="16"/>
            <c:bubble3D val="0"/>
            <c:spPr>
              <a:solidFill>
                <a:schemeClr val="accent6">
                  <a:tint val="38000"/>
                </a:schemeClr>
              </a:solidFill>
              <a:ln>
                <a:noFill/>
              </a:ln>
              <a:effectLst/>
            </c:spPr>
            <c:extLst>
              <c:ext xmlns:c16="http://schemas.microsoft.com/office/drawing/2014/chart" uri="{C3380CC4-5D6E-409C-BE32-E72D297353CC}">
                <c16:uniqueId val="{00000021-D4C1-475F-81E6-3FEAD42B633E}"/>
              </c:ext>
            </c:extLst>
          </c:dPt>
          <c:dLbls>
            <c:dLbl>
              <c:idx val="0"/>
              <c:layout>
                <c:manualLayout>
                  <c:x val="-6.6761727656834205E-2"/>
                  <c:y val="7.849805408268616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09-4BFD-9F88-52193537A2C8}"/>
                </c:ext>
              </c:extLst>
            </c:dLbl>
            <c:dLbl>
              <c:idx val="1"/>
              <c:layout>
                <c:manualLayout>
                  <c:x val="-1.9840148593031636E-2"/>
                  <c:y val="-2.3549416224806066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3540452393937999"/>
                      <c:h val="0.10758158312032237"/>
                    </c:manualLayout>
                  </c15:layout>
                </c:ext>
                <c:ext xmlns:c16="http://schemas.microsoft.com/office/drawing/2014/chart" uri="{C3380CC4-5D6E-409C-BE32-E72D297353CC}">
                  <c16:uniqueId val="{00000003-6309-4BFD-9F88-52193537A2C8}"/>
                </c:ext>
              </c:extLst>
            </c:dLbl>
            <c:dLbl>
              <c:idx val="2"/>
              <c:layout>
                <c:manualLayout>
                  <c:x val="-6.8284017706752177E-3"/>
                  <c:y val="-2.5511867576873237E-2"/>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4586386127228402"/>
                      <c:h val="8.0107264191381963E-2"/>
                    </c:manualLayout>
                  </c15:layout>
                </c:ext>
                <c:ext xmlns:c16="http://schemas.microsoft.com/office/drawing/2014/chart" uri="{C3380CC4-5D6E-409C-BE32-E72D297353CC}">
                  <c16:uniqueId val="{00000005-6309-4BFD-9F88-52193537A2C8}"/>
                </c:ext>
              </c:extLst>
            </c:dLbl>
            <c:dLbl>
              <c:idx val="3"/>
              <c:layout>
                <c:manualLayout>
                  <c:x val="-3.059912517604901E-2"/>
                  <c:y val="-3.532412433720913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09-4BFD-9F88-52193537A2C8}"/>
                </c:ext>
              </c:extLst>
            </c:dLbl>
            <c:dLbl>
              <c:idx val="4"/>
              <c:layout>
                <c:manualLayout>
                  <c:x val="-0.10987867676853963"/>
                  <c:y val="6.6723345970283829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5418147887740417"/>
                      <c:h val="0.10758158312032237"/>
                    </c:manualLayout>
                  </c15:layout>
                </c:ext>
                <c:ext xmlns:c16="http://schemas.microsoft.com/office/drawing/2014/chart" uri="{C3380CC4-5D6E-409C-BE32-E72D297353CC}">
                  <c16:uniqueId val="{00000009-6309-4BFD-9F88-52193537A2C8}"/>
                </c:ext>
              </c:extLst>
            </c:dLbl>
            <c:dLbl>
              <c:idx val="5"/>
              <c:layout>
                <c:manualLayout>
                  <c:x val="-8.3452159571042756E-3"/>
                  <c:y val="0"/>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3264030805017641"/>
                      <c:h val="8.4032166895516305E-2"/>
                    </c:manualLayout>
                  </c15:layout>
                </c:ext>
                <c:ext xmlns:c16="http://schemas.microsoft.com/office/drawing/2014/chart" uri="{C3380CC4-5D6E-409C-BE32-E72D297353CC}">
                  <c16:uniqueId val="{0000000B-6309-4BFD-9F88-52193537A2C8}"/>
                </c:ext>
              </c:extLst>
            </c:dLbl>
            <c:dLbl>
              <c:idx val="7"/>
              <c:layout>
                <c:manualLayout>
                  <c:x val="0"/>
                  <c:y val="1.9624513520671721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6019003436651927"/>
                      <c:h val="0.10758158312032237"/>
                    </c:manualLayout>
                  </c15:layout>
                </c:ext>
                <c:ext xmlns:c16="http://schemas.microsoft.com/office/drawing/2014/chart" uri="{C3380CC4-5D6E-409C-BE32-E72D297353CC}">
                  <c16:uniqueId val="{0000000F-6309-4BFD-9F88-52193537A2C8}"/>
                </c:ext>
              </c:extLst>
            </c:dLbl>
            <c:dLbl>
              <c:idx val="8"/>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layout>
                    <c:manualLayout>
                      <c:w val="0.2234710841552604"/>
                      <c:h val="9.1881972303785003E-2"/>
                    </c:manualLayout>
                  </c15:layout>
                </c:ext>
                <c:ext xmlns:c16="http://schemas.microsoft.com/office/drawing/2014/chart" uri="{C3380CC4-5D6E-409C-BE32-E72D297353CC}">
                  <c16:uniqueId val="{00000011-6309-4BFD-9F88-52193537A2C8}"/>
                </c:ext>
              </c:extLst>
            </c:dLbl>
            <c:dLbl>
              <c:idx val="9"/>
              <c:dLblPos val="outEnd"/>
              <c:showLegendKey val="0"/>
              <c:showVal val="1"/>
              <c:showCatName val="1"/>
              <c:showSerName val="0"/>
              <c:showPercent val="0"/>
              <c:showBubbleSize val="0"/>
              <c:extLst>
                <c:ext xmlns:c15="http://schemas.microsoft.com/office/drawing/2012/chart" uri="{CE6537A1-D6FC-4f65-9D91-7224C49458BB}">
                  <c15:layout>
                    <c:manualLayout>
                      <c:w val="0.22150984888807113"/>
                      <c:h val="0.10758158312032237"/>
                    </c:manualLayout>
                  </c15:layout>
                </c:ext>
                <c:ext xmlns:c16="http://schemas.microsoft.com/office/drawing/2014/chart" uri="{C3380CC4-5D6E-409C-BE32-E72D297353CC}">
                  <c16:uniqueId val="{00000013-6309-4BFD-9F88-52193537A2C8}"/>
                </c:ext>
              </c:extLst>
            </c:dLbl>
            <c:dLbl>
              <c:idx val="10"/>
              <c:layout>
                <c:manualLayout>
                  <c:x val="1.0951726977827134E-7"/>
                  <c:y val="-3.5324124337209245E-2"/>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572551905710011"/>
                      <c:h val="8.4032166895516305E-2"/>
                    </c:manualLayout>
                  </c15:layout>
                </c:ext>
                <c:ext xmlns:c16="http://schemas.microsoft.com/office/drawing/2014/chart" uri="{C3380CC4-5D6E-409C-BE32-E72D297353CC}">
                  <c16:uniqueId val="{00000015-6309-4BFD-9F88-52193537A2C8}"/>
                </c:ext>
              </c:extLst>
            </c:dLbl>
            <c:dLbl>
              <c:idx val="11"/>
              <c:layout>
                <c:manualLayout>
                  <c:x val="0"/>
                  <c:y val="2.3549416224806066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3091486346481977"/>
                      <c:h val="0.10758158312032237"/>
                    </c:manualLayout>
                  </c15:layout>
                </c:ext>
                <c:ext xmlns:c16="http://schemas.microsoft.com/office/drawing/2014/chart" uri="{C3380CC4-5D6E-409C-BE32-E72D297353CC}">
                  <c16:uniqueId val="{00000017-6309-4BFD-9F88-52193537A2C8}"/>
                </c:ext>
              </c:extLst>
            </c:dLbl>
            <c:dLbl>
              <c:idx val="12"/>
              <c:layout>
                <c:manualLayout>
                  <c:x val="4.4507818437889521E-2"/>
                  <c:y val="3.532412433720909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309-4BFD-9F88-52193537A2C8}"/>
                </c:ext>
              </c:extLst>
            </c:dLbl>
            <c:dLbl>
              <c:idx val="13"/>
              <c:layout>
                <c:manualLayout>
                  <c:x val="-3.6394998127254684E-2"/>
                  <c:y val="9.8122567603358607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8010728311747479"/>
                      <c:h val="0.10758158312032237"/>
                    </c:manualLayout>
                  </c15:layout>
                </c:ext>
                <c:ext xmlns:c16="http://schemas.microsoft.com/office/drawing/2014/chart" uri="{C3380CC4-5D6E-409C-BE32-E72D297353CC}">
                  <c16:uniqueId val="{0000001B-6309-4BFD-9F88-52193537A2C8}"/>
                </c:ext>
              </c:extLst>
            </c:dLbl>
            <c:dLbl>
              <c:idx val="14"/>
              <c:layout>
                <c:manualLayout>
                  <c:x val="-0.15299562588024507"/>
                  <c:y val="5.887354056201516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309-4BFD-9F88-52193537A2C8}"/>
                </c:ext>
              </c:extLst>
            </c:dLbl>
            <c:dLbl>
              <c:idx val="15"/>
              <c:layout>
                <c:manualLayout>
                  <c:x val="-3.2910596671989208E-2"/>
                  <c:y val="5.29861865058135E-2"/>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7135860553850738"/>
                      <c:h val="8.7957069599650647E-2"/>
                    </c:manualLayout>
                  </c15:layout>
                </c:ext>
                <c:ext xmlns:c16="http://schemas.microsoft.com/office/drawing/2014/chart" uri="{C3380CC4-5D6E-409C-BE32-E72D297353CC}">
                  <c16:uniqueId val="{0000001E-D4C1-475F-81E6-3FEAD42B633E}"/>
                </c:ext>
              </c:extLst>
            </c:dLbl>
            <c:dLbl>
              <c:idx val="16"/>
              <c:layout>
                <c:manualLayout>
                  <c:x val="-6.119825035209802E-2"/>
                  <c:y val="7.849805408268543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4C1-475F-81E6-3FEAD42B633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prstDash val="solid"/>
                  <a:round/>
                </a:ln>
                <a:effectLst/>
              </c:spPr>
            </c:leaderLines>
            <c:extLst>
              <c:ext xmlns:c15="http://schemas.microsoft.com/office/drawing/2012/chart" uri="{CE6537A1-D6FC-4f65-9D91-7224C49458BB}"/>
            </c:extLst>
          </c:dLbls>
          <c:cat>
            <c:strRef>
              <c:f>Summary!$AM$7:$AM$23</c:f>
              <c:strCache>
                <c:ptCount val="17"/>
                <c:pt idx="0">
                  <c:v>Big Crk</c:v>
                </c:pt>
                <c:pt idx="1">
                  <c:v>Gnat Crk</c:v>
                </c:pt>
                <c:pt idx="2">
                  <c:v>Beaver Crk</c:v>
                </c:pt>
                <c:pt idx="3">
                  <c:v>Klaskanine R</c:v>
                </c:pt>
                <c:pt idx="4">
                  <c:v>Lower Cowlitz R</c:v>
                </c:pt>
                <c:pt idx="5">
                  <c:v>Upper Cowlitz R</c:v>
                </c:pt>
                <c:pt idx="6">
                  <c:v>Tilton R</c:v>
                </c:pt>
                <c:pt idx="7">
                  <c:v>Eagle Crk</c:v>
                </c:pt>
                <c:pt idx="8">
                  <c:v>Kalama R</c:v>
                </c:pt>
                <c:pt idx="9">
                  <c:v>Lewis R</c:v>
                </c:pt>
                <c:pt idx="10">
                  <c:v>Salmon Crk</c:v>
                </c:pt>
                <c:pt idx="11">
                  <c:v>Clackamas R</c:v>
                </c:pt>
                <c:pt idx="12">
                  <c:v>Sandy R</c:v>
                </c:pt>
                <c:pt idx="13">
                  <c:v>Washougal R</c:v>
                </c:pt>
                <c:pt idx="15">
                  <c:v>Rock Creek</c:v>
                </c:pt>
                <c:pt idx="16">
                  <c:v>Hood R</c:v>
                </c:pt>
              </c:strCache>
            </c:strRef>
          </c:cat>
          <c:val>
            <c:numRef>
              <c:f>Summary!$AP$7:$AP$23</c:f>
              <c:numCache>
                <c:formatCode>#,##0</c:formatCode>
                <c:ptCount val="17"/>
                <c:pt idx="0">
                  <c:v>56000</c:v>
                </c:pt>
                <c:pt idx="1">
                  <c:v>38000</c:v>
                </c:pt>
                <c:pt idx="2">
                  <c:v>90000</c:v>
                </c:pt>
                <c:pt idx="3">
                  <c:v>39000</c:v>
                </c:pt>
                <c:pt idx="4">
                  <c:v>374000</c:v>
                </c:pt>
                <c:pt idx="5">
                  <c:v>118000</c:v>
                </c:pt>
                <c:pt idx="6">
                  <c:v>50000</c:v>
                </c:pt>
                <c:pt idx="7">
                  <c:v>100000</c:v>
                </c:pt>
                <c:pt idx="8">
                  <c:v>90000</c:v>
                </c:pt>
                <c:pt idx="9">
                  <c:v>150000</c:v>
                </c:pt>
                <c:pt idx="10">
                  <c:v>35000</c:v>
                </c:pt>
                <c:pt idx="11">
                  <c:v>170000</c:v>
                </c:pt>
                <c:pt idx="12">
                  <c:v>160000</c:v>
                </c:pt>
                <c:pt idx="13">
                  <c:v>64000</c:v>
                </c:pt>
                <c:pt idx="15">
                  <c:v>20000</c:v>
                </c:pt>
                <c:pt idx="16">
                  <c:v>50000</c:v>
                </c:pt>
              </c:numCache>
            </c:numRef>
          </c:val>
          <c:extLst>
            <c:ext xmlns:c16="http://schemas.microsoft.com/office/drawing/2014/chart" uri="{C3380CC4-5D6E-409C-BE32-E72D297353CC}">
              <c16:uniqueId val="{0000001E-6309-4BFD-9F88-52193537A2C8}"/>
            </c:ext>
          </c:extLst>
        </c:ser>
        <c:dLbls>
          <c:dLblPos val="outEnd"/>
          <c:showLegendKey val="0"/>
          <c:showVal val="1"/>
          <c:showCatName val="0"/>
          <c:showSerName val="0"/>
          <c:showPercent val="0"/>
          <c:showBubbleSize val="0"/>
          <c:showLeaderLines val="1"/>
        </c:dLbls>
        <c:firstSliceAng val="241"/>
      </c:pie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Natural Production</a:t>
            </a:r>
          </a:p>
        </c:rich>
      </c:tx>
      <c:layout>
        <c:manualLayout>
          <c:xMode val="edge"/>
          <c:yMode val="edge"/>
          <c:x val="0.56612814122983035"/>
          <c:y val="0.11254683330110445"/>
        </c:manualLayout>
      </c:layout>
      <c:overlay val="0"/>
      <c:spPr>
        <a:solidFill>
          <a:schemeClr val="bg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4847451392978628"/>
          <c:y val="4.2234027373804994E-2"/>
          <c:w val="0.66121948765883598"/>
          <c:h val="0.79522476740314718"/>
        </c:manualLayout>
      </c:layout>
      <c:barChart>
        <c:barDir val="bar"/>
        <c:grouping val="clustered"/>
        <c:varyColors val="0"/>
        <c:ser>
          <c:idx val="0"/>
          <c:order val="0"/>
          <c:spPr>
            <a:solidFill>
              <a:srgbClr val="8D9D38"/>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Summary!$D$22:$D$26</c:f>
              <c:strCache>
                <c:ptCount val="5"/>
                <c:pt idx="0">
                  <c:v>Current</c:v>
                </c:pt>
                <c:pt idx="1">
                  <c:v>Low goal</c:v>
                </c:pt>
                <c:pt idx="2">
                  <c:v>Med goal</c:v>
                </c:pt>
                <c:pt idx="3">
                  <c:v>High goal</c:v>
                </c:pt>
                <c:pt idx="4">
                  <c:v>Historical</c:v>
                </c:pt>
              </c:strCache>
            </c:strRef>
          </c:cat>
          <c:val>
            <c:numRef>
              <c:f>Summary!$E$22:$E$26</c:f>
              <c:numCache>
                <c:formatCode>#,##0</c:formatCode>
                <c:ptCount val="5"/>
                <c:pt idx="0">
                  <c:v>13846.418176863262</c:v>
                </c:pt>
                <c:pt idx="1">
                  <c:v>25750</c:v>
                </c:pt>
                <c:pt idx="2">
                  <c:v>35650</c:v>
                </c:pt>
                <c:pt idx="3">
                  <c:v>45050</c:v>
                </c:pt>
                <c:pt idx="4">
                  <c:v>80300</c:v>
                </c:pt>
              </c:numCache>
            </c:numRef>
          </c:val>
          <c:extLst>
            <c:ext xmlns:c16="http://schemas.microsoft.com/office/drawing/2014/chart" uri="{C3380CC4-5D6E-409C-BE32-E72D297353CC}">
              <c16:uniqueId val="{00000000-BC44-471C-B609-A82CD772B8B1}"/>
            </c:ext>
          </c:extLst>
        </c:ser>
        <c:dLbls>
          <c:dLblPos val="outEnd"/>
          <c:showLegendKey val="0"/>
          <c:showVal val="1"/>
          <c:showCatName val="0"/>
          <c:showSerName val="0"/>
          <c:showPercent val="0"/>
          <c:showBubbleSize val="0"/>
        </c:dLbls>
        <c:gapWidth val="20"/>
        <c:axId val="84172160"/>
        <c:axId val="84199680"/>
      </c:barChart>
      <c:catAx>
        <c:axId val="84172160"/>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84199680"/>
        <c:crosses val="autoZero"/>
        <c:auto val="1"/>
        <c:lblAlgn val="ctr"/>
        <c:lblOffset val="100"/>
        <c:noMultiLvlLbl val="0"/>
      </c:catAx>
      <c:valAx>
        <c:axId val="841996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84172160"/>
        <c:crosses val="max"/>
        <c:crossBetween val="between"/>
        <c:majorUnit val="25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solidFill>
                  <a:schemeClr val="tx1"/>
                </a:solidFill>
              </a:rPr>
              <a:t>Harvest Distribution</a:t>
            </a:r>
          </a:p>
          <a:p>
            <a:pPr>
              <a:defRPr b="1">
                <a:solidFill>
                  <a:schemeClr val="tx1"/>
                </a:solidFill>
              </a:defRPr>
            </a:pPr>
            <a:r>
              <a:rPr lang="en-US" sz="1400" b="1">
                <a:solidFill>
                  <a:schemeClr val="tx1"/>
                </a:solidFill>
              </a:rPr>
              <a:t>(Wild/Natural Exploitation Rate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5459302775789422"/>
          <c:y val="0.19720615792066426"/>
          <c:w val="0.493812456206289"/>
          <c:h val="0.66263857935078585"/>
        </c:manualLayout>
      </c:layout>
      <c:pieChart>
        <c:varyColors val="1"/>
        <c:ser>
          <c:idx val="0"/>
          <c:order val="0"/>
          <c:spPr>
            <a:ln w="3175"/>
          </c:spPr>
          <c:dPt>
            <c:idx val="0"/>
            <c:bubble3D val="0"/>
            <c:spPr>
              <a:solidFill>
                <a:srgbClr val="8D9D38"/>
              </a:solidFill>
              <a:ln w="3175">
                <a:solidFill>
                  <a:schemeClr val="lt1"/>
                </a:solidFill>
              </a:ln>
              <a:effectLst/>
            </c:spPr>
            <c:extLst>
              <c:ext xmlns:c16="http://schemas.microsoft.com/office/drawing/2014/chart" uri="{C3380CC4-5D6E-409C-BE32-E72D297353CC}">
                <c16:uniqueId val="{00000001-9294-45A7-A083-004F223BC2BD}"/>
              </c:ext>
            </c:extLst>
          </c:dPt>
          <c:dPt>
            <c:idx val="1"/>
            <c:bubble3D val="0"/>
            <c:spPr>
              <a:solidFill>
                <a:srgbClr val="D8E1AD"/>
              </a:solidFill>
              <a:ln w="3175">
                <a:solidFill>
                  <a:schemeClr val="lt1"/>
                </a:solidFill>
              </a:ln>
              <a:effectLst/>
            </c:spPr>
            <c:extLst>
              <c:ext xmlns:c16="http://schemas.microsoft.com/office/drawing/2014/chart" uri="{C3380CC4-5D6E-409C-BE32-E72D297353CC}">
                <c16:uniqueId val="{00000002-9294-45A7-A083-004F223BC2BD}"/>
              </c:ext>
            </c:extLst>
          </c:dPt>
          <c:dLbls>
            <c:dLbl>
              <c:idx val="0"/>
              <c:layout>
                <c:manualLayout>
                  <c:x val="1.5420580163974986E-2"/>
                  <c:y val="-0.2620252583092170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94-45A7-A083-004F223BC2BD}"/>
                </c:ext>
              </c:extLst>
            </c:dLbl>
            <c:dLbl>
              <c:idx val="1"/>
              <c:layout>
                <c:manualLayout>
                  <c:x val="-1.9179284606711228E-2"/>
                  <c:y val="6.652125635774067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94-45A7-A083-004F223BC2B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Summary!$T$42:$T$43</c:f>
              <c:strCache>
                <c:ptCount val="2"/>
                <c:pt idx="0">
                  <c:v>Freshwater sport</c:v>
                </c:pt>
                <c:pt idx="1">
                  <c:v>Col commercial</c:v>
                </c:pt>
              </c:strCache>
            </c:strRef>
          </c:cat>
          <c:val>
            <c:numRef>
              <c:f>Summary!$V$42:$V$43</c:f>
              <c:numCache>
                <c:formatCode>0.0%</c:formatCode>
                <c:ptCount val="2"/>
                <c:pt idx="0">
                  <c:v>3.0000000000000001E-3</c:v>
                </c:pt>
                <c:pt idx="1">
                  <c:v>2E-3</c:v>
                </c:pt>
              </c:numCache>
            </c:numRef>
          </c:val>
          <c:extLst>
            <c:ext xmlns:c16="http://schemas.microsoft.com/office/drawing/2014/chart" uri="{C3380CC4-5D6E-409C-BE32-E72D297353CC}">
              <c16:uniqueId val="{00000000-9294-45A7-A083-004F223BC2B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9">
  <a:schemeClr val="accent6"/>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s>
</file>

<file path=xl/drawings/_rels/drawing3.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4.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emf"/><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 Id="rId9" Type="http://schemas.openxmlformats.org/officeDocument/2006/relationships/image" Target="../media/image4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emf"/></Relationships>
</file>

<file path=xl/drawings/drawing1.xml><?xml version="1.0" encoding="utf-8"?>
<xdr:wsDr xmlns:xdr="http://schemas.openxmlformats.org/drawingml/2006/spreadsheetDrawing" xmlns:a="http://schemas.openxmlformats.org/drawingml/2006/main">
  <xdr:twoCellAnchor>
    <xdr:from>
      <xdr:col>1</xdr:col>
      <xdr:colOff>38737</xdr:colOff>
      <xdr:row>33</xdr:row>
      <xdr:rowOff>76200</xdr:rowOff>
    </xdr:from>
    <xdr:to>
      <xdr:col>16</xdr:col>
      <xdr:colOff>47625</xdr:colOff>
      <xdr:row>48</xdr:row>
      <xdr:rowOff>130174</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131921</xdr:colOff>
      <xdr:row>48</xdr:row>
      <xdr:rowOff>125729</xdr:rowOff>
    </xdr:from>
    <xdr:to>
      <xdr:col>15</xdr:col>
      <xdr:colOff>474661</xdr:colOff>
      <xdr:row>66</xdr:row>
      <xdr:rowOff>114299</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28575</xdr:colOff>
      <xdr:row>1</xdr:row>
      <xdr:rowOff>108361</xdr:rowOff>
    </xdr:from>
    <xdr:to>
      <xdr:col>15</xdr:col>
      <xdr:colOff>555784</xdr:colOff>
      <xdr:row>33</xdr:row>
      <xdr:rowOff>57503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485" t="12195" r="2893" b="9182"/>
        <a:stretch/>
      </xdr:blipFill>
      <xdr:spPr>
        <a:xfrm>
          <a:off x="3705225" y="336961"/>
          <a:ext cx="5327809" cy="5736532"/>
        </a:xfrm>
        <a:prstGeom prst="rect">
          <a:avLst/>
        </a:prstGeom>
        <a:ln>
          <a:solidFill>
            <a:schemeClr val="bg1">
              <a:lumMod val="50000"/>
            </a:schemeClr>
          </a:solidFill>
        </a:ln>
      </xdr:spPr>
    </xdr:pic>
    <xdr:clientData/>
  </xdr:twoCellAnchor>
  <xdr:twoCellAnchor>
    <xdr:from>
      <xdr:col>0</xdr:col>
      <xdr:colOff>59055</xdr:colOff>
      <xdr:row>18</xdr:row>
      <xdr:rowOff>85725</xdr:rowOff>
    </xdr:from>
    <xdr:to>
      <xdr:col>6</xdr:col>
      <xdr:colOff>521970</xdr:colOff>
      <xdr:row>33</xdr:row>
      <xdr:rowOff>92940</xdr:rowOff>
    </xdr:to>
    <xdr:graphicFrame macro="">
      <xdr:nvGraphicFramePr>
        <xdr:cNvPr id="6" name="Chart 5">
          <a:extLst>
            <a:ext uri="{FF2B5EF4-FFF2-40B4-BE49-F238E27FC236}">
              <a16:creationId xmlns:a16="http://schemas.microsoft.com/office/drawing/2014/main" id="{B5D53374-E636-4BF8-8451-00738CD9E8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53340</xdr:colOff>
      <xdr:row>1</xdr:row>
      <xdr:rowOff>19049</xdr:rowOff>
    </xdr:from>
    <xdr:to>
      <xdr:col>6</xdr:col>
      <xdr:colOff>546734</xdr:colOff>
      <xdr:row>18</xdr:row>
      <xdr:rowOff>133350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3340" y="247649"/>
          <a:ext cx="3569969" cy="31908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marR="0" lvl="0" indent="-171450" defTabSz="914400" eaLnBrk="1" fontAlgn="auto" latinLnBrk="0" hangingPunct="1">
            <a:lnSpc>
              <a:spcPct val="100000"/>
            </a:lnSpc>
            <a:spcBef>
              <a:spcPts val="0"/>
            </a:spcBef>
            <a:spcAft>
              <a:spcPts val="100"/>
            </a:spcAft>
            <a:buClrTx/>
            <a:buSzTx/>
            <a:buFont typeface="Arial" panose="020B0604020202020204" pitchFamily="34" charset="0"/>
            <a:buChar char="•"/>
            <a:tabLst/>
            <a:defRPr/>
          </a:pPr>
          <a:r>
            <a:rPr lang="en-US" sz="1600" i="0" baseline="0">
              <a:solidFill>
                <a:schemeClr val="dk1"/>
              </a:solidFill>
              <a:effectLst/>
              <a:latin typeface="+mn-lt"/>
              <a:ea typeface="+mn-ea"/>
              <a:cs typeface="+mn-cs"/>
            </a:rPr>
            <a:t>Spawns in tributaries of the Cascades from the Cowlitz to the Hood River.</a:t>
          </a:r>
        </a:p>
        <a:p>
          <a:pPr marL="171450" marR="0" lvl="0" indent="-171450" defTabSz="914400" eaLnBrk="1" fontAlgn="auto" latinLnBrk="0" hangingPunct="1">
            <a:lnSpc>
              <a:spcPct val="100000"/>
            </a:lnSpc>
            <a:spcBef>
              <a:spcPts val="0"/>
            </a:spcBef>
            <a:spcAft>
              <a:spcPts val="100"/>
            </a:spcAft>
            <a:buClrTx/>
            <a:buSzTx/>
            <a:buFont typeface="Arial" panose="020B0604020202020204" pitchFamily="34" charset="0"/>
            <a:buChar char="•"/>
            <a:tabLst/>
            <a:defRPr/>
          </a:pPr>
          <a:r>
            <a:rPr lang="en-US" sz="1600" i="0" baseline="0">
              <a:solidFill>
                <a:schemeClr val="dk1"/>
              </a:solidFill>
              <a:effectLst/>
              <a:latin typeface="+mn-lt"/>
              <a:ea typeface="+mn-ea"/>
              <a:cs typeface="+mn-cs"/>
            </a:rPr>
            <a:t>Oregon and Washington populations (all winter run) in downstream tributaries are in a different ESU (Southwest Washington).</a:t>
          </a:r>
          <a:endParaRPr lang="en-US" sz="1600" i="0"/>
        </a:p>
        <a:p>
          <a:pPr marL="171450" indent="-171450">
            <a:buFont typeface="Arial" panose="020B0604020202020204" pitchFamily="34" charset="0"/>
            <a:buChar char="•"/>
          </a:pPr>
          <a:r>
            <a:rPr lang="en-US" sz="1600" i="0" baseline="0"/>
            <a:t>Extirpated from the upper Cowlitz and Lewis rivers where they are being reintroduced.</a:t>
          </a:r>
        </a:p>
        <a:p>
          <a:pPr marL="171450" indent="-171450">
            <a:buFont typeface="Arial" panose="020B0604020202020204" pitchFamily="34" charset="0"/>
            <a:buChar char="•"/>
          </a:pPr>
          <a:r>
            <a:rPr lang="en-US" sz="1600" i="0"/>
            <a:t>Sport fisheries focus on marked hatchery fish in tributary streams. No directed commercial harvest.</a:t>
          </a:r>
        </a:p>
      </xdr:txBody>
    </xdr:sp>
    <xdr:clientData/>
  </xdr:twoCellAnchor>
  <xdr:twoCellAnchor>
    <xdr:from>
      <xdr:col>1</xdr:col>
      <xdr:colOff>18098</xdr:colOff>
      <xdr:row>49</xdr:row>
      <xdr:rowOff>24765</xdr:rowOff>
    </xdr:from>
    <xdr:to>
      <xdr:col>8</xdr:col>
      <xdr:colOff>53341</xdr:colOff>
      <xdr:row>66</xdr:row>
      <xdr:rowOff>95250</xdr:rowOff>
    </xdr:to>
    <xdr:graphicFrame macro="">
      <xdr:nvGraphicFramePr>
        <xdr:cNvPr id="8" name="Chart 7">
          <a:extLst>
            <a:ext uri="{FF2B5EF4-FFF2-40B4-BE49-F238E27FC236}">
              <a16:creationId xmlns:a16="http://schemas.microsoft.com/office/drawing/2014/main" id="{92DC1461-AC0C-411D-9072-61CA20F8D0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42</xdr:col>
      <xdr:colOff>133350</xdr:colOff>
      <xdr:row>127</xdr:row>
      <xdr:rowOff>85725</xdr:rowOff>
    </xdr:from>
    <xdr:to>
      <xdr:col>58</xdr:col>
      <xdr:colOff>360329</xdr:colOff>
      <xdr:row>160</xdr:row>
      <xdr:rowOff>123035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7860625" y="24698325"/>
          <a:ext cx="12971429" cy="6323810"/>
        </a:xfrm>
        <a:prstGeom prst="rect">
          <a:avLst/>
        </a:prstGeom>
      </xdr:spPr>
    </xdr:pic>
    <xdr:clientData/>
  </xdr:twoCellAnchor>
  <xdr:twoCellAnchor editAs="oneCell">
    <xdr:from>
      <xdr:col>46</xdr:col>
      <xdr:colOff>0</xdr:colOff>
      <xdr:row>2</xdr:row>
      <xdr:rowOff>0</xdr:rowOff>
    </xdr:from>
    <xdr:to>
      <xdr:col>56</xdr:col>
      <xdr:colOff>284953</xdr:colOff>
      <xdr:row>10</xdr:row>
      <xdr:rowOff>37897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3156525" y="381000"/>
          <a:ext cx="6380953" cy="1628572"/>
        </a:xfrm>
        <a:prstGeom prst="rect">
          <a:avLst/>
        </a:prstGeom>
      </xdr:spPr>
    </xdr:pic>
    <xdr:clientData/>
  </xdr:twoCellAnchor>
  <xdr:twoCellAnchor editAs="oneCell">
    <xdr:from>
      <xdr:col>46</xdr:col>
      <xdr:colOff>19050</xdr:colOff>
      <xdr:row>44</xdr:row>
      <xdr:rowOff>152400</xdr:rowOff>
    </xdr:from>
    <xdr:to>
      <xdr:col>56</xdr:col>
      <xdr:colOff>389717</xdr:colOff>
      <xdr:row>82</xdr:row>
      <xdr:rowOff>84822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33175575" y="8896350"/>
          <a:ext cx="6466667" cy="7228572"/>
        </a:xfrm>
        <a:prstGeom prst="rect">
          <a:avLst/>
        </a:prstGeom>
      </xdr:spPr>
    </xdr:pic>
    <xdr:clientData/>
  </xdr:twoCellAnchor>
  <xdr:twoCellAnchor editAs="oneCell">
    <xdr:from>
      <xdr:col>46</xdr:col>
      <xdr:colOff>0</xdr:colOff>
      <xdr:row>82</xdr:row>
      <xdr:rowOff>180975</xdr:rowOff>
    </xdr:from>
    <xdr:to>
      <xdr:col>59</xdr:col>
      <xdr:colOff>284724</xdr:colOff>
      <xdr:row>87</xdr:row>
      <xdr:rowOff>18951</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a:stretch>
          <a:fillRect/>
        </a:stretch>
      </xdr:blipFill>
      <xdr:spPr>
        <a:xfrm>
          <a:off x="33156525" y="16221075"/>
          <a:ext cx="8209524" cy="790476"/>
        </a:xfrm>
        <a:prstGeom prst="rect">
          <a:avLst/>
        </a:prstGeom>
      </xdr:spPr>
    </xdr:pic>
    <xdr:clientData/>
  </xdr:twoCellAnchor>
  <xdr:twoCellAnchor editAs="oneCell">
    <xdr:from>
      <xdr:col>45</xdr:col>
      <xdr:colOff>581025</xdr:colOff>
      <xdr:row>88</xdr:row>
      <xdr:rowOff>161925</xdr:rowOff>
    </xdr:from>
    <xdr:to>
      <xdr:col>56</xdr:col>
      <xdr:colOff>113521</xdr:colOff>
      <xdr:row>126</xdr:row>
      <xdr:rowOff>56259</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33127950" y="17345025"/>
          <a:ext cx="6238096" cy="7133334"/>
        </a:xfrm>
        <a:prstGeom prst="rect">
          <a:avLst/>
        </a:prstGeom>
      </xdr:spPr>
    </xdr:pic>
    <xdr:clientData/>
  </xdr:twoCellAnchor>
  <xdr:twoCellAnchor editAs="oneCell">
    <xdr:from>
      <xdr:col>60</xdr:col>
      <xdr:colOff>66675</xdr:colOff>
      <xdr:row>5</xdr:row>
      <xdr:rowOff>57150</xdr:rowOff>
    </xdr:from>
    <xdr:to>
      <xdr:col>71</xdr:col>
      <xdr:colOff>294409</xdr:colOff>
      <xdr:row>21</xdr:row>
      <xdr:rowOff>123418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6"/>
        <a:stretch>
          <a:fillRect/>
        </a:stretch>
      </xdr:blipFill>
      <xdr:spPr>
        <a:xfrm>
          <a:off x="41757600" y="1019175"/>
          <a:ext cx="6933334" cy="3257143"/>
        </a:xfrm>
        <a:prstGeom prst="rect">
          <a:avLst/>
        </a:prstGeom>
      </xdr:spPr>
    </xdr:pic>
    <xdr:clientData/>
  </xdr:twoCellAnchor>
  <xdr:twoCellAnchor editAs="oneCell">
    <xdr:from>
      <xdr:col>60</xdr:col>
      <xdr:colOff>247650</xdr:colOff>
      <xdr:row>23</xdr:row>
      <xdr:rowOff>28575</xdr:rowOff>
    </xdr:from>
    <xdr:to>
      <xdr:col>71</xdr:col>
      <xdr:colOff>323003</xdr:colOff>
      <xdr:row>55</xdr:row>
      <xdr:rowOff>37308</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7"/>
        <a:stretch>
          <a:fillRect/>
        </a:stretch>
      </xdr:blipFill>
      <xdr:spPr>
        <a:xfrm>
          <a:off x="41938575" y="4591050"/>
          <a:ext cx="6780953" cy="6342858"/>
        </a:xfrm>
        <a:prstGeom prst="rect">
          <a:avLst/>
        </a:prstGeom>
      </xdr:spPr>
    </xdr:pic>
    <xdr:clientData/>
  </xdr:twoCellAnchor>
  <xdr:twoCellAnchor editAs="oneCell">
    <xdr:from>
      <xdr:col>85</xdr:col>
      <xdr:colOff>0</xdr:colOff>
      <xdr:row>2</xdr:row>
      <xdr:rowOff>0</xdr:rowOff>
    </xdr:from>
    <xdr:to>
      <xdr:col>91</xdr:col>
      <xdr:colOff>66209</xdr:colOff>
      <xdr:row>26</xdr:row>
      <xdr:rowOff>85117</xdr:rowOff>
    </xdr:to>
    <xdr:pic>
      <xdr:nvPicPr>
        <xdr:cNvPr id="7" name="Picture 6">
          <a:extLst>
            <a:ext uri="{FF2B5EF4-FFF2-40B4-BE49-F238E27FC236}">
              <a16:creationId xmlns:a16="http://schemas.microsoft.com/office/drawing/2014/main" id="{DD1711D8-77AA-4ABF-A2C6-7246AFE3B877}"/>
            </a:ext>
          </a:extLst>
        </xdr:cNvPr>
        <xdr:cNvPicPr>
          <a:picLocks noChangeAspect="1"/>
        </xdr:cNvPicPr>
      </xdr:nvPicPr>
      <xdr:blipFill>
        <a:blip xmlns:r="http://schemas.openxmlformats.org/officeDocument/2006/relationships" r:embed="rId8"/>
        <a:stretch>
          <a:fillRect/>
        </a:stretch>
      </xdr:blipFill>
      <xdr:spPr>
        <a:xfrm>
          <a:off x="64417575" y="381000"/>
          <a:ext cx="3723809" cy="4866667"/>
        </a:xfrm>
        <a:prstGeom prst="rect">
          <a:avLst/>
        </a:prstGeom>
      </xdr:spPr>
    </xdr:pic>
    <xdr:clientData/>
  </xdr:twoCellAnchor>
  <xdr:twoCellAnchor editAs="oneCell">
    <xdr:from>
      <xdr:col>85</xdr:col>
      <xdr:colOff>0</xdr:colOff>
      <xdr:row>2</xdr:row>
      <xdr:rowOff>0</xdr:rowOff>
    </xdr:from>
    <xdr:to>
      <xdr:col>92</xdr:col>
      <xdr:colOff>228038</xdr:colOff>
      <xdr:row>31</xdr:row>
      <xdr:rowOff>199280</xdr:rowOff>
    </xdr:to>
    <xdr:pic>
      <xdr:nvPicPr>
        <xdr:cNvPr id="9" name="Picture 8">
          <a:extLst>
            <a:ext uri="{FF2B5EF4-FFF2-40B4-BE49-F238E27FC236}">
              <a16:creationId xmlns:a16="http://schemas.microsoft.com/office/drawing/2014/main" id="{4FDAF3FF-2B6B-44E8-AB1A-9609812C8B78}"/>
            </a:ext>
          </a:extLst>
        </xdr:cNvPr>
        <xdr:cNvPicPr>
          <a:picLocks noChangeAspect="1"/>
        </xdr:cNvPicPr>
      </xdr:nvPicPr>
      <xdr:blipFill>
        <a:blip xmlns:r="http://schemas.openxmlformats.org/officeDocument/2006/relationships" r:embed="rId9"/>
        <a:stretch>
          <a:fillRect/>
        </a:stretch>
      </xdr:blipFill>
      <xdr:spPr>
        <a:xfrm>
          <a:off x="68684775" y="381000"/>
          <a:ext cx="4495238" cy="5961905"/>
        </a:xfrm>
        <a:prstGeom prst="rect">
          <a:avLst/>
        </a:prstGeom>
      </xdr:spPr>
    </xdr:pic>
    <xdr:clientData/>
  </xdr:twoCellAnchor>
  <xdr:twoCellAnchor editAs="oneCell">
    <xdr:from>
      <xdr:col>85</xdr:col>
      <xdr:colOff>0</xdr:colOff>
      <xdr:row>33</xdr:row>
      <xdr:rowOff>0</xdr:rowOff>
    </xdr:from>
    <xdr:to>
      <xdr:col>94</xdr:col>
      <xdr:colOff>351695</xdr:colOff>
      <xdr:row>55</xdr:row>
      <xdr:rowOff>161361</xdr:rowOff>
    </xdr:to>
    <xdr:pic>
      <xdr:nvPicPr>
        <xdr:cNvPr id="12" name="Picture 11">
          <a:extLst>
            <a:ext uri="{FF2B5EF4-FFF2-40B4-BE49-F238E27FC236}">
              <a16:creationId xmlns:a16="http://schemas.microsoft.com/office/drawing/2014/main" id="{D918CB49-B47D-4A23-99E3-C1B64D6F6709}"/>
            </a:ext>
          </a:extLst>
        </xdr:cNvPr>
        <xdr:cNvPicPr>
          <a:picLocks noChangeAspect="1"/>
        </xdr:cNvPicPr>
      </xdr:nvPicPr>
      <xdr:blipFill>
        <a:blip xmlns:r="http://schemas.openxmlformats.org/officeDocument/2006/relationships" r:embed="rId10"/>
        <a:stretch>
          <a:fillRect/>
        </a:stretch>
      </xdr:blipFill>
      <xdr:spPr>
        <a:xfrm>
          <a:off x="64417575" y="6543675"/>
          <a:ext cx="5838095" cy="4514286"/>
        </a:xfrm>
        <a:prstGeom prst="rect">
          <a:avLst/>
        </a:prstGeom>
      </xdr:spPr>
    </xdr:pic>
    <xdr:clientData/>
  </xdr:twoCellAnchor>
  <xdr:twoCellAnchor editAs="oneCell">
    <xdr:from>
      <xdr:col>96</xdr:col>
      <xdr:colOff>0</xdr:colOff>
      <xdr:row>33</xdr:row>
      <xdr:rowOff>0</xdr:rowOff>
    </xdr:from>
    <xdr:to>
      <xdr:col>106</xdr:col>
      <xdr:colOff>370667</xdr:colOff>
      <xdr:row>48</xdr:row>
      <xdr:rowOff>47244</xdr:rowOff>
    </xdr:to>
    <xdr:pic>
      <xdr:nvPicPr>
        <xdr:cNvPr id="13" name="Picture 12">
          <a:extLst>
            <a:ext uri="{FF2B5EF4-FFF2-40B4-BE49-F238E27FC236}">
              <a16:creationId xmlns:a16="http://schemas.microsoft.com/office/drawing/2014/main" id="{2F15AD61-2891-4BFC-91FF-658AD0DA99B6}"/>
            </a:ext>
          </a:extLst>
        </xdr:cNvPr>
        <xdr:cNvPicPr>
          <a:picLocks noChangeAspect="1"/>
        </xdr:cNvPicPr>
      </xdr:nvPicPr>
      <xdr:blipFill>
        <a:blip xmlns:r="http://schemas.openxmlformats.org/officeDocument/2006/relationships" r:embed="rId11"/>
        <a:stretch>
          <a:fillRect/>
        </a:stretch>
      </xdr:blipFill>
      <xdr:spPr>
        <a:xfrm>
          <a:off x="71123175" y="6543675"/>
          <a:ext cx="6466667" cy="3047619"/>
        </a:xfrm>
        <a:prstGeom prst="rect">
          <a:avLst/>
        </a:prstGeom>
      </xdr:spPr>
    </xdr:pic>
    <xdr:clientData/>
  </xdr:twoCellAnchor>
  <xdr:twoCellAnchor editAs="oneCell">
    <xdr:from>
      <xdr:col>94</xdr:col>
      <xdr:colOff>600075</xdr:colOff>
      <xdr:row>1</xdr:row>
      <xdr:rowOff>171450</xdr:rowOff>
    </xdr:from>
    <xdr:to>
      <xdr:col>102</xdr:col>
      <xdr:colOff>161370</xdr:colOff>
      <xdr:row>31</xdr:row>
      <xdr:rowOff>161182</xdr:rowOff>
    </xdr:to>
    <xdr:pic>
      <xdr:nvPicPr>
        <xdr:cNvPr id="15" name="Picture 14">
          <a:extLst>
            <a:ext uri="{FF2B5EF4-FFF2-40B4-BE49-F238E27FC236}">
              <a16:creationId xmlns:a16="http://schemas.microsoft.com/office/drawing/2014/main" id="{941B536C-E07D-49DC-AE4A-459AC66CDB11}"/>
            </a:ext>
          </a:extLst>
        </xdr:cNvPr>
        <xdr:cNvPicPr>
          <a:picLocks noChangeAspect="1"/>
        </xdr:cNvPicPr>
      </xdr:nvPicPr>
      <xdr:blipFill>
        <a:blip xmlns:r="http://schemas.openxmlformats.org/officeDocument/2006/relationships" r:embed="rId12"/>
        <a:stretch>
          <a:fillRect/>
        </a:stretch>
      </xdr:blipFill>
      <xdr:spPr>
        <a:xfrm>
          <a:off x="70504050" y="361950"/>
          <a:ext cx="4438095" cy="5942857"/>
        </a:xfrm>
        <a:prstGeom prst="rect">
          <a:avLst/>
        </a:prstGeom>
      </xdr:spPr>
    </xdr:pic>
    <xdr:clientData/>
  </xdr:twoCellAnchor>
  <xdr:twoCellAnchor editAs="oneCell">
    <xdr:from>
      <xdr:col>85</xdr:col>
      <xdr:colOff>0</xdr:colOff>
      <xdr:row>57</xdr:row>
      <xdr:rowOff>0</xdr:rowOff>
    </xdr:from>
    <xdr:to>
      <xdr:col>96</xdr:col>
      <xdr:colOff>113448</xdr:colOff>
      <xdr:row>84</xdr:row>
      <xdr:rowOff>180309</xdr:rowOff>
    </xdr:to>
    <xdr:pic>
      <xdr:nvPicPr>
        <xdr:cNvPr id="17" name="Picture 16">
          <a:extLst>
            <a:ext uri="{FF2B5EF4-FFF2-40B4-BE49-F238E27FC236}">
              <a16:creationId xmlns:a16="http://schemas.microsoft.com/office/drawing/2014/main" id="{7B89DA93-85EE-480D-A605-E4D2698F6658}"/>
            </a:ext>
          </a:extLst>
        </xdr:cNvPr>
        <xdr:cNvPicPr>
          <a:picLocks noChangeAspect="1"/>
        </xdr:cNvPicPr>
      </xdr:nvPicPr>
      <xdr:blipFill>
        <a:blip xmlns:r="http://schemas.openxmlformats.org/officeDocument/2006/relationships" r:embed="rId13"/>
        <a:stretch>
          <a:fillRect/>
        </a:stretch>
      </xdr:blipFill>
      <xdr:spPr>
        <a:xfrm>
          <a:off x="64417575" y="11277600"/>
          <a:ext cx="6819048" cy="5323809"/>
        </a:xfrm>
        <a:prstGeom prst="rect">
          <a:avLst/>
        </a:prstGeom>
      </xdr:spPr>
    </xdr:pic>
    <xdr:clientData/>
  </xdr:twoCellAnchor>
  <xdr:twoCellAnchor editAs="oneCell">
    <xdr:from>
      <xdr:col>107</xdr:col>
      <xdr:colOff>0</xdr:colOff>
      <xdr:row>2</xdr:row>
      <xdr:rowOff>0</xdr:rowOff>
    </xdr:from>
    <xdr:to>
      <xdr:col>116</xdr:col>
      <xdr:colOff>304800</xdr:colOff>
      <xdr:row>40</xdr:row>
      <xdr:rowOff>171450</xdr:rowOff>
    </xdr:to>
    <xdr:pic>
      <xdr:nvPicPr>
        <xdr:cNvPr id="19" name="Picture 18">
          <a:extLst>
            <a:ext uri="{FF2B5EF4-FFF2-40B4-BE49-F238E27FC236}">
              <a16:creationId xmlns:a16="http://schemas.microsoft.com/office/drawing/2014/main" id="{D46A0361-AC1A-4E4A-B220-4C1799E100AD}"/>
            </a:ext>
          </a:extLst>
        </xdr:cNvPr>
        <xdr:cNvPicPr/>
      </xdr:nvPicPr>
      <xdr:blipFill>
        <a:blip xmlns:r="http://schemas.openxmlformats.org/officeDocument/2006/relationships" r:embed="rId14"/>
        <a:stretch>
          <a:fillRect/>
        </a:stretch>
      </xdr:blipFill>
      <xdr:spPr>
        <a:xfrm>
          <a:off x="77828775" y="381000"/>
          <a:ext cx="5791200" cy="7734300"/>
        </a:xfrm>
        <a:prstGeom prst="rect">
          <a:avLst/>
        </a:prstGeom>
      </xdr:spPr>
    </xdr:pic>
    <xdr:clientData/>
  </xdr:twoCellAnchor>
  <xdr:twoCellAnchor editAs="oneCell">
    <xdr:from>
      <xdr:col>107</xdr:col>
      <xdr:colOff>0</xdr:colOff>
      <xdr:row>42</xdr:row>
      <xdr:rowOff>0</xdr:rowOff>
    </xdr:from>
    <xdr:to>
      <xdr:col>116</xdr:col>
      <xdr:colOff>457200</xdr:colOff>
      <xdr:row>56</xdr:row>
      <xdr:rowOff>109220</xdr:rowOff>
    </xdr:to>
    <xdr:pic>
      <xdr:nvPicPr>
        <xdr:cNvPr id="21" name="Picture 20">
          <a:extLst>
            <a:ext uri="{FF2B5EF4-FFF2-40B4-BE49-F238E27FC236}">
              <a16:creationId xmlns:a16="http://schemas.microsoft.com/office/drawing/2014/main" id="{91C34F8F-4953-4074-A006-90C090541F32}"/>
            </a:ext>
          </a:extLst>
        </xdr:cNvPr>
        <xdr:cNvPicPr/>
      </xdr:nvPicPr>
      <xdr:blipFill>
        <a:blip xmlns:r="http://schemas.openxmlformats.org/officeDocument/2006/relationships" r:embed="rId15"/>
        <a:stretch>
          <a:fillRect/>
        </a:stretch>
      </xdr:blipFill>
      <xdr:spPr>
        <a:xfrm>
          <a:off x="77828775" y="8343900"/>
          <a:ext cx="5943600" cy="2852420"/>
        </a:xfrm>
        <a:prstGeom prst="rect">
          <a:avLst/>
        </a:prstGeom>
      </xdr:spPr>
    </xdr:pic>
    <xdr:clientData/>
  </xdr:twoCellAnchor>
  <xdr:twoCellAnchor editAs="oneCell">
    <xdr:from>
      <xdr:col>117</xdr:col>
      <xdr:colOff>0</xdr:colOff>
      <xdr:row>2</xdr:row>
      <xdr:rowOff>0</xdr:rowOff>
    </xdr:from>
    <xdr:to>
      <xdr:col>126</xdr:col>
      <xdr:colOff>238125</xdr:colOff>
      <xdr:row>40</xdr:row>
      <xdr:rowOff>114300</xdr:rowOff>
    </xdr:to>
    <xdr:pic>
      <xdr:nvPicPr>
        <xdr:cNvPr id="22" name="Picture 21">
          <a:extLst>
            <a:ext uri="{FF2B5EF4-FFF2-40B4-BE49-F238E27FC236}">
              <a16:creationId xmlns:a16="http://schemas.microsoft.com/office/drawing/2014/main" id="{646B0348-7211-47F5-AC8D-C24090490231}"/>
            </a:ext>
          </a:extLst>
        </xdr:cNvPr>
        <xdr:cNvPicPr/>
      </xdr:nvPicPr>
      <xdr:blipFill>
        <a:blip xmlns:r="http://schemas.openxmlformats.org/officeDocument/2006/relationships" r:embed="rId16"/>
        <a:stretch>
          <a:fillRect/>
        </a:stretch>
      </xdr:blipFill>
      <xdr:spPr>
        <a:xfrm>
          <a:off x="83924775" y="381000"/>
          <a:ext cx="5724525" cy="7677150"/>
        </a:xfrm>
        <a:prstGeom prst="rect">
          <a:avLst/>
        </a:prstGeom>
      </xdr:spPr>
    </xdr:pic>
    <xdr:clientData/>
  </xdr:twoCellAnchor>
  <xdr:twoCellAnchor editAs="oneCell">
    <xdr:from>
      <xdr:col>117</xdr:col>
      <xdr:colOff>0</xdr:colOff>
      <xdr:row>42</xdr:row>
      <xdr:rowOff>0</xdr:rowOff>
    </xdr:from>
    <xdr:to>
      <xdr:col>126</xdr:col>
      <xdr:colOff>457200</xdr:colOff>
      <xdr:row>50</xdr:row>
      <xdr:rowOff>71120</xdr:rowOff>
    </xdr:to>
    <xdr:pic>
      <xdr:nvPicPr>
        <xdr:cNvPr id="23" name="Picture 22">
          <a:extLst>
            <a:ext uri="{FF2B5EF4-FFF2-40B4-BE49-F238E27FC236}">
              <a16:creationId xmlns:a16="http://schemas.microsoft.com/office/drawing/2014/main" id="{10CDDF9B-B16D-4A19-899E-19606071D944}"/>
            </a:ext>
          </a:extLst>
        </xdr:cNvPr>
        <xdr:cNvPicPr/>
      </xdr:nvPicPr>
      <xdr:blipFill>
        <a:blip xmlns:r="http://schemas.openxmlformats.org/officeDocument/2006/relationships" r:embed="rId17"/>
        <a:stretch>
          <a:fillRect/>
        </a:stretch>
      </xdr:blipFill>
      <xdr:spPr>
        <a:xfrm>
          <a:off x="83924775" y="8343900"/>
          <a:ext cx="5943600" cy="1671320"/>
        </a:xfrm>
        <a:prstGeom prst="rect">
          <a:avLst/>
        </a:prstGeom>
      </xdr:spPr>
    </xdr:pic>
    <xdr:clientData/>
  </xdr:twoCellAnchor>
  <xdr:twoCellAnchor editAs="oneCell">
    <xdr:from>
      <xdr:col>117</xdr:col>
      <xdr:colOff>0</xdr:colOff>
      <xdr:row>52</xdr:row>
      <xdr:rowOff>0</xdr:rowOff>
    </xdr:from>
    <xdr:to>
      <xdr:col>126</xdr:col>
      <xdr:colOff>457200</xdr:colOff>
      <xdr:row>61</xdr:row>
      <xdr:rowOff>73025</xdr:rowOff>
    </xdr:to>
    <xdr:pic>
      <xdr:nvPicPr>
        <xdr:cNvPr id="24" name="Picture 23">
          <a:extLst>
            <a:ext uri="{FF2B5EF4-FFF2-40B4-BE49-F238E27FC236}">
              <a16:creationId xmlns:a16="http://schemas.microsoft.com/office/drawing/2014/main" id="{B5D67261-50EA-4D9D-92D1-B4655588D15B}"/>
            </a:ext>
          </a:extLst>
        </xdr:cNvPr>
        <xdr:cNvPicPr/>
      </xdr:nvPicPr>
      <xdr:blipFill>
        <a:blip xmlns:r="http://schemas.openxmlformats.org/officeDocument/2006/relationships" r:embed="rId18"/>
        <a:stretch>
          <a:fillRect/>
        </a:stretch>
      </xdr:blipFill>
      <xdr:spPr>
        <a:xfrm>
          <a:off x="83924775" y="10325100"/>
          <a:ext cx="5943600" cy="1787525"/>
        </a:xfrm>
        <a:prstGeom prst="rect">
          <a:avLst/>
        </a:prstGeom>
      </xdr:spPr>
    </xdr:pic>
    <xdr:clientData/>
  </xdr:twoCellAnchor>
  <xdr:twoCellAnchor editAs="oneCell">
    <xdr:from>
      <xdr:col>45</xdr:col>
      <xdr:colOff>590550</xdr:colOff>
      <xdr:row>11</xdr:row>
      <xdr:rowOff>161925</xdr:rowOff>
    </xdr:from>
    <xdr:to>
      <xdr:col>56</xdr:col>
      <xdr:colOff>161140</xdr:colOff>
      <xdr:row>42</xdr:row>
      <xdr:rowOff>18295</xdr:rowOff>
    </xdr:to>
    <xdr:pic>
      <xdr:nvPicPr>
        <xdr:cNvPr id="26" name="Picture 25">
          <a:extLst>
            <a:ext uri="{FF2B5EF4-FFF2-40B4-BE49-F238E27FC236}">
              <a16:creationId xmlns:a16="http://schemas.microsoft.com/office/drawing/2014/main" id="{2F14B266-CB32-48AD-AAC7-32744BBD0D7C}"/>
            </a:ext>
          </a:extLst>
        </xdr:cNvPr>
        <xdr:cNvPicPr>
          <a:picLocks noChangeAspect="1"/>
        </xdr:cNvPicPr>
      </xdr:nvPicPr>
      <xdr:blipFill>
        <a:blip xmlns:r="http://schemas.openxmlformats.org/officeDocument/2006/relationships" r:embed="rId19"/>
        <a:stretch>
          <a:fillRect/>
        </a:stretch>
      </xdr:blipFill>
      <xdr:spPr>
        <a:xfrm>
          <a:off x="33137475" y="2324100"/>
          <a:ext cx="6276190" cy="6038095"/>
        </a:xfrm>
        <a:prstGeom prst="rect">
          <a:avLst/>
        </a:prstGeom>
      </xdr:spPr>
    </xdr:pic>
    <xdr:clientData/>
  </xdr:twoCellAnchor>
  <xdr:twoCellAnchor editAs="oneCell">
    <xdr:from>
      <xdr:col>60</xdr:col>
      <xdr:colOff>0</xdr:colOff>
      <xdr:row>56</xdr:row>
      <xdr:rowOff>0</xdr:rowOff>
    </xdr:from>
    <xdr:to>
      <xdr:col>66</xdr:col>
      <xdr:colOff>142400</xdr:colOff>
      <xdr:row>84</xdr:row>
      <xdr:rowOff>46952</xdr:rowOff>
    </xdr:to>
    <xdr:pic>
      <xdr:nvPicPr>
        <xdr:cNvPr id="11" name="Picture 10">
          <a:extLst>
            <a:ext uri="{FF2B5EF4-FFF2-40B4-BE49-F238E27FC236}">
              <a16:creationId xmlns:a16="http://schemas.microsoft.com/office/drawing/2014/main" id="{97289FCF-DAAA-4B72-BA2C-29E85FDBD6EC}"/>
            </a:ext>
          </a:extLst>
        </xdr:cNvPr>
        <xdr:cNvPicPr>
          <a:picLocks noChangeAspect="1"/>
        </xdr:cNvPicPr>
      </xdr:nvPicPr>
      <xdr:blipFill>
        <a:blip xmlns:r="http://schemas.openxmlformats.org/officeDocument/2006/relationships" r:embed="rId20"/>
        <a:stretch>
          <a:fillRect/>
        </a:stretch>
      </xdr:blipFill>
      <xdr:spPr>
        <a:xfrm>
          <a:off x="41690925" y="11087100"/>
          <a:ext cx="3800000" cy="5380952"/>
        </a:xfrm>
        <a:prstGeom prst="rect">
          <a:avLst/>
        </a:prstGeom>
      </xdr:spPr>
    </xdr:pic>
    <xdr:clientData/>
  </xdr:twoCellAnchor>
  <xdr:twoCellAnchor editAs="oneCell">
    <xdr:from>
      <xdr:col>60</xdr:col>
      <xdr:colOff>0</xdr:colOff>
      <xdr:row>85</xdr:row>
      <xdr:rowOff>0</xdr:rowOff>
    </xdr:from>
    <xdr:to>
      <xdr:col>74</xdr:col>
      <xdr:colOff>446526</xdr:colOff>
      <xdr:row>98</xdr:row>
      <xdr:rowOff>171119</xdr:rowOff>
    </xdr:to>
    <xdr:pic>
      <xdr:nvPicPr>
        <xdr:cNvPr id="16" name="Picture 15">
          <a:extLst>
            <a:ext uri="{FF2B5EF4-FFF2-40B4-BE49-F238E27FC236}">
              <a16:creationId xmlns:a16="http://schemas.microsoft.com/office/drawing/2014/main" id="{6CEA615C-DE3F-4ADE-8F4C-A2C476781A6E}"/>
            </a:ext>
          </a:extLst>
        </xdr:cNvPr>
        <xdr:cNvPicPr>
          <a:picLocks noChangeAspect="1"/>
        </xdr:cNvPicPr>
      </xdr:nvPicPr>
      <xdr:blipFill>
        <a:blip xmlns:r="http://schemas.openxmlformats.org/officeDocument/2006/relationships" r:embed="rId21"/>
        <a:stretch>
          <a:fillRect/>
        </a:stretch>
      </xdr:blipFill>
      <xdr:spPr>
        <a:xfrm>
          <a:off x="41690925" y="16611600"/>
          <a:ext cx="9190476" cy="2647619"/>
        </a:xfrm>
        <a:prstGeom prst="rect">
          <a:avLst/>
        </a:prstGeom>
      </xdr:spPr>
    </xdr:pic>
    <xdr:clientData/>
  </xdr:twoCellAnchor>
  <xdr:twoCellAnchor editAs="oneCell">
    <xdr:from>
      <xdr:col>60</xdr:col>
      <xdr:colOff>0</xdr:colOff>
      <xdr:row>100</xdr:row>
      <xdr:rowOff>0</xdr:rowOff>
    </xdr:from>
    <xdr:to>
      <xdr:col>69</xdr:col>
      <xdr:colOff>27886</xdr:colOff>
      <xdr:row>107</xdr:row>
      <xdr:rowOff>190310</xdr:rowOff>
    </xdr:to>
    <xdr:pic>
      <xdr:nvPicPr>
        <xdr:cNvPr id="18" name="Picture 17">
          <a:extLst>
            <a:ext uri="{FF2B5EF4-FFF2-40B4-BE49-F238E27FC236}">
              <a16:creationId xmlns:a16="http://schemas.microsoft.com/office/drawing/2014/main" id="{D9E7454E-2DF7-4D0A-B6F4-6FE6D9020CC9}"/>
            </a:ext>
          </a:extLst>
        </xdr:cNvPr>
        <xdr:cNvPicPr>
          <a:picLocks noChangeAspect="1"/>
        </xdr:cNvPicPr>
      </xdr:nvPicPr>
      <xdr:blipFill>
        <a:blip xmlns:r="http://schemas.openxmlformats.org/officeDocument/2006/relationships" r:embed="rId22"/>
        <a:stretch>
          <a:fillRect/>
        </a:stretch>
      </xdr:blipFill>
      <xdr:spPr>
        <a:xfrm>
          <a:off x="41690925" y="19469100"/>
          <a:ext cx="5514286" cy="1523810"/>
        </a:xfrm>
        <a:prstGeom prst="rect">
          <a:avLst/>
        </a:prstGeom>
      </xdr:spPr>
    </xdr:pic>
    <xdr:clientData/>
  </xdr:twoCellAnchor>
  <xdr:twoCellAnchor editAs="oneCell">
    <xdr:from>
      <xdr:col>60</xdr:col>
      <xdr:colOff>0</xdr:colOff>
      <xdr:row>109</xdr:row>
      <xdr:rowOff>0</xdr:rowOff>
    </xdr:from>
    <xdr:to>
      <xdr:col>70</xdr:col>
      <xdr:colOff>151619</xdr:colOff>
      <xdr:row>119</xdr:row>
      <xdr:rowOff>56905</xdr:rowOff>
    </xdr:to>
    <xdr:pic>
      <xdr:nvPicPr>
        <xdr:cNvPr id="20" name="Picture 19">
          <a:extLst>
            <a:ext uri="{FF2B5EF4-FFF2-40B4-BE49-F238E27FC236}">
              <a16:creationId xmlns:a16="http://schemas.microsoft.com/office/drawing/2014/main" id="{3C5C881F-8B8A-420A-9B86-40F83660295F}"/>
            </a:ext>
          </a:extLst>
        </xdr:cNvPr>
        <xdr:cNvPicPr>
          <a:picLocks noChangeAspect="1"/>
        </xdr:cNvPicPr>
      </xdr:nvPicPr>
      <xdr:blipFill>
        <a:blip xmlns:r="http://schemas.openxmlformats.org/officeDocument/2006/relationships" r:embed="rId23"/>
        <a:stretch>
          <a:fillRect/>
        </a:stretch>
      </xdr:blipFill>
      <xdr:spPr>
        <a:xfrm>
          <a:off x="41690925" y="21183600"/>
          <a:ext cx="6247619" cy="1961905"/>
        </a:xfrm>
        <a:prstGeom prst="rect">
          <a:avLst/>
        </a:prstGeom>
      </xdr:spPr>
    </xdr:pic>
    <xdr:clientData/>
  </xdr:twoCellAnchor>
  <xdr:twoCellAnchor editAs="oneCell">
    <xdr:from>
      <xdr:col>60</xdr:col>
      <xdr:colOff>0</xdr:colOff>
      <xdr:row>121</xdr:row>
      <xdr:rowOff>0</xdr:rowOff>
    </xdr:from>
    <xdr:to>
      <xdr:col>70</xdr:col>
      <xdr:colOff>170667</xdr:colOff>
      <xdr:row>132</xdr:row>
      <xdr:rowOff>190214</xdr:rowOff>
    </xdr:to>
    <xdr:pic>
      <xdr:nvPicPr>
        <xdr:cNvPr id="25" name="Picture 24">
          <a:extLst>
            <a:ext uri="{FF2B5EF4-FFF2-40B4-BE49-F238E27FC236}">
              <a16:creationId xmlns:a16="http://schemas.microsoft.com/office/drawing/2014/main" id="{1CB8B63B-D388-470C-B1A9-61BAF39A8C08}"/>
            </a:ext>
          </a:extLst>
        </xdr:cNvPr>
        <xdr:cNvPicPr>
          <a:picLocks noChangeAspect="1"/>
        </xdr:cNvPicPr>
      </xdr:nvPicPr>
      <xdr:blipFill>
        <a:blip xmlns:r="http://schemas.openxmlformats.org/officeDocument/2006/relationships" r:embed="rId24"/>
        <a:stretch>
          <a:fillRect/>
        </a:stretch>
      </xdr:blipFill>
      <xdr:spPr>
        <a:xfrm>
          <a:off x="41690925" y="23469600"/>
          <a:ext cx="6266667" cy="2285714"/>
        </a:xfrm>
        <a:prstGeom prst="rect">
          <a:avLst/>
        </a:prstGeom>
      </xdr:spPr>
    </xdr:pic>
    <xdr:clientData/>
  </xdr:twoCellAnchor>
  <xdr:twoCellAnchor editAs="oneCell">
    <xdr:from>
      <xdr:col>60</xdr:col>
      <xdr:colOff>0</xdr:colOff>
      <xdr:row>134</xdr:row>
      <xdr:rowOff>0</xdr:rowOff>
    </xdr:from>
    <xdr:to>
      <xdr:col>67</xdr:col>
      <xdr:colOff>189943</xdr:colOff>
      <xdr:row>138</xdr:row>
      <xdr:rowOff>38000</xdr:rowOff>
    </xdr:to>
    <xdr:pic>
      <xdr:nvPicPr>
        <xdr:cNvPr id="27" name="Picture 26">
          <a:extLst>
            <a:ext uri="{FF2B5EF4-FFF2-40B4-BE49-F238E27FC236}">
              <a16:creationId xmlns:a16="http://schemas.microsoft.com/office/drawing/2014/main" id="{69B2FFE7-D319-4362-A298-425642E23EF7}"/>
            </a:ext>
          </a:extLst>
        </xdr:cNvPr>
        <xdr:cNvPicPr>
          <a:picLocks noChangeAspect="1"/>
        </xdr:cNvPicPr>
      </xdr:nvPicPr>
      <xdr:blipFill>
        <a:blip xmlns:r="http://schemas.openxmlformats.org/officeDocument/2006/relationships" r:embed="rId25"/>
        <a:stretch>
          <a:fillRect/>
        </a:stretch>
      </xdr:blipFill>
      <xdr:spPr>
        <a:xfrm>
          <a:off x="41690925" y="25946100"/>
          <a:ext cx="4457143" cy="800000"/>
        </a:xfrm>
        <a:prstGeom prst="rect">
          <a:avLst/>
        </a:prstGeom>
      </xdr:spPr>
    </xdr:pic>
    <xdr:clientData/>
  </xdr:twoCellAnchor>
  <xdr:twoCellAnchor editAs="oneCell">
    <xdr:from>
      <xdr:col>60</xdr:col>
      <xdr:colOff>19050</xdr:colOff>
      <xdr:row>139</xdr:row>
      <xdr:rowOff>76200</xdr:rowOff>
    </xdr:from>
    <xdr:to>
      <xdr:col>70</xdr:col>
      <xdr:colOff>275431</xdr:colOff>
      <xdr:row>148</xdr:row>
      <xdr:rowOff>28367</xdr:rowOff>
    </xdr:to>
    <xdr:pic>
      <xdr:nvPicPr>
        <xdr:cNvPr id="29" name="Picture 28">
          <a:extLst>
            <a:ext uri="{FF2B5EF4-FFF2-40B4-BE49-F238E27FC236}">
              <a16:creationId xmlns:a16="http://schemas.microsoft.com/office/drawing/2014/main" id="{5FC62150-07A2-4417-AD83-234AA7BADCE5}"/>
            </a:ext>
          </a:extLst>
        </xdr:cNvPr>
        <xdr:cNvPicPr>
          <a:picLocks noChangeAspect="1"/>
        </xdr:cNvPicPr>
      </xdr:nvPicPr>
      <xdr:blipFill>
        <a:blip xmlns:r="http://schemas.openxmlformats.org/officeDocument/2006/relationships" r:embed="rId26"/>
        <a:stretch>
          <a:fillRect/>
        </a:stretch>
      </xdr:blipFill>
      <xdr:spPr>
        <a:xfrm>
          <a:off x="41709975" y="26974800"/>
          <a:ext cx="6352381" cy="1666667"/>
        </a:xfrm>
        <a:prstGeom prst="rect">
          <a:avLst/>
        </a:prstGeom>
      </xdr:spPr>
    </xdr:pic>
    <xdr:clientData/>
  </xdr:twoCellAnchor>
  <xdr:twoCellAnchor editAs="oneCell">
    <xdr:from>
      <xdr:col>60</xdr:col>
      <xdr:colOff>9525</xdr:colOff>
      <xdr:row>150</xdr:row>
      <xdr:rowOff>19050</xdr:rowOff>
    </xdr:from>
    <xdr:to>
      <xdr:col>70</xdr:col>
      <xdr:colOff>75430</xdr:colOff>
      <xdr:row>158</xdr:row>
      <xdr:rowOff>18860</xdr:rowOff>
    </xdr:to>
    <xdr:pic>
      <xdr:nvPicPr>
        <xdr:cNvPr id="31" name="Picture 30">
          <a:extLst>
            <a:ext uri="{FF2B5EF4-FFF2-40B4-BE49-F238E27FC236}">
              <a16:creationId xmlns:a16="http://schemas.microsoft.com/office/drawing/2014/main" id="{6EC95CE1-2967-4CCC-9D3B-19995115513A}"/>
            </a:ext>
          </a:extLst>
        </xdr:cNvPr>
        <xdr:cNvPicPr>
          <a:picLocks noChangeAspect="1"/>
        </xdr:cNvPicPr>
      </xdr:nvPicPr>
      <xdr:blipFill>
        <a:blip xmlns:r="http://schemas.openxmlformats.org/officeDocument/2006/relationships" r:embed="rId27"/>
        <a:stretch>
          <a:fillRect/>
        </a:stretch>
      </xdr:blipFill>
      <xdr:spPr>
        <a:xfrm>
          <a:off x="41700450" y="29013150"/>
          <a:ext cx="6161905" cy="15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0</xdr:colOff>
      <xdr:row>2</xdr:row>
      <xdr:rowOff>0</xdr:rowOff>
    </xdr:from>
    <xdr:to>
      <xdr:col>37</xdr:col>
      <xdr:colOff>580267</xdr:colOff>
      <xdr:row>31</xdr:row>
      <xdr:rowOff>161235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23288625" y="381000"/>
          <a:ext cx="6066667" cy="5523810"/>
        </a:xfrm>
        <a:prstGeom prst="rect">
          <a:avLst/>
        </a:prstGeom>
      </xdr:spPr>
    </xdr:pic>
    <xdr:clientData/>
  </xdr:twoCellAnchor>
  <xdr:twoCellAnchor editAs="oneCell">
    <xdr:from>
      <xdr:col>28</xdr:col>
      <xdr:colOff>0</xdr:colOff>
      <xdr:row>33</xdr:row>
      <xdr:rowOff>0</xdr:rowOff>
    </xdr:from>
    <xdr:to>
      <xdr:col>38</xdr:col>
      <xdr:colOff>475429</xdr:colOff>
      <xdr:row>61</xdr:row>
      <xdr:rowOff>94577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23288625" y="6115050"/>
          <a:ext cx="6571429" cy="5390477"/>
        </a:xfrm>
        <a:prstGeom prst="rect">
          <a:avLst/>
        </a:prstGeom>
      </xdr:spPr>
    </xdr:pic>
    <xdr:clientData/>
  </xdr:twoCellAnchor>
  <xdr:twoCellAnchor editAs="oneCell">
    <xdr:from>
      <xdr:col>28</xdr:col>
      <xdr:colOff>0</xdr:colOff>
      <xdr:row>63</xdr:row>
      <xdr:rowOff>0</xdr:rowOff>
    </xdr:from>
    <xdr:to>
      <xdr:col>38</xdr:col>
      <xdr:colOff>27810</xdr:colOff>
      <xdr:row>79</xdr:row>
      <xdr:rowOff>113905</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a:stretch>
          <a:fillRect/>
        </a:stretch>
      </xdr:blipFill>
      <xdr:spPr>
        <a:xfrm>
          <a:off x="23288625" y="11791950"/>
          <a:ext cx="6123810" cy="3161905"/>
        </a:xfrm>
        <a:prstGeom prst="rect">
          <a:avLst/>
        </a:prstGeom>
      </xdr:spPr>
    </xdr:pic>
    <xdr:clientData/>
  </xdr:twoCellAnchor>
  <xdr:twoCellAnchor editAs="oneCell">
    <xdr:from>
      <xdr:col>28</xdr:col>
      <xdr:colOff>0</xdr:colOff>
      <xdr:row>81</xdr:row>
      <xdr:rowOff>0</xdr:rowOff>
    </xdr:from>
    <xdr:to>
      <xdr:col>39</xdr:col>
      <xdr:colOff>46781</xdr:colOff>
      <xdr:row>120</xdr:row>
      <xdr:rowOff>189548</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a:stretch>
          <a:fillRect/>
        </a:stretch>
      </xdr:blipFill>
      <xdr:spPr>
        <a:xfrm>
          <a:off x="23288625" y="15220950"/>
          <a:ext cx="6752381" cy="76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129540</xdr:colOff>
      <xdr:row>1</xdr:row>
      <xdr:rowOff>144780</xdr:rowOff>
    </xdr:from>
    <xdr:to>
      <xdr:col>9</xdr:col>
      <xdr:colOff>487680</xdr:colOff>
      <xdr:row>13</xdr:row>
      <xdr:rowOff>144780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 y="327660"/>
          <a:ext cx="5234940" cy="2194560"/>
        </a:xfrm>
        <a:prstGeom prst="rect">
          <a:avLst/>
        </a:prstGeom>
        <a:noFill/>
        <a:ln>
          <a:solidFill>
            <a:schemeClr val="tx1"/>
          </a:solidFill>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152400</xdr:colOff>
      <xdr:row>2</xdr:row>
      <xdr:rowOff>104775</xdr:rowOff>
    </xdr:from>
    <xdr:to>
      <xdr:col>21</xdr:col>
      <xdr:colOff>580438</xdr:colOff>
      <xdr:row>35</xdr:row>
      <xdr:rowOff>151609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8686800" y="485775"/>
          <a:ext cx="4695238" cy="6333334"/>
        </a:xfrm>
        <a:prstGeom prst="rect">
          <a:avLst/>
        </a:prstGeom>
      </xdr:spPr>
    </xdr:pic>
    <xdr:clientData/>
  </xdr:twoCellAnchor>
  <xdr:twoCellAnchor editAs="oneCell">
    <xdr:from>
      <xdr:col>11</xdr:col>
      <xdr:colOff>0</xdr:colOff>
      <xdr:row>37</xdr:row>
      <xdr:rowOff>0</xdr:rowOff>
    </xdr:from>
    <xdr:to>
      <xdr:col>24</xdr:col>
      <xdr:colOff>227582</xdr:colOff>
      <xdr:row>66</xdr:row>
      <xdr:rowOff>180262</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6705600" y="7048500"/>
          <a:ext cx="8152382" cy="5704762"/>
        </a:xfrm>
        <a:prstGeom prst="rect">
          <a:avLst/>
        </a:prstGeom>
      </xdr:spPr>
    </xdr:pic>
    <xdr:clientData/>
  </xdr:twoCellAnchor>
  <xdr:twoCellAnchor editAs="oneCell">
    <xdr:from>
      <xdr:col>11</xdr:col>
      <xdr:colOff>0</xdr:colOff>
      <xdr:row>69</xdr:row>
      <xdr:rowOff>0</xdr:rowOff>
    </xdr:from>
    <xdr:to>
      <xdr:col>24</xdr:col>
      <xdr:colOff>341867</xdr:colOff>
      <xdr:row>97</xdr:row>
      <xdr:rowOff>27905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6705600" y="13144500"/>
          <a:ext cx="8266667" cy="5361905"/>
        </a:xfrm>
        <a:prstGeom prst="rect">
          <a:avLst/>
        </a:prstGeom>
      </xdr:spPr>
    </xdr:pic>
    <xdr:clientData/>
  </xdr:twoCellAnchor>
  <xdr:twoCellAnchor editAs="oneCell">
    <xdr:from>
      <xdr:col>11</xdr:col>
      <xdr:colOff>0</xdr:colOff>
      <xdr:row>99</xdr:row>
      <xdr:rowOff>0</xdr:rowOff>
    </xdr:from>
    <xdr:to>
      <xdr:col>28</xdr:col>
      <xdr:colOff>332014</xdr:colOff>
      <xdr:row>132</xdr:row>
      <xdr:rowOff>27786</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6705600" y="18859500"/>
          <a:ext cx="10895239" cy="6314286"/>
        </a:xfrm>
        <a:prstGeom prst="rect">
          <a:avLst/>
        </a:prstGeom>
      </xdr:spPr>
    </xdr:pic>
    <xdr:clientData/>
  </xdr:twoCellAnchor>
  <xdr:twoCellAnchor editAs="oneCell">
    <xdr:from>
      <xdr:col>10</xdr:col>
      <xdr:colOff>581025</xdr:colOff>
      <xdr:row>133</xdr:row>
      <xdr:rowOff>161925</xdr:rowOff>
    </xdr:from>
    <xdr:to>
      <xdr:col>23</xdr:col>
      <xdr:colOff>389559</xdr:colOff>
      <xdr:row>157</xdr:row>
      <xdr:rowOff>75640</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6"/>
        <a:stretch>
          <a:fillRect/>
        </a:stretch>
      </xdr:blipFill>
      <xdr:spPr>
        <a:xfrm>
          <a:off x="6677025" y="25498425"/>
          <a:ext cx="7733334" cy="4485715"/>
        </a:xfrm>
        <a:prstGeom prst="rect">
          <a:avLst/>
        </a:prstGeom>
      </xdr:spPr>
    </xdr:pic>
    <xdr:clientData/>
  </xdr:twoCellAnchor>
  <xdr:twoCellAnchor editAs="oneCell">
    <xdr:from>
      <xdr:col>10</xdr:col>
      <xdr:colOff>600075</xdr:colOff>
      <xdr:row>172</xdr:row>
      <xdr:rowOff>95250</xdr:rowOff>
    </xdr:from>
    <xdr:to>
      <xdr:col>22</xdr:col>
      <xdr:colOff>227733</xdr:colOff>
      <xdr:row>210</xdr:row>
      <xdr:rowOff>46727</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7"/>
        <a:stretch>
          <a:fillRect/>
        </a:stretch>
      </xdr:blipFill>
      <xdr:spPr>
        <a:xfrm>
          <a:off x="6696075" y="32861250"/>
          <a:ext cx="6942858" cy="7190477"/>
        </a:xfrm>
        <a:prstGeom prst="rect">
          <a:avLst/>
        </a:prstGeom>
      </xdr:spPr>
    </xdr:pic>
    <xdr:clientData/>
  </xdr:twoCellAnchor>
  <xdr:twoCellAnchor editAs="oneCell">
    <xdr:from>
      <xdr:col>11</xdr:col>
      <xdr:colOff>47625</xdr:colOff>
      <xdr:row>218</xdr:row>
      <xdr:rowOff>0</xdr:rowOff>
    </xdr:from>
    <xdr:to>
      <xdr:col>21</xdr:col>
      <xdr:colOff>389721</xdr:colOff>
      <xdr:row>227</xdr:row>
      <xdr:rowOff>180738</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8"/>
        <a:stretch>
          <a:fillRect/>
        </a:stretch>
      </xdr:blipFill>
      <xdr:spPr>
        <a:xfrm>
          <a:off x="6753225" y="41529000"/>
          <a:ext cx="6438096" cy="1895238"/>
        </a:xfrm>
        <a:prstGeom prst="rect">
          <a:avLst/>
        </a:prstGeom>
      </xdr:spPr>
    </xdr:pic>
    <xdr:clientData/>
  </xdr:twoCellAnchor>
  <xdr:twoCellAnchor editAs="oneCell">
    <xdr:from>
      <xdr:col>11</xdr:col>
      <xdr:colOff>0</xdr:colOff>
      <xdr:row>159</xdr:row>
      <xdr:rowOff>0</xdr:rowOff>
    </xdr:from>
    <xdr:to>
      <xdr:col>21</xdr:col>
      <xdr:colOff>218286</xdr:colOff>
      <xdr:row>170</xdr:row>
      <xdr:rowOff>18786</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9"/>
        <a:stretch>
          <a:fillRect/>
        </a:stretch>
      </xdr:blipFill>
      <xdr:spPr>
        <a:xfrm>
          <a:off x="6705600" y="30289500"/>
          <a:ext cx="6314286" cy="21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169</xdr:col>
      <xdr:colOff>273491</xdr:colOff>
      <xdr:row>2</xdr:row>
      <xdr:rowOff>471537</xdr:rowOff>
    </xdr:from>
    <xdr:to>
      <xdr:col>180</xdr:col>
      <xdr:colOff>16260</xdr:colOff>
      <xdr:row>29</xdr:row>
      <xdr:rowOff>54152</xdr:rowOff>
    </xdr:to>
    <xdr:pic>
      <xdr:nvPicPr>
        <xdr:cNvPr id="8" name="Picture 7">
          <a:extLst>
            <a:ext uri="{FF2B5EF4-FFF2-40B4-BE49-F238E27FC236}">
              <a16:creationId xmlns:a16="http://schemas.microsoft.com/office/drawing/2014/main" id="{B7B560C8-DD76-42E7-A539-32DFA6D5C030}"/>
            </a:ext>
          </a:extLst>
        </xdr:cNvPr>
        <xdr:cNvPicPr>
          <a:picLocks noChangeAspect="1"/>
        </xdr:cNvPicPr>
      </xdr:nvPicPr>
      <xdr:blipFill>
        <a:blip xmlns:r="http://schemas.openxmlformats.org/officeDocument/2006/relationships" r:embed="rId1"/>
        <a:stretch>
          <a:fillRect/>
        </a:stretch>
      </xdr:blipFill>
      <xdr:spPr>
        <a:xfrm>
          <a:off x="111433070" y="1631512"/>
          <a:ext cx="6485714" cy="4990476"/>
        </a:xfrm>
        <a:prstGeom prst="rect">
          <a:avLst/>
        </a:prstGeom>
      </xdr:spPr>
    </xdr:pic>
    <xdr:clientData/>
  </xdr:twoCellAnchor>
  <xdr:twoCellAnchor editAs="oneCell">
    <xdr:from>
      <xdr:col>169</xdr:col>
      <xdr:colOff>0</xdr:colOff>
      <xdr:row>29</xdr:row>
      <xdr:rowOff>0</xdr:rowOff>
    </xdr:from>
    <xdr:to>
      <xdr:col>179</xdr:col>
      <xdr:colOff>172908</xdr:colOff>
      <xdr:row>50</xdr:row>
      <xdr:rowOff>130537</xdr:rowOff>
    </xdr:to>
    <xdr:pic>
      <xdr:nvPicPr>
        <xdr:cNvPr id="9" name="Picture 8">
          <a:extLst>
            <a:ext uri="{FF2B5EF4-FFF2-40B4-BE49-F238E27FC236}">
              <a16:creationId xmlns:a16="http://schemas.microsoft.com/office/drawing/2014/main" id="{F3226EA2-6AEF-493B-9207-F1748DDBFA50}"/>
            </a:ext>
          </a:extLst>
        </xdr:cNvPr>
        <xdr:cNvPicPr>
          <a:picLocks noChangeAspect="1"/>
        </xdr:cNvPicPr>
      </xdr:nvPicPr>
      <xdr:blipFill>
        <a:blip xmlns:r="http://schemas.openxmlformats.org/officeDocument/2006/relationships" r:embed="rId2"/>
        <a:stretch>
          <a:fillRect/>
        </a:stretch>
      </xdr:blipFill>
      <xdr:spPr>
        <a:xfrm>
          <a:off x="41957153" y="6790099"/>
          <a:ext cx="6295238" cy="4085714"/>
        </a:xfrm>
        <a:prstGeom prst="rect">
          <a:avLst/>
        </a:prstGeom>
      </xdr:spPr>
    </xdr:pic>
    <xdr:clientData/>
  </xdr:twoCellAnchor>
  <xdr:twoCellAnchor editAs="oneCell">
    <xdr:from>
      <xdr:col>334</xdr:col>
      <xdr:colOff>150889</xdr:colOff>
      <xdr:row>2</xdr:row>
      <xdr:rowOff>132032</xdr:rowOff>
    </xdr:from>
    <xdr:to>
      <xdr:col>348</xdr:col>
      <xdr:colOff>168960</xdr:colOff>
      <xdr:row>32</xdr:row>
      <xdr:rowOff>76264</xdr:rowOff>
    </xdr:to>
    <xdr:pic>
      <xdr:nvPicPr>
        <xdr:cNvPr id="10" name="Picture 9">
          <a:extLst>
            <a:ext uri="{FF2B5EF4-FFF2-40B4-BE49-F238E27FC236}">
              <a16:creationId xmlns:a16="http://schemas.microsoft.com/office/drawing/2014/main" id="{B5D403EF-61FE-4896-9877-322CBC993E62}"/>
            </a:ext>
          </a:extLst>
        </xdr:cNvPr>
        <xdr:cNvPicPr>
          <a:picLocks noChangeAspect="1"/>
        </xdr:cNvPicPr>
      </xdr:nvPicPr>
      <xdr:blipFill>
        <a:blip xmlns:r="http://schemas.openxmlformats.org/officeDocument/2006/relationships" r:embed="rId3"/>
        <a:stretch>
          <a:fillRect/>
        </a:stretch>
      </xdr:blipFill>
      <xdr:spPr>
        <a:xfrm>
          <a:off x="203693538" y="1292007"/>
          <a:ext cx="8590476" cy="56857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104775</xdr:colOff>
      <xdr:row>11</xdr:row>
      <xdr:rowOff>76200</xdr:rowOff>
    </xdr:from>
    <xdr:to>
      <xdr:col>10</xdr:col>
      <xdr:colOff>428253</xdr:colOff>
      <xdr:row>19</xdr:row>
      <xdr:rowOff>123825</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734"/>
        <a:stretch/>
      </xdr:blipFill>
      <xdr:spPr bwMode="auto">
        <a:xfrm>
          <a:off x="6810375" y="1905000"/>
          <a:ext cx="5809878" cy="1510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86463</xdr:colOff>
      <xdr:row>4</xdr:row>
      <xdr:rowOff>104776</xdr:rowOff>
    </xdr:from>
    <xdr:to>
      <xdr:col>10</xdr:col>
      <xdr:colOff>419100</xdr:colOff>
      <xdr:row>11</xdr:row>
      <xdr:rowOff>85726</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9804"/>
        <a:stretch/>
      </xdr:blipFill>
      <xdr:spPr bwMode="auto">
        <a:xfrm>
          <a:off x="6792063" y="653416"/>
          <a:ext cx="5819037" cy="1261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ray.beamesderfer/Documents/NMFS/References/Hatchery/FPC%20hatchery%20releases%20Lower%20Col.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y Beamesderfer" refreshedDate="43178.679863541664" createdVersion="5" refreshedVersion="5" minRefreshableVersion="3" recordCount="5226" xr:uid="{00000000-000A-0000-FFFF-FFFF00000000}">
  <cacheSource type="worksheet">
    <worksheetSource ref="A1:K5227" sheet="data" r:id="rId2"/>
  </cacheSource>
  <cacheFields count="11">
    <cacheField name="MigrationYear" numFmtId="0">
      <sharedItems containsSemiMixedTypes="0" containsString="0" containsNumber="1" containsInteger="1" minValue="1979" maxValue="2019" count="39">
        <n v="2019"/>
        <n v="2018"/>
        <n v="2017"/>
        <n v="2016"/>
        <n v="2015"/>
        <n v="2014"/>
        <n v="2013"/>
        <n v="2012"/>
        <n v="2011"/>
        <n v="2010"/>
        <n v="2009"/>
        <n v="2008"/>
        <n v="2007"/>
        <n v="2006"/>
        <n v="2005"/>
        <n v="2004"/>
        <n v="2003"/>
        <n v="2002"/>
        <n v="2001"/>
        <n v="2000"/>
        <n v="1999"/>
        <n v="1998"/>
        <n v="1997"/>
        <n v="1996"/>
        <n v="1995"/>
        <n v="1994"/>
        <n v="1993"/>
        <n v="1992"/>
        <n v="1991"/>
        <n v="1990"/>
        <n v="1989"/>
        <n v="1988"/>
        <n v="1987"/>
        <n v="1986"/>
        <n v="1985"/>
        <n v="1984"/>
        <n v="1982"/>
        <n v="1980"/>
        <n v="1979"/>
      </sharedItems>
    </cacheField>
    <cacheField name="Species" numFmtId="0">
      <sharedItems count="20">
        <s v="Spring Chinook Subyearling"/>
        <s v="Fall Chinook Subyearling"/>
        <s v="North Coho"/>
        <s v="Unknown Coho Subyearling"/>
        <s v="North Coho Subyearling"/>
        <s v="South Coho Yearling"/>
        <s v="Unknown Coho Yearling"/>
        <s v="Winter Steelhead"/>
        <s v="Spring Chinook Yearling"/>
        <s v="Summer Steelhead"/>
        <s v="Fall Chinook Yearling "/>
        <s v="North Coho Yearling"/>
        <s v="Cutthroat"/>
        <s v="Chum"/>
        <s v="Unknown Coho"/>
        <s v="South Coho Subyearling"/>
        <s v="Sockeye"/>
        <s v="Summer Chinook Yearling"/>
        <s v="Unknown Chinook"/>
        <s v="Unknown Chinook Yearling"/>
      </sharedItems>
    </cacheField>
    <cacheField name="RaceCode" numFmtId="0">
      <sharedItems/>
    </cacheField>
    <cacheField name="Hatchery" numFmtId="0">
      <sharedItems count="54">
        <s v="South Santiam Hatchery"/>
        <s v="Willamette Hatchery"/>
        <s v="Bonneville Hatchery"/>
        <s v="COOP"/>
        <s v="Enhancement Program"/>
        <s v="Speelyai Hatchery"/>
        <s v="Cowlitz Salmon"/>
        <s v="Lewis River Hatchery"/>
        <s v="Eagle Creek NFH"/>
        <s v="Leavenworth NFH"/>
        <s v="Big Creek Hatchery"/>
        <s v="Gnat Creek Hatchery"/>
        <s v="Klaskanine Hatchery"/>
        <s v="Clatsop County Fisheries"/>
        <s v="Clackamas Hatchery"/>
        <s v="Sandy Hatchery"/>
        <s v="Leaburg Hatchery"/>
        <s v="Marion Forks Hatchery"/>
        <s v="McKenzie Hatchery"/>
        <s v="Roaring River Hatchery"/>
        <s v="Fallert Creek Hatchery"/>
        <s v="Beaver Creek Hatchery"/>
        <s v="Cowlitz Hatchery"/>
        <s v="Cowlitz Trout"/>
        <s v="Washougal Hatchery"/>
        <s v="Merwin Hatchery"/>
        <s v="Grays River Hatchery"/>
        <s v="Kalama Falls Hatchery"/>
        <s v="Skamania Hatchery"/>
        <s v="North Toutle Hatchery"/>
        <s v="Vancouver Hatchery"/>
        <s v="Cascade Hatchery"/>
        <s v="Elochoman Hatchery"/>
        <s v="Oak Springs Hatchery"/>
        <s v="Clatsop Economic Development Council"/>
        <s v="Lower Columbia Hatchery"/>
        <s v="Lower Herman Cr"/>
        <s v="Oxbow-Oregon"/>
        <s v="Dexter Pond"/>
        <s v="Lyons Ferry Hatchery"/>
        <s v="Blue Creek Hatchery"/>
        <s v="Abernathy Hatchery"/>
        <s v="Salkum Hatchery"/>
        <s v="Non_Hatchery"/>
        <s v="Stayton Pond"/>
        <s v="Lower Kalama Hatchery"/>
        <s v="Chinook Hatchery"/>
        <s v="Lookingglass Hatchery"/>
        <s v="Trojan Pond"/>
        <s v="Wahkeena Pond"/>
        <s v="Spring Creek NFH"/>
        <s v="Tucannon Hatchery"/>
        <s v="Dworshak NFH"/>
        <s v="Chelan Hatchery"/>
      </sharedItems>
    </cacheField>
    <cacheField name="ReleaseSite" numFmtId="0">
      <sharedItems/>
    </cacheField>
    <cacheField name="AgencyCode" numFmtId="0">
      <sharedItems/>
    </cacheField>
    <cacheField name="ReleaseStartDate" numFmtId="14">
      <sharedItems containsSemiMixedTypes="0" containsNonDate="0" containsDate="1" containsString="0" minDate="1979-04-26T00:00:00" maxDate="2018-11-02T00:00:00"/>
    </cacheField>
    <cacheField name="NumReleased" numFmtId="0">
      <sharedItems containsSemiMixedTypes="0" containsString="0" containsNumber="1" containsInteger="1" minValue="0" maxValue="10880493"/>
    </cacheField>
    <cacheField name="RelRiver" numFmtId="0">
      <sharedItems count="21">
        <s v="Santiam River"/>
        <s v="Willamette River"/>
        <s v="Tanner Creek"/>
        <s v="Cowlitz River"/>
        <s v="Col R Bel. Bon Dam"/>
        <s v="Lewis River"/>
        <s v="Washougal River"/>
        <s v="Kalama River"/>
        <s v="Youngs River"/>
        <s v="Eagle Creek"/>
        <s v="Big Creek"/>
        <s v="Klaskanine River"/>
        <s v="Sandy River"/>
        <s v="Clackamas River"/>
        <s v="Elochoman River"/>
        <s v="Grays River"/>
        <s v="Toutle River"/>
        <s v="Coweeman River"/>
        <s v="Chinook River"/>
        <s v="Abernathy Creek"/>
        <s v="Mckenzie River"/>
      </sharedItems>
    </cacheField>
    <cacheField name="ReleaseFinishDate" numFmtId="14">
      <sharedItems containsSemiMixedTypes="0" containsNonDate="0" containsDate="1" containsString="0" minDate="1979-04-26T00:00:00" maxDate="2018-11-02T00:00:00"/>
    </cacheField>
    <cacheField name="LifeStag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226">
  <r>
    <x v="0"/>
    <x v="0"/>
    <s v="SP"/>
    <x v="0"/>
    <s v="South Santiam Hatchery"/>
    <s v="ODFW"/>
    <d v="2018-10-31T00:00:00"/>
    <n v="300000"/>
    <x v="0"/>
    <d v="2018-10-31T00:00:00"/>
    <s v="Presmolt"/>
  </r>
  <r>
    <x v="0"/>
    <x v="0"/>
    <s v="SP"/>
    <x v="1"/>
    <s v="Dexter Pond"/>
    <s v="ODFW"/>
    <d v="2018-10-31T00:00:00"/>
    <n v="300000"/>
    <x v="1"/>
    <d v="2018-10-31T00:00:00"/>
    <s v="Presmolt"/>
  </r>
  <r>
    <x v="0"/>
    <x v="1"/>
    <s v="FA"/>
    <x v="2"/>
    <s v="Tanner Creek"/>
    <s v="ODFW"/>
    <d v="2018-09-28T00:00:00"/>
    <n v="400000"/>
    <x v="2"/>
    <d v="2018-09-28T00:00:00"/>
    <s v="Presmolt"/>
  </r>
  <r>
    <x v="0"/>
    <x v="2"/>
    <s v="NO"/>
    <x v="3"/>
    <s v="Cowlitz River"/>
    <s v="WDFW"/>
    <d v="2018-03-15T00:00:00"/>
    <n v="40000"/>
    <x v="3"/>
    <d v="2018-03-15T00:00:00"/>
    <s v="Fry"/>
  </r>
  <r>
    <x v="0"/>
    <x v="2"/>
    <s v="NO"/>
    <x v="3"/>
    <s v="Cowlitz River"/>
    <s v="WDFW"/>
    <d v="2018-03-01T00:00:00"/>
    <n v="285000"/>
    <x v="3"/>
    <d v="2018-03-01T00:00:00"/>
    <s v="Fry"/>
  </r>
  <r>
    <x v="0"/>
    <x v="3"/>
    <s v="UN"/>
    <x v="3"/>
    <s v="Delameter Creek"/>
    <s v="WDFW"/>
    <d v="2018-04-01T00:00:00"/>
    <n v="75"/>
    <x v="3"/>
    <d v="2018-04-01T00:00:00"/>
    <s v="Fry"/>
  </r>
  <r>
    <x v="0"/>
    <x v="4"/>
    <s v="NO"/>
    <x v="3"/>
    <s v="Salmon Creek (WA)"/>
    <s v="WDFW"/>
    <d v="2018-05-01T00:00:00"/>
    <n v="225"/>
    <x v="4"/>
    <d v="2018-05-01T00:00:00"/>
    <s v="Fry"/>
  </r>
  <r>
    <x v="0"/>
    <x v="4"/>
    <s v="NO"/>
    <x v="3"/>
    <s v="Salmon Creek (WA)"/>
    <s v="WDFW"/>
    <d v="2018-03-01T00:00:00"/>
    <n v="46000"/>
    <x v="4"/>
    <d v="2018-03-01T00:00:00"/>
    <s v="Fry"/>
  </r>
  <r>
    <x v="0"/>
    <x v="4"/>
    <s v="NO"/>
    <x v="3"/>
    <s v="Salmon Creek (WA)"/>
    <s v="WDFW"/>
    <d v="2018-04-01T00:00:00"/>
    <n v="1700"/>
    <x v="4"/>
    <d v="2018-04-01T00:00:00"/>
    <s v="Fry"/>
  </r>
  <r>
    <x v="0"/>
    <x v="4"/>
    <s v="NO"/>
    <x v="3"/>
    <s v="Lewis River"/>
    <s v="WDFW"/>
    <d v="2018-04-01T00:00:00"/>
    <n v="250"/>
    <x v="5"/>
    <d v="2018-04-01T00:00:00"/>
    <s v="Fry"/>
  </r>
  <r>
    <x v="0"/>
    <x v="4"/>
    <s v="NO"/>
    <x v="3"/>
    <s v="Washougal River"/>
    <s v="WDFW"/>
    <d v="2018-04-01T00:00:00"/>
    <n v="500"/>
    <x v="6"/>
    <d v="2018-04-01T00:00:00"/>
    <s v="Fry"/>
  </r>
  <r>
    <x v="0"/>
    <x v="4"/>
    <s v="NO"/>
    <x v="3"/>
    <s v="Cowlitz River"/>
    <s v="WDFW"/>
    <d v="2018-04-01T00:00:00"/>
    <n v="250"/>
    <x v="3"/>
    <d v="2018-04-01T00:00:00"/>
    <s v="Fry"/>
  </r>
  <r>
    <x v="0"/>
    <x v="4"/>
    <s v="NO"/>
    <x v="3"/>
    <s v="Lewis River"/>
    <s v="WDFW"/>
    <d v="2018-04-01T00:00:00"/>
    <n v="1000"/>
    <x v="5"/>
    <d v="2018-04-01T00:00:00"/>
    <s v="Fry"/>
  </r>
  <r>
    <x v="0"/>
    <x v="4"/>
    <s v="NO"/>
    <x v="3"/>
    <s v="Salmon Creek (WA)"/>
    <s v="WDFW"/>
    <d v="2018-04-01T00:00:00"/>
    <n v="8300"/>
    <x v="4"/>
    <d v="2018-04-01T00:00:00"/>
    <s v="Fry"/>
  </r>
  <r>
    <x v="0"/>
    <x v="4"/>
    <s v="NO"/>
    <x v="3"/>
    <s v="Lewis River"/>
    <s v="WDFW"/>
    <d v="2018-04-01T00:00:00"/>
    <n v="500"/>
    <x v="5"/>
    <d v="2018-04-01T00:00:00"/>
    <s v="Fry"/>
  </r>
  <r>
    <x v="0"/>
    <x v="4"/>
    <s v="NO"/>
    <x v="3"/>
    <s v="Gibbons Creek"/>
    <s v="WDFW"/>
    <d v="2018-04-01T00:00:00"/>
    <n v="250"/>
    <x v="4"/>
    <d v="2018-04-01T00:00:00"/>
    <s v="Fry"/>
  </r>
  <r>
    <x v="0"/>
    <x v="4"/>
    <s v="NO"/>
    <x v="3"/>
    <s v="Kalama River"/>
    <s v="WDFW"/>
    <d v="2018-04-01T00:00:00"/>
    <n v="375"/>
    <x v="7"/>
    <d v="2018-04-01T00:00:00"/>
    <s v="Fry"/>
  </r>
  <r>
    <x v="1"/>
    <x v="3"/>
    <s v="UN"/>
    <x v="4"/>
    <s v="Youngs Bay"/>
    <s v="ODFW"/>
    <d v="2017-05-26T00:00:00"/>
    <n v="9955"/>
    <x v="8"/>
    <d v="2017-05-26T00:00:00"/>
    <s v="Presmolt"/>
  </r>
  <r>
    <x v="1"/>
    <x v="3"/>
    <s v="UN"/>
    <x v="4"/>
    <s v="Skipanon River"/>
    <s v="ODFW"/>
    <d v="2017-05-26T00:00:00"/>
    <n v="6000"/>
    <x v="4"/>
    <d v="2017-05-26T00:00:00"/>
    <s v="Presmolt"/>
  </r>
  <r>
    <x v="1"/>
    <x v="0"/>
    <s v="SP"/>
    <x v="0"/>
    <s v="South Santiam Hatchery"/>
    <s v="ODFW"/>
    <d v="2017-10-30T00:00:00"/>
    <n v="298789"/>
    <x v="0"/>
    <d v="2017-11-04T00:00:00"/>
    <s v="Presmolt"/>
  </r>
  <r>
    <x v="1"/>
    <x v="0"/>
    <s v="SP"/>
    <x v="1"/>
    <s v="Dexter Pond"/>
    <s v="ODFW"/>
    <d v="2017-10-31T00:00:00"/>
    <n v="198750"/>
    <x v="1"/>
    <d v="2017-10-31T00:00:00"/>
    <s v="Presmolt"/>
  </r>
  <r>
    <x v="1"/>
    <x v="4"/>
    <s v="NO"/>
    <x v="3"/>
    <s v="Washougal River"/>
    <s v="WDFW"/>
    <d v="2017-05-01T00:00:00"/>
    <n v="225"/>
    <x v="6"/>
    <d v="2017-05-01T00:00:00"/>
    <s v="Fry"/>
  </r>
  <r>
    <x v="1"/>
    <x v="4"/>
    <s v="NO"/>
    <x v="3"/>
    <s v="Delameter Creek"/>
    <s v="WDFW"/>
    <d v="2017-06-01T00:00:00"/>
    <n v="75"/>
    <x v="3"/>
    <d v="2017-06-05T00:00:00"/>
    <s v="Fry"/>
  </r>
  <r>
    <x v="1"/>
    <x v="4"/>
    <s v="NO"/>
    <x v="3"/>
    <s v="Salmon Creek (WA)"/>
    <s v="WDFW"/>
    <d v="2017-05-01T00:00:00"/>
    <n v="225"/>
    <x v="4"/>
    <d v="2017-05-01T00:00:00"/>
    <s v="Fry"/>
  </r>
  <r>
    <x v="1"/>
    <x v="4"/>
    <s v="NO"/>
    <x v="3"/>
    <s v="Salmon Creek (WA)"/>
    <s v="WDFW"/>
    <d v="2017-03-01T00:00:00"/>
    <n v="60000"/>
    <x v="4"/>
    <d v="2017-04-03T00:00:00"/>
    <s v="Fry"/>
  </r>
  <r>
    <x v="1"/>
    <x v="0"/>
    <s v="SP"/>
    <x v="5"/>
    <s v="Lewis River"/>
    <s v="WDFW"/>
    <d v="2017-05-01T00:00:00"/>
    <n v="10050"/>
    <x v="5"/>
    <d v="2017-05-01T00:00:00"/>
    <s v="Presmolt"/>
  </r>
  <r>
    <x v="1"/>
    <x v="4"/>
    <s v="NO"/>
    <x v="3"/>
    <s v="Salmon Creek (WA)"/>
    <s v="WDFW"/>
    <d v="2017-04-01T00:00:00"/>
    <n v="10950"/>
    <x v="4"/>
    <d v="2017-04-01T00:00:00"/>
    <s v="Fry"/>
  </r>
  <r>
    <x v="1"/>
    <x v="4"/>
    <s v="NO"/>
    <x v="3"/>
    <s v="Gibbons Creek"/>
    <s v="WDFW"/>
    <d v="2017-04-01T00:00:00"/>
    <n v="750"/>
    <x v="4"/>
    <d v="2017-04-01T00:00:00"/>
    <s v="Fry"/>
  </r>
  <r>
    <x v="1"/>
    <x v="4"/>
    <s v="NO"/>
    <x v="3"/>
    <s v="Lewis River"/>
    <s v="WDFW"/>
    <d v="2017-04-01T00:00:00"/>
    <n v="1750"/>
    <x v="5"/>
    <d v="2017-04-01T00:00:00"/>
    <s v="Fry"/>
  </r>
  <r>
    <x v="1"/>
    <x v="4"/>
    <s v="NO"/>
    <x v="3"/>
    <s v="Cowlitz River"/>
    <s v="WDFW"/>
    <d v="2017-04-01T00:00:00"/>
    <n v="250"/>
    <x v="3"/>
    <d v="2017-04-01T00:00:00"/>
    <s v="Fry"/>
  </r>
  <r>
    <x v="1"/>
    <x v="4"/>
    <s v="NO"/>
    <x v="3"/>
    <s v="Washougal River"/>
    <s v="WDFW"/>
    <d v="2017-04-01T00:00:00"/>
    <n v="750"/>
    <x v="6"/>
    <d v="2017-04-01T00:00:00"/>
    <s v="Fry"/>
  </r>
  <r>
    <x v="1"/>
    <x v="4"/>
    <s v="NO"/>
    <x v="3"/>
    <s v="Kalama River"/>
    <s v="WDFW"/>
    <d v="2017-04-01T00:00:00"/>
    <n v="375"/>
    <x v="7"/>
    <d v="2017-04-01T00:00:00"/>
    <s v="Fry"/>
  </r>
  <r>
    <x v="1"/>
    <x v="4"/>
    <s v="NO"/>
    <x v="3"/>
    <s v="Cowlitz River"/>
    <s v="WDFW"/>
    <d v="2017-03-01T00:00:00"/>
    <n v="40000"/>
    <x v="3"/>
    <d v="2017-03-01T00:00:00"/>
    <s v="Fry"/>
  </r>
  <r>
    <x v="1"/>
    <x v="0"/>
    <s v="SP"/>
    <x v="6"/>
    <s v="Cispus River"/>
    <s v="WDFW"/>
    <d v="2017-06-15T00:00:00"/>
    <n v="129721"/>
    <x v="3"/>
    <d v="2017-06-19T00:00:00"/>
    <s v="Presmolt"/>
  </r>
  <r>
    <x v="1"/>
    <x v="0"/>
    <s v="SP"/>
    <x v="6"/>
    <s v="Cowlitz Salmon"/>
    <s v="WDFW"/>
    <d v="2017-11-01T00:00:00"/>
    <n v="500000"/>
    <x v="3"/>
    <d v="2017-11-01T00:00:00"/>
    <s v="Presmolt"/>
  </r>
  <r>
    <x v="1"/>
    <x v="4"/>
    <s v="NO"/>
    <x v="3"/>
    <s v="Lewis River"/>
    <s v="WDFW"/>
    <d v="2017-02-01T00:00:00"/>
    <n v="460000"/>
    <x v="5"/>
    <d v="2017-03-01T00:00:00"/>
    <s v="Fry"/>
  </r>
  <r>
    <x v="1"/>
    <x v="4"/>
    <s v="NO"/>
    <x v="3"/>
    <s v="Cowlitz River"/>
    <s v="WDFW"/>
    <d v="2017-03-01T00:00:00"/>
    <n v="230000"/>
    <x v="3"/>
    <d v="2017-03-31T00:00:00"/>
    <s v="Fry"/>
  </r>
  <r>
    <x v="1"/>
    <x v="4"/>
    <s v="NO"/>
    <x v="3"/>
    <s v="Campbell Creek"/>
    <s v="WDFW"/>
    <d v="2017-06-01T00:00:00"/>
    <n v="1000"/>
    <x v="3"/>
    <d v="2017-06-01T00:00:00"/>
    <s v="Parr"/>
  </r>
  <r>
    <x v="1"/>
    <x v="0"/>
    <s v="SP"/>
    <x v="7"/>
    <s v="Lewis River Hatchery"/>
    <s v="WDFW"/>
    <d v="2017-10-01T00:00:00"/>
    <n v="400000"/>
    <x v="5"/>
    <d v="2017-11-01T00:00:00"/>
    <s v="Presmolt"/>
  </r>
  <r>
    <x v="1"/>
    <x v="4"/>
    <s v="NO"/>
    <x v="3"/>
    <s v="Coal Creek"/>
    <s v="WDFW"/>
    <d v="2017-04-01T00:00:00"/>
    <n v="225"/>
    <x v="4"/>
    <d v="2017-04-01T00:00:00"/>
    <s v="Fry"/>
  </r>
  <r>
    <x v="1"/>
    <x v="4"/>
    <s v="NO"/>
    <x v="3"/>
    <s v="Cowlitz River"/>
    <s v="WDFW"/>
    <d v="2017-04-01T00:00:00"/>
    <n v="225"/>
    <x v="3"/>
    <d v="2017-04-01T00:00:00"/>
    <s v="Fry"/>
  </r>
  <r>
    <x v="1"/>
    <x v="4"/>
    <s v="NO"/>
    <x v="3"/>
    <s v="Below Bonn Dam"/>
    <s v="WDFW"/>
    <d v="2017-04-01T00:00:00"/>
    <n v="39000"/>
    <x v="4"/>
    <d v="2017-06-01T00:00:00"/>
    <s v="Fry"/>
  </r>
  <r>
    <x v="1"/>
    <x v="4"/>
    <s v="NO"/>
    <x v="3"/>
    <s v="Lewis River"/>
    <s v="WDFW"/>
    <d v="2017-01-01T00:00:00"/>
    <n v="10000"/>
    <x v="5"/>
    <d v="2017-01-01T00:00:00"/>
    <s v="Fry"/>
  </r>
  <r>
    <x v="1"/>
    <x v="4"/>
    <s v="NO"/>
    <x v="3"/>
    <s v="Salmon Creek (WA)"/>
    <s v="WDFW"/>
    <d v="2017-03-01T00:00:00"/>
    <n v="5000"/>
    <x v="4"/>
    <d v="2017-03-01T00:00:00"/>
    <s v="Fry"/>
  </r>
  <r>
    <x v="1"/>
    <x v="0"/>
    <s v="SP"/>
    <x v="6"/>
    <s v="Upper Cowlitz River"/>
    <s v="WDFW"/>
    <d v="2017-06-15T00:00:00"/>
    <n v="129720"/>
    <x v="3"/>
    <d v="2017-06-19T00:00:00"/>
    <s v="Presmolt"/>
  </r>
  <r>
    <x v="1"/>
    <x v="5"/>
    <s v="SO"/>
    <x v="8"/>
    <s v="Eagle Creek Hatchery"/>
    <s v="USFW"/>
    <d v="2018-03-02T00:00:00"/>
    <n v="350000"/>
    <x v="9"/>
    <d v="2018-03-02T00:00:00"/>
    <s v="Smolt"/>
  </r>
  <r>
    <x v="1"/>
    <x v="6"/>
    <s v="UN"/>
    <x v="9"/>
    <s v="Tanner Creek"/>
    <s v="USFW"/>
    <d v="2018-04-15T00:00:00"/>
    <n v="102681"/>
    <x v="2"/>
    <d v="2018-04-30T00:00:00"/>
    <s v="Smolt"/>
  </r>
  <r>
    <x v="1"/>
    <x v="6"/>
    <s v="UN"/>
    <x v="10"/>
    <s v="Big Creek Hatchery"/>
    <s v="ODFW"/>
    <d v="2018-05-02T00:00:00"/>
    <n v="535000"/>
    <x v="10"/>
    <d v="2018-05-02T00:00:00"/>
    <s v="Smolt"/>
  </r>
  <r>
    <x v="1"/>
    <x v="7"/>
    <s v="WI"/>
    <x v="10"/>
    <s v="Big Creek Hatchery"/>
    <s v="ODFW"/>
    <d v="2018-04-07T00:00:00"/>
    <n v="60000"/>
    <x v="10"/>
    <d v="2018-04-07T00:00:00"/>
    <s v="Smolt"/>
  </r>
  <r>
    <x v="1"/>
    <x v="7"/>
    <s v="WI"/>
    <x v="11"/>
    <s v="Gnat Creek Hatchery"/>
    <s v="ODFW"/>
    <d v="2018-04-07T00:00:00"/>
    <n v="40000"/>
    <x v="4"/>
    <d v="2018-04-07T00:00:00"/>
    <s v="Smolt"/>
  </r>
  <r>
    <x v="1"/>
    <x v="7"/>
    <s v="WI"/>
    <x v="12"/>
    <s v="Klaskanine Hatchery"/>
    <s v="ODFW"/>
    <d v="2018-04-14T00:00:00"/>
    <n v="40000"/>
    <x v="11"/>
    <d v="2018-04-14T00:00:00"/>
    <s v="Smolt"/>
  </r>
  <r>
    <x v="1"/>
    <x v="1"/>
    <s v="FA"/>
    <x v="10"/>
    <s v="Big Creek Hatchery"/>
    <s v="ODFW"/>
    <d v="2018-05-11T00:00:00"/>
    <n v="3100000"/>
    <x v="10"/>
    <d v="2018-05-11T00:00:00"/>
    <s v="Smolt"/>
  </r>
  <r>
    <x v="1"/>
    <x v="1"/>
    <s v="FA"/>
    <x v="13"/>
    <s v="Klaskanine River"/>
    <s v="ODFW"/>
    <d v="2018-05-01T00:00:00"/>
    <n v="2100000"/>
    <x v="11"/>
    <d v="2018-05-01T00:00:00"/>
    <s v="Smolt"/>
  </r>
  <r>
    <x v="1"/>
    <x v="8"/>
    <s v="SP"/>
    <x v="13"/>
    <s v="Youngs Bay"/>
    <s v="ODFW"/>
    <d v="2018-03-01T00:00:00"/>
    <n v="250000"/>
    <x v="8"/>
    <d v="2018-03-01T00:00:00"/>
    <s v="Smolt"/>
  </r>
  <r>
    <x v="1"/>
    <x v="8"/>
    <s v="SP"/>
    <x v="14"/>
    <s v="Bull Run Acclimation"/>
    <s v="ODFW"/>
    <d v="2018-03-07T00:00:00"/>
    <n v="66000"/>
    <x v="12"/>
    <d v="2018-03-07T00:00:00"/>
    <s v="Smolt"/>
  </r>
  <r>
    <x v="1"/>
    <x v="8"/>
    <s v="SP"/>
    <x v="14"/>
    <s v="Bull Run Acclimation"/>
    <s v="ODFW"/>
    <d v="2018-04-06T00:00:00"/>
    <n v="66000"/>
    <x v="12"/>
    <d v="2018-04-06T00:00:00"/>
    <s v="Smolt"/>
  </r>
  <r>
    <x v="1"/>
    <x v="8"/>
    <s v="SP"/>
    <x v="14"/>
    <s v="Eagle Creek Hatchery"/>
    <s v="ODFW"/>
    <d v="2018-03-15T00:00:00"/>
    <n v="240000"/>
    <x v="9"/>
    <d v="2018-03-15T00:00:00"/>
    <s v="Smolt"/>
  </r>
  <r>
    <x v="1"/>
    <x v="8"/>
    <s v="SP"/>
    <x v="4"/>
    <s v="Clackamas River"/>
    <s v="ODFW"/>
    <d v="2018-02-15T00:00:00"/>
    <n v="55000"/>
    <x v="13"/>
    <d v="2018-02-15T00:00:00"/>
    <s v="Smolt"/>
  </r>
  <r>
    <x v="1"/>
    <x v="8"/>
    <s v="SP"/>
    <x v="4"/>
    <s v="Clackamas River"/>
    <s v="ODFW"/>
    <d v="2018-03-15T00:00:00"/>
    <n v="55000"/>
    <x v="13"/>
    <d v="2018-03-15T00:00:00"/>
    <s v="Smolt"/>
  </r>
  <r>
    <x v="1"/>
    <x v="6"/>
    <s v="UN"/>
    <x v="14"/>
    <s v="Tongue Pt"/>
    <s v="ODFW"/>
    <d v="2018-05-02T00:00:00"/>
    <n v="540000"/>
    <x v="4"/>
    <d v="2018-05-02T00:00:00"/>
    <s v="Smolt"/>
  </r>
  <r>
    <x v="1"/>
    <x v="7"/>
    <s v="WI"/>
    <x v="14"/>
    <s v="Eagle Creek Hatchery"/>
    <s v="ODFW"/>
    <d v="2018-03-31T00:00:00"/>
    <n v="100000"/>
    <x v="9"/>
    <d v="2018-03-31T00:00:00"/>
    <s v="Smolt"/>
  </r>
  <r>
    <x v="1"/>
    <x v="8"/>
    <s v="SP"/>
    <x v="13"/>
    <s v="Youngs Bay"/>
    <s v="ODFW"/>
    <d v="2018-03-31T00:00:00"/>
    <n v="400000"/>
    <x v="8"/>
    <d v="2018-03-31T00:00:00"/>
    <s v="Smolt"/>
  </r>
  <r>
    <x v="1"/>
    <x v="8"/>
    <s v="SP"/>
    <x v="13"/>
    <s v="Blind Slough"/>
    <s v="ODFW"/>
    <d v="2018-03-15T00:00:00"/>
    <n v="150000"/>
    <x v="4"/>
    <d v="2018-03-15T00:00:00"/>
    <s v="Smolt"/>
  </r>
  <r>
    <x v="1"/>
    <x v="8"/>
    <s v="SP"/>
    <x v="11"/>
    <s v="Gnat Creek"/>
    <s v="ODFW"/>
    <d v="2018-03-15T00:00:00"/>
    <n v="400000"/>
    <x v="4"/>
    <d v="2018-03-15T00:00:00"/>
    <s v="Smolt"/>
  </r>
  <r>
    <x v="1"/>
    <x v="1"/>
    <s v="FA"/>
    <x v="12"/>
    <s v="Klaskanine River"/>
    <s v="ODFW"/>
    <d v="2018-03-15T00:00:00"/>
    <n v="1200000"/>
    <x v="11"/>
    <d v="2018-03-15T00:00:00"/>
    <s v="Smolt"/>
  </r>
  <r>
    <x v="1"/>
    <x v="6"/>
    <s v="UN"/>
    <x v="12"/>
    <s v="Klaskanine River"/>
    <s v="ODFW"/>
    <d v="2018-04-30T00:00:00"/>
    <n v="500000"/>
    <x v="11"/>
    <d v="2018-04-30T00:00:00"/>
    <s v="Smolt"/>
  </r>
  <r>
    <x v="1"/>
    <x v="6"/>
    <s v="UN"/>
    <x v="12"/>
    <s v="Klaskanine River"/>
    <s v="ODFW"/>
    <d v="2018-05-16T00:00:00"/>
    <n v="800000"/>
    <x v="11"/>
    <d v="2018-05-16T00:00:00"/>
    <s v="Smolt"/>
  </r>
  <r>
    <x v="1"/>
    <x v="6"/>
    <s v="UN"/>
    <x v="12"/>
    <s v="Klaskanine River"/>
    <s v="ODFW"/>
    <d v="2018-04-30T00:00:00"/>
    <n v="500000"/>
    <x v="11"/>
    <d v="2018-04-30T00:00:00"/>
    <s v="Smolt"/>
  </r>
  <r>
    <x v="1"/>
    <x v="6"/>
    <s v="UN"/>
    <x v="15"/>
    <s v="Cedar Creek (Sandy R)"/>
    <s v="ODFW"/>
    <d v="2018-04-14T00:00:00"/>
    <n v="200000"/>
    <x v="12"/>
    <d v="2018-04-14T00:00:00"/>
    <s v="Smolt"/>
  </r>
  <r>
    <x v="1"/>
    <x v="6"/>
    <s v="UN"/>
    <x v="13"/>
    <s v="Cedar Creek (Sandy R)"/>
    <s v="ODFW"/>
    <d v="2018-05-02T00:00:00"/>
    <n v="200000"/>
    <x v="12"/>
    <d v="2018-05-02T00:00:00"/>
    <s v="Smolt"/>
  </r>
  <r>
    <x v="1"/>
    <x v="9"/>
    <s v="SU"/>
    <x v="15"/>
    <s v="Cedar Creek (Sandy R)"/>
    <s v="ODFW"/>
    <d v="2018-04-18T00:00:00"/>
    <n v="75000"/>
    <x v="12"/>
    <d v="2018-04-18T00:00:00"/>
    <s v="Smolt"/>
  </r>
  <r>
    <x v="1"/>
    <x v="7"/>
    <s v="WI"/>
    <x v="15"/>
    <s v="Cedar Creek (Sandy R)"/>
    <s v="ODFW"/>
    <d v="2018-04-13T00:00:00"/>
    <n v="160000"/>
    <x v="12"/>
    <d v="2018-04-13T00:00:00"/>
    <s v="Smolt"/>
  </r>
  <r>
    <x v="1"/>
    <x v="1"/>
    <s v="FA"/>
    <x v="13"/>
    <s v="Youngs Bay"/>
    <s v="ODFW"/>
    <d v="2018-07-28T00:00:00"/>
    <n v="1000000"/>
    <x v="8"/>
    <d v="2018-07-28T00:00:00"/>
    <s v="Smolt"/>
  </r>
  <r>
    <x v="1"/>
    <x v="6"/>
    <s v="UN"/>
    <x v="13"/>
    <s v="Klaskanine River"/>
    <s v="ODFW"/>
    <d v="2018-04-14T00:00:00"/>
    <n v="200000"/>
    <x v="11"/>
    <d v="2018-04-14T00:00:00"/>
    <s v="Smolt"/>
  </r>
  <r>
    <x v="1"/>
    <x v="1"/>
    <s v="FA"/>
    <x v="4"/>
    <s v="Youngs Bay"/>
    <s v="ODFW"/>
    <d v="2018-06-01T00:00:00"/>
    <n v="25000"/>
    <x v="8"/>
    <d v="2018-06-01T00:00:00"/>
    <s v="Smolt"/>
  </r>
  <r>
    <x v="1"/>
    <x v="3"/>
    <s v="UN"/>
    <x v="4"/>
    <s v="Youngs Bay"/>
    <s v="ODFW"/>
    <d v="2018-05-12T00:00:00"/>
    <n v="4000"/>
    <x v="8"/>
    <d v="2018-05-12T00:00:00"/>
    <s v="Presmolt"/>
  </r>
  <r>
    <x v="1"/>
    <x v="1"/>
    <s v="FA"/>
    <x v="4"/>
    <s v="Skipanon River"/>
    <s v="ODFW"/>
    <d v="2018-06-01T00:00:00"/>
    <n v="16500"/>
    <x v="4"/>
    <d v="2018-06-01T00:00:00"/>
    <s v="Smolt"/>
  </r>
  <r>
    <x v="1"/>
    <x v="3"/>
    <s v="UN"/>
    <x v="4"/>
    <s v="Skipanon River"/>
    <s v="ODFW"/>
    <d v="2018-06-01T00:00:00"/>
    <n v="5000"/>
    <x v="4"/>
    <d v="2018-06-01T00:00:00"/>
    <s v="Presmolt"/>
  </r>
  <r>
    <x v="1"/>
    <x v="9"/>
    <s v="SU"/>
    <x v="16"/>
    <s v="McKenzie River"/>
    <s v="ODFW"/>
    <d v="2018-04-07T00:00:00"/>
    <n v="108000"/>
    <x v="1"/>
    <d v="2018-04-07T00:00:00"/>
    <s v="Smolt"/>
  </r>
  <r>
    <x v="1"/>
    <x v="8"/>
    <s v="SP"/>
    <x v="17"/>
    <s v="Santiam River &amp; N Fk"/>
    <s v="ODFW"/>
    <d v="2018-03-15T00:00:00"/>
    <n v="50000"/>
    <x v="0"/>
    <d v="2018-03-15T00:00:00"/>
    <s v="Smolt"/>
  </r>
  <r>
    <x v="1"/>
    <x v="8"/>
    <s v="SP"/>
    <x v="17"/>
    <s v="Santiam River &amp; N Fk"/>
    <s v="ODFW"/>
    <d v="2018-03-15T00:00:00"/>
    <n v="635000"/>
    <x v="0"/>
    <d v="2018-03-15T00:00:00"/>
    <s v="Smolt"/>
  </r>
  <r>
    <x v="1"/>
    <x v="8"/>
    <s v="SP"/>
    <x v="17"/>
    <s v="Mollala River"/>
    <s v="ODFW"/>
    <d v="2018-03-15T00:00:00"/>
    <n v="100000"/>
    <x v="1"/>
    <d v="2018-03-15T00:00:00"/>
    <s v="Smolt"/>
  </r>
  <r>
    <x v="1"/>
    <x v="8"/>
    <s v="SP"/>
    <x v="13"/>
    <s v="Tongue Pt"/>
    <s v="ODFW"/>
    <d v="2018-03-31T00:00:00"/>
    <n v="250000"/>
    <x v="4"/>
    <d v="2018-03-31T00:00:00"/>
    <s v="Smolt"/>
  </r>
  <r>
    <x v="1"/>
    <x v="8"/>
    <s v="SP"/>
    <x v="13"/>
    <s v="Tongue Pt"/>
    <s v="ODFW"/>
    <d v="2018-04-20T00:00:00"/>
    <n v="200000"/>
    <x v="4"/>
    <d v="2018-04-20T00:00:00"/>
    <s v="Smolt"/>
  </r>
  <r>
    <x v="1"/>
    <x v="8"/>
    <s v="SP"/>
    <x v="13"/>
    <s v="Youngs Bay"/>
    <s v="ODFW"/>
    <d v="2018-03-22T00:00:00"/>
    <n v="300000"/>
    <x v="8"/>
    <d v="2018-03-22T00:00:00"/>
    <s v="Smolt"/>
  </r>
  <r>
    <x v="1"/>
    <x v="8"/>
    <s v="SP"/>
    <x v="18"/>
    <s v="McKenzie Hatchery"/>
    <s v="ODFW"/>
    <d v="2018-02-07T00:00:00"/>
    <n v="201000"/>
    <x v="1"/>
    <d v="2018-02-07T00:00:00"/>
    <s v="Smolt"/>
  </r>
  <r>
    <x v="1"/>
    <x v="8"/>
    <s v="SP"/>
    <x v="18"/>
    <s v="McKenzie Hatchery"/>
    <s v="ODFW"/>
    <d v="2018-03-01T00:00:00"/>
    <n v="202000"/>
    <x v="1"/>
    <d v="2018-03-01T00:00:00"/>
    <s v="Smolt"/>
  </r>
  <r>
    <x v="1"/>
    <x v="8"/>
    <s v="SP"/>
    <x v="18"/>
    <s v="McKenzie Hatchery"/>
    <s v="ODFW"/>
    <d v="2018-03-21T00:00:00"/>
    <n v="202000"/>
    <x v="1"/>
    <d v="2018-03-21T00:00:00"/>
    <s v="Smolt"/>
  </r>
  <r>
    <x v="1"/>
    <x v="9"/>
    <s v="SU"/>
    <x v="19"/>
    <s v="Willamette River"/>
    <s v="ODFW"/>
    <d v="2018-04-01T00:00:00"/>
    <n v="96000"/>
    <x v="1"/>
    <d v="2018-04-01T00:00:00"/>
    <s v="Smolt"/>
  </r>
  <r>
    <x v="1"/>
    <x v="8"/>
    <s v="SP"/>
    <x v="0"/>
    <s v="South Santiam Hatchery"/>
    <s v="ODFW"/>
    <d v="2018-02-15T00:00:00"/>
    <n v="300000"/>
    <x v="0"/>
    <d v="2018-02-15T00:00:00"/>
    <s v="Smolt"/>
  </r>
  <r>
    <x v="1"/>
    <x v="8"/>
    <s v="SP"/>
    <x v="0"/>
    <s v="South Santiam Hatchery"/>
    <s v="ODFW"/>
    <d v="2018-03-10T00:00:00"/>
    <n v="421000"/>
    <x v="0"/>
    <d v="2018-03-10T00:00:00"/>
    <s v="Smolt"/>
  </r>
  <r>
    <x v="1"/>
    <x v="9"/>
    <s v="SU"/>
    <x v="0"/>
    <s v="Minto Pond"/>
    <s v="ODFW"/>
    <d v="2018-03-31T00:00:00"/>
    <n v="55000"/>
    <x v="0"/>
    <d v="2018-03-31T00:00:00"/>
    <s v="Smolt"/>
  </r>
  <r>
    <x v="1"/>
    <x v="9"/>
    <s v="SU"/>
    <x v="0"/>
    <s v="South Santiam Hatchery"/>
    <s v="ODFW"/>
    <d v="2018-04-03T00:00:00"/>
    <n v="161500"/>
    <x v="0"/>
    <d v="2018-04-03T00:00:00"/>
    <s v="Smolt"/>
  </r>
  <r>
    <x v="1"/>
    <x v="8"/>
    <s v="SP"/>
    <x v="1"/>
    <s v="Coast Fk Willamette River"/>
    <s v="ODFW"/>
    <d v="2018-02-15T00:00:00"/>
    <n v="267000"/>
    <x v="1"/>
    <d v="2018-02-15T00:00:00"/>
    <s v="Smolt"/>
  </r>
  <r>
    <x v="1"/>
    <x v="8"/>
    <s v="SP"/>
    <x v="1"/>
    <s v="Dexter Pond"/>
    <s v="ODFW"/>
    <d v="2018-02-01T00:00:00"/>
    <n v="670000"/>
    <x v="1"/>
    <d v="2018-02-01T00:00:00"/>
    <s v="Smolt"/>
  </r>
  <r>
    <x v="1"/>
    <x v="8"/>
    <s v="SP"/>
    <x v="1"/>
    <s v="Dexter Pond"/>
    <s v="ODFW"/>
    <d v="2018-03-03T00:00:00"/>
    <n v="234000"/>
    <x v="1"/>
    <d v="2018-03-03T00:00:00"/>
    <s v="Smolt"/>
  </r>
  <r>
    <x v="1"/>
    <x v="8"/>
    <s v="SP"/>
    <x v="1"/>
    <s v="Dexter Pond"/>
    <s v="ODFW"/>
    <d v="2018-03-24T00:00:00"/>
    <n v="234000"/>
    <x v="1"/>
    <d v="2018-03-24T00:00:00"/>
    <s v="Smolt"/>
  </r>
  <r>
    <x v="1"/>
    <x v="8"/>
    <s v="SP"/>
    <x v="1"/>
    <s v="Dexter Pond"/>
    <s v="ODFW"/>
    <d v="2018-04-14T00:00:00"/>
    <n v="234000"/>
    <x v="1"/>
    <d v="2018-04-14T00:00:00"/>
    <s v="Smolt"/>
  </r>
  <r>
    <x v="1"/>
    <x v="9"/>
    <s v="SU"/>
    <x v="1"/>
    <s v="Minto Pond"/>
    <s v="ODFW"/>
    <d v="2018-03-31T00:00:00"/>
    <n v="66000"/>
    <x v="0"/>
    <d v="2018-03-31T00:00:00"/>
    <s v="Smolt"/>
  </r>
  <r>
    <x v="1"/>
    <x v="9"/>
    <s v="SU"/>
    <x v="1"/>
    <s v="Dexter Pond"/>
    <s v="ODFW"/>
    <d v="2018-03-31T00:00:00"/>
    <n v="61000"/>
    <x v="1"/>
    <d v="2018-03-31T00:00:00"/>
    <s v="Smolt"/>
  </r>
  <r>
    <x v="1"/>
    <x v="10"/>
    <s v="FA"/>
    <x v="2"/>
    <s v="Tanner Creek"/>
    <s v="ODFW"/>
    <d v="2018-03-03T00:00:00"/>
    <n v="200000"/>
    <x v="2"/>
    <d v="2018-03-03T00:00:00"/>
    <s v="Smolt"/>
  </r>
  <r>
    <x v="1"/>
    <x v="1"/>
    <s v="FA"/>
    <x v="2"/>
    <s v="Tanner Creek"/>
    <s v="ODFW"/>
    <d v="2018-04-18T00:00:00"/>
    <n v="1600000"/>
    <x v="2"/>
    <d v="2018-04-18T00:00:00"/>
    <s v="Smolt"/>
  </r>
  <r>
    <x v="1"/>
    <x v="6"/>
    <s v="UN"/>
    <x v="2"/>
    <s v="Tanner Creek"/>
    <s v="ODFW"/>
    <d v="2018-05-16T00:00:00"/>
    <n v="200000"/>
    <x v="2"/>
    <d v="2018-05-16T00:00:00"/>
    <s v="Smolt"/>
  </r>
  <r>
    <x v="1"/>
    <x v="9"/>
    <s v="SU"/>
    <x v="14"/>
    <s v="Clackamas Hatchery"/>
    <s v="ODFW"/>
    <d v="2018-04-07T00:00:00"/>
    <n v="125000"/>
    <x v="13"/>
    <d v="2018-04-07T00:00:00"/>
    <s v="Smolt"/>
  </r>
  <r>
    <x v="1"/>
    <x v="9"/>
    <s v="SU"/>
    <x v="15"/>
    <s v="Cedar Creek (Sandy R)"/>
    <s v="ODFW"/>
    <d v="2018-04-18T00:00:00"/>
    <n v="75000"/>
    <x v="12"/>
    <d v="2018-04-18T00:00:00"/>
    <s v="Smolt"/>
  </r>
  <r>
    <x v="1"/>
    <x v="9"/>
    <s v="SU"/>
    <x v="2"/>
    <s v="Clackamas River"/>
    <s v="ODFW"/>
    <d v="2018-04-11T00:00:00"/>
    <n v="25000"/>
    <x v="13"/>
    <d v="2018-04-11T00:00:00"/>
    <s v="Smolt"/>
  </r>
  <r>
    <x v="1"/>
    <x v="7"/>
    <s v="WI"/>
    <x v="2"/>
    <s v="Clackamas River"/>
    <s v="ODFW"/>
    <d v="2018-03-15T00:00:00"/>
    <n v="25000"/>
    <x v="13"/>
    <d v="2018-03-15T00:00:00"/>
    <s v="Smolt"/>
  </r>
  <r>
    <x v="1"/>
    <x v="7"/>
    <s v="WI"/>
    <x v="14"/>
    <s v="Clackamas Hatchery"/>
    <s v="ODFW"/>
    <d v="2018-05-02T00:00:00"/>
    <n v="50000"/>
    <x v="13"/>
    <d v="2018-05-02T00:00:00"/>
    <s v="Smolt"/>
  </r>
  <r>
    <x v="1"/>
    <x v="7"/>
    <s v="WI"/>
    <x v="2"/>
    <s v="Clackamas River"/>
    <s v="ODFW"/>
    <d v="2018-05-01T00:00:00"/>
    <n v="25000"/>
    <x v="13"/>
    <d v="2018-05-01T00:00:00"/>
    <s v="Smolt"/>
  </r>
  <r>
    <x v="1"/>
    <x v="6"/>
    <s v="UN"/>
    <x v="2"/>
    <s v="Blind Slough"/>
    <s v="ODFW"/>
    <d v="2018-04-14T00:00:00"/>
    <n v="400000"/>
    <x v="4"/>
    <d v="2018-04-14T00:00:00"/>
    <s v="Smolt"/>
  </r>
  <r>
    <x v="1"/>
    <x v="6"/>
    <s v="UN"/>
    <x v="2"/>
    <s v="Klaskanine River"/>
    <s v="ODFW"/>
    <d v="2018-05-02T00:00:00"/>
    <n v="200000"/>
    <x v="11"/>
    <d v="2018-05-02T00:00:00"/>
    <s v="Smolt"/>
  </r>
  <r>
    <x v="1"/>
    <x v="6"/>
    <s v="UN"/>
    <x v="12"/>
    <s v="Klaskanine Hatchery"/>
    <s v="ODFW"/>
    <d v="2018-05-02T00:00:00"/>
    <n v="500000"/>
    <x v="11"/>
    <d v="2018-05-02T00:00:00"/>
    <s v="Smolt"/>
  </r>
  <r>
    <x v="1"/>
    <x v="6"/>
    <s v="UN"/>
    <x v="2"/>
    <s v="Youngs Bay"/>
    <s v="ODFW"/>
    <d v="2018-04-14T00:00:00"/>
    <n v="825000"/>
    <x v="8"/>
    <d v="2018-04-14T00:00:00"/>
    <s v="Smolt"/>
  </r>
  <r>
    <x v="1"/>
    <x v="6"/>
    <s v="UN"/>
    <x v="2"/>
    <s v="Tongue Pt"/>
    <s v="ODFW"/>
    <d v="2018-05-04T00:00:00"/>
    <n v="400000"/>
    <x v="4"/>
    <d v="2018-05-04T00:00:00"/>
    <s v="Smolt"/>
  </r>
  <r>
    <x v="1"/>
    <x v="7"/>
    <s v="WI"/>
    <x v="15"/>
    <s v="Cedar Creek (Sandy R)"/>
    <s v="ODFW"/>
    <d v="2018-04-13T00:00:00"/>
    <n v="160000"/>
    <x v="12"/>
    <d v="2018-04-13T00:00:00"/>
    <s v="Smolt"/>
  </r>
  <r>
    <x v="1"/>
    <x v="7"/>
    <s v="WI"/>
    <x v="14"/>
    <s v="Clackamas Hatchery"/>
    <s v="ODFW"/>
    <d v="2018-05-02T00:00:00"/>
    <n v="60000"/>
    <x v="13"/>
    <d v="2018-05-02T00:00:00"/>
    <s v="Smolt"/>
  </r>
  <r>
    <x v="1"/>
    <x v="8"/>
    <s v="SP"/>
    <x v="6"/>
    <s v="Cowlitz River"/>
    <s v="WDFW"/>
    <d v="2018-03-01T00:00:00"/>
    <n v="809000"/>
    <x v="3"/>
    <d v="2018-04-01T00:00:00"/>
    <s v="Smolt"/>
  </r>
  <r>
    <x v="1"/>
    <x v="8"/>
    <s v="SP"/>
    <x v="20"/>
    <s v="Kalama River"/>
    <s v="WDFW"/>
    <d v="2018-03-01T00:00:00"/>
    <n v="505000"/>
    <x v="7"/>
    <d v="2018-03-01T00:00:00"/>
    <s v="Smolt"/>
  </r>
  <r>
    <x v="1"/>
    <x v="8"/>
    <s v="SP"/>
    <x v="3"/>
    <s v="Cowlitz River"/>
    <s v="WDFW"/>
    <d v="2018-03-01T00:00:00"/>
    <n v="55000"/>
    <x v="3"/>
    <d v="2018-03-01T00:00:00"/>
    <s v="Smolt"/>
  </r>
  <r>
    <x v="1"/>
    <x v="7"/>
    <s v="WI"/>
    <x v="21"/>
    <s v="Beaver Creek"/>
    <s v="WDFW"/>
    <d v="2018-04-01T00:00:00"/>
    <n v="120000"/>
    <x v="14"/>
    <d v="2018-05-18T00:00:00"/>
    <s v="Smolt"/>
  </r>
  <r>
    <x v="1"/>
    <x v="9"/>
    <s v="SU"/>
    <x v="21"/>
    <s v="Beaver Creek"/>
    <s v="WDFW"/>
    <d v="2018-04-01T00:00:00"/>
    <n v="30000"/>
    <x v="14"/>
    <d v="2018-05-01T00:00:00"/>
    <s v="Smolt"/>
  </r>
  <r>
    <x v="1"/>
    <x v="8"/>
    <s v="SP"/>
    <x v="22"/>
    <s v="Cathlamet Channel Net Pen"/>
    <s v="WDFW"/>
    <d v="2018-04-01T00:00:00"/>
    <n v="250000"/>
    <x v="4"/>
    <d v="2018-05-01T00:00:00"/>
    <s v="Smolt"/>
  </r>
  <r>
    <x v="1"/>
    <x v="8"/>
    <s v="SP"/>
    <x v="6"/>
    <s v="Cowlitz Hatchery"/>
    <s v="WDFW"/>
    <d v="2018-03-01T00:00:00"/>
    <n v="100000"/>
    <x v="3"/>
    <d v="2018-04-01T00:00:00"/>
    <s v="Smolt"/>
  </r>
  <r>
    <x v="1"/>
    <x v="1"/>
    <s v="FA"/>
    <x v="6"/>
    <s v="Cowlitz Hatchery"/>
    <s v="WDFW"/>
    <d v="2018-05-01T00:00:00"/>
    <n v="2093500"/>
    <x v="3"/>
    <d v="2018-06-01T00:00:00"/>
    <s v="Smolt"/>
  </r>
  <r>
    <x v="1"/>
    <x v="1"/>
    <s v="FA"/>
    <x v="6"/>
    <s v="Cowlitz Hatchery"/>
    <s v="WDFW"/>
    <d v="2018-05-01T00:00:00"/>
    <n v="1581000"/>
    <x v="3"/>
    <d v="2018-06-01T00:00:00"/>
    <s v="Smolt"/>
  </r>
  <r>
    <x v="1"/>
    <x v="8"/>
    <s v="SP"/>
    <x v="6"/>
    <s v="Cowlitz Salmon"/>
    <s v="WDFW"/>
    <d v="2018-11-01T00:00:00"/>
    <n v="500000"/>
    <x v="3"/>
    <d v="2018-11-01T00:00:00"/>
    <s v="Smolt"/>
  </r>
  <r>
    <x v="1"/>
    <x v="8"/>
    <s v="SP"/>
    <x v="6"/>
    <s v="Upper Cowlitz River"/>
    <s v="WDFW"/>
    <d v="2018-03-01T00:00:00"/>
    <n v="351000"/>
    <x v="3"/>
    <d v="2018-03-01T00:00:00"/>
    <s v="Smolt"/>
  </r>
  <r>
    <x v="1"/>
    <x v="11"/>
    <s v="NO"/>
    <x v="6"/>
    <s v="Cowlitz Salmon"/>
    <s v="WDFW"/>
    <d v="2018-05-01T00:00:00"/>
    <n v="1200000"/>
    <x v="3"/>
    <d v="2018-05-01T00:00:00"/>
    <s v="Smolt"/>
  </r>
  <r>
    <x v="1"/>
    <x v="11"/>
    <s v="NO"/>
    <x v="6"/>
    <s v="Cowlitz Salmon"/>
    <s v="WDFW"/>
    <d v="2018-05-01T00:00:00"/>
    <n v="1099000"/>
    <x v="3"/>
    <d v="2018-05-01T00:00:00"/>
    <s v="Smolt"/>
  </r>
  <r>
    <x v="1"/>
    <x v="12"/>
    <s v="UN"/>
    <x v="23"/>
    <s v="Blue Creek"/>
    <s v="WDFW"/>
    <d v="2018-04-15T00:00:00"/>
    <n v="95000"/>
    <x v="3"/>
    <d v="2018-05-15T00:00:00"/>
    <s v="Smolt"/>
  </r>
  <r>
    <x v="1"/>
    <x v="7"/>
    <s v="WI"/>
    <x v="23"/>
    <s v="Blue Creek"/>
    <s v="WDFW"/>
    <d v="2018-04-15T00:00:00"/>
    <n v="470000"/>
    <x v="3"/>
    <d v="2018-05-15T00:00:00"/>
    <s v="Smolt"/>
  </r>
  <r>
    <x v="1"/>
    <x v="9"/>
    <s v="SU"/>
    <x v="23"/>
    <s v="Blue Creek"/>
    <s v="WDFW"/>
    <d v="2018-04-15T00:00:00"/>
    <n v="620000"/>
    <x v="3"/>
    <d v="2018-05-15T00:00:00"/>
    <s v="Smolt"/>
  </r>
  <r>
    <x v="1"/>
    <x v="7"/>
    <s v="WI"/>
    <x v="23"/>
    <s v="Cowlitz River"/>
    <s v="WDFW"/>
    <d v="2018-04-15T00:00:00"/>
    <n v="53000"/>
    <x v="3"/>
    <d v="2018-05-15T00:00:00"/>
    <s v="Smolt"/>
  </r>
  <r>
    <x v="1"/>
    <x v="7"/>
    <s v="WI"/>
    <x v="23"/>
    <s v="Blue Creek"/>
    <s v="WDFW"/>
    <d v="2018-04-15T00:00:00"/>
    <n v="103000"/>
    <x v="3"/>
    <d v="2018-05-15T00:00:00"/>
    <s v="Smolt"/>
  </r>
  <r>
    <x v="1"/>
    <x v="11"/>
    <s v="NO"/>
    <x v="24"/>
    <s v="Deep River Net Pens"/>
    <s v="WDFW"/>
    <d v="2018-05-01T00:00:00"/>
    <n v="405000"/>
    <x v="15"/>
    <d v="2018-05-01T00:00:00"/>
    <s v="Smolt"/>
  </r>
  <r>
    <x v="1"/>
    <x v="11"/>
    <s v="NO"/>
    <x v="24"/>
    <s v="Deep River Net Pens"/>
    <s v="WDFW"/>
    <d v="2018-05-01T00:00:00"/>
    <n v="45000"/>
    <x v="15"/>
    <d v="2018-05-01T00:00:00"/>
    <s v="Smolt"/>
  </r>
  <r>
    <x v="1"/>
    <x v="11"/>
    <s v="NO"/>
    <x v="24"/>
    <s v="Deep River Net Pens"/>
    <s v="WDFW"/>
    <d v="2018-05-01T00:00:00"/>
    <n v="250000"/>
    <x v="15"/>
    <d v="2018-05-01T00:00:00"/>
    <s v="Smolt"/>
  </r>
  <r>
    <x v="1"/>
    <x v="9"/>
    <s v="SU"/>
    <x v="25"/>
    <s v="Echo Net Pens"/>
    <s v="WDFW"/>
    <d v="2018-04-01T00:00:00"/>
    <n v="65000"/>
    <x v="5"/>
    <d v="2018-05-01T00:00:00"/>
    <s v="Smolt"/>
  </r>
  <r>
    <x v="1"/>
    <x v="1"/>
    <s v="FA"/>
    <x v="20"/>
    <s v="Fallert Creek Hatchery"/>
    <s v="WDFW"/>
    <d v="2018-05-01T00:00:00"/>
    <n v="3500000"/>
    <x v="7"/>
    <d v="2018-07-01T00:00:00"/>
    <s v="Smolt"/>
  </r>
  <r>
    <x v="1"/>
    <x v="4"/>
    <s v="NO"/>
    <x v="3"/>
    <s v="Lewis River"/>
    <s v="WDFW"/>
    <d v="2018-04-01T00:00:00"/>
    <n v="460000"/>
    <x v="5"/>
    <d v="2018-04-01T00:00:00"/>
    <s v="Fry"/>
  </r>
  <r>
    <x v="1"/>
    <x v="12"/>
    <s v="UN"/>
    <x v="3"/>
    <s v="Cowlitz River"/>
    <s v="WDFW"/>
    <d v="2018-04-15T00:00:00"/>
    <n v="10000"/>
    <x v="3"/>
    <d v="2018-05-15T00:00:00"/>
    <s v="Smolt"/>
  </r>
  <r>
    <x v="1"/>
    <x v="13"/>
    <s v="UN"/>
    <x v="26"/>
    <s v="Grays River Hatchery"/>
    <s v="WDFW"/>
    <d v="2018-04-01T00:00:00"/>
    <n v="405000"/>
    <x v="15"/>
    <d v="2018-04-01T00:00:00"/>
    <s v="Fry"/>
  </r>
  <r>
    <x v="1"/>
    <x v="11"/>
    <s v="NO"/>
    <x v="26"/>
    <s v="Grays River Hatchery"/>
    <s v="WDFW"/>
    <d v="2018-04-01T00:00:00"/>
    <n v="295000"/>
    <x v="15"/>
    <d v="2018-04-01T00:00:00"/>
    <s v="Smolt"/>
  </r>
  <r>
    <x v="1"/>
    <x v="1"/>
    <s v="FA"/>
    <x v="27"/>
    <s v="Kalama Falls Hatchery"/>
    <s v="WDFW"/>
    <d v="2018-05-01T00:00:00"/>
    <n v="3500000"/>
    <x v="7"/>
    <d v="2018-07-01T00:00:00"/>
    <s v="Smolt"/>
  </r>
  <r>
    <x v="1"/>
    <x v="11"/>
    <s v="NO"/>
    <x v="27"/>
    <s v="Kalama Falls Hatchery"/>
    <s v="WDFW"/>
    <d v="2018-04-01T00:00:00"/>
    <n v="305000"/>
    <x v="7"/>
    <d v="2018-05-01T00:00:00"/>
    <s v="Smolt"/>
  </r>
  <r>
    <x v="1"/>
    <x v="9"/>
    <s v="SU"/>
    <x v="27"/>
    <s v="Kalama Falls Hatchery"/>
    <s v="WDFW"/>
    <d v="2018-04-01T00:00:00"/>
    <n v="91500"/>
    <x v="7"/>
    <d v="2018-04-01T00:00:00"/>
    <s v="Smolt"/>
  </r>
  <r>
    <x v="1"/>
    <x v="7"/>
    <s v="WI"/>
    <x v="27"/>
    <s v="Kalama Falls Hatchery"/>
    <s v="WDFW"/>
    <d v="2018-04-15T00:00:00"/>
    <n v="84000"/>
    <x v="7"/>
    <d v="2018-05-15T00:00:00"/>
    <s v="Smolt"/>
  </r>
  <r>
    <x v="1"/>
    <x v="7"/>
    <s v="WI"/>
    <x v="27"/>
    <s v="Kalama Falls Hatchery"/>
    <s v="WDFW"/>
    <d v="2018-04-01T00:00:00"/>
    <n v="45500"/>
    <x v="7"/>
    <d v="2018-04-01T00:00:00"/>
    <s v="Smolt"/>
  </r>
  <r>
    <x v="1"/>
    <x v="7"/>
    <s v="WI"/>
    <x v="28"/>
    <s v="Salmon Creek (WA)"/>
    <s v="WDFW"/>
    <d v="2018-04-01T00:00:00"/>
    <n v="40000"/>
    <x v="4"/>
    <d v="2018-05-01T00:00:00"/>
    <s v="Smolt"/>
  </r>
  <r>
    <x v="1"/>
    <x v="4"/>
    <s v="NO"/>
    <x v="3"/>
    <s v="Campbell Creek"/>
    <s v="WDFW"/>
    <d v="2018-06-01T00:00:00"/>
    <n v="1000"/>
    <x v="3"/>
    <d v="2018-06-01T00:00:00"/>
    <s v="Parr"/>
  </r>
  <r>
    <x v="1"/>
    <x v="13"/>
    <s v="UN"/>
    <x v="3"/>
    <s v="E Fk Lewis River"/>
    <s v="WDFW"/>
    <d v="2018-02-01T00:00:00"/>
    <n v="1000"/>
    <x v="5"/>
    <d v="2018-02-01T00:00:00"/>
    <s v="Fry"/>
  </r>
  <r>
    <x v="1"/>
    <x v="13"/>
    <s v="UN"/>
    <x v="7"/>
    <s v="E Fk Lewis River"/>
    <s v="WDFW"/>
    <d v="2018-05-01T00:00:00"/>
    <n v="37500"/>
    <x v="5"/>
    <d v="2018-05-01T00:00:00"/>
    <s v="Fry"/>
  </r>
  <r>
    <x v="1"/>
    <x v="8"/>
    <s v="SP"/>
    <x v="7"/>
    <s v="Lewis River Hatchery"/>
    <s v="WDFW"/>
    <d v="2018-02-01T00:00:00"/>
    <n v="700000"/>
    <x v="5"/>
    <d v="2018-03-01T00:00:00"/>
    <s v="Smolt"/>
  </r>
  <r>
    <x v="1"/>
    <x v="0"/>
    <s v="SP"/>
    <x v="7"/>
    <s v="Lewis River Hatchery"/>
    <s v="WDFW"/>
    <d v="2018-10-01T00:00:00"/>
    <n v="186300"/>
    <x v="5"/>
    <d v="2018-11-01T00:00:00"/>
    <s v="Presmolt"/>
  </r>
  <r>
    <x v="1"/>
    <x v="5"/>
    <s v="SO"/>
    <x v="7"/>
    <s v="Lewis River Hatchery"/>
    <s v="WDFW"/>
    <d v="2018-04-01T00:00:00"/>
    <n v="150000"/>
    <x v="5"/>
    <d v="2018-05-01T00:00:00"/>
    <s v="Smolt"/>
  </r>
  <r>
    <x v="1"/>
    <x v="4"/>
    <s v="NO"/>
    <x v="3"/>
    <s v="Coal Creek"/>
    <s v="WDFW"/>
    <d v="2018-04-01T00:00:00"/>
    <n v="225"/>
    <x v="4"/>
    <d v="2018-04-01T00:00:00"/>
    <s v="Fry"/>
  </r>
  <r>
    <x v="1"/>
    <x v="7"/>
    <s v="WI"/>
    <x v="25"/>
    <s v="N Fk Lewis River"/>
    <s v="WDFW"/>
    <d v="2018-05-01T00:00:00"/>
    <n v="104000"/>
    <x v="5"/>
    <d v="2018-06-01T00:00:00"/>
    <s v="Smolt"/>
  </r>
  <r>
    <x v="1"/>
    <x v="7"/>
    <s v="WI"/>
    <x v="25"/>
    <s v="N Fk Lewis River"/>
    <s v="WDFW"/>
    <d v="2018-04-15T00:00:00"/>
    <n v="247000"/>
    <x v="5"/>
    <d v="2018-05-15T00:00:00"/>
    <s v="Smolt"/>
  </r>
  <r>
    <x v="1"/>
    <x v="9"/>
    <s v="SU"/>
    <x v="25"/>
    <s v="N Fk Lewis River"/>
    <s v="WDFW"/>
    <d v="2018-04-15T00:00:00"/>
    <n v="10000"/>
    <x v="5"/>
    <d v="2018-05-15T00:00:00"/>
    <s v="Smolt"/>
  </r>
  <r>
    <x v="1"/>
    <x v="4"/>
    <s v="NO"/>
    <x v="3"/>
    <s v="Cowlitz River"/>
    <s v="WDFW"/>
    <d v="2018-04-01T00:00:00"/>
    <n v="225"/>
    <x v="3"/>
    <d v="2018-04-01T00:00:00"/>
    <s v="Fry"/>
  </r>
  <r>
    <x v="1"/>
    <x v="5"/>
    <s v="SO"/>
    <x v="29"/>
    <s v="Green River"/>
    <s v="WDFW"/>
    <d v="2018-05-01T00:00:00"/>
    <n v="125000"/>
    <x v="3"/>
    <d v="2018-05-01T00:00:00"/>
    <s v="Smolt"/>
  </r>
  <r>
    <x v="1"/>
    <x v="1"/>
    <s v="FA"/>
    <x v="29"/>
    <s v="Green River"/>
    <s v="WDFW"/>
    <d v="2018-06-01T00:00:00"/>
    <n v="830000"/>
    <x v="3"/>
    <d v="2018-07-01T00:00:00"/>
    <s v="Smolt"/>
  </r>
  <r>
    <x v="1"/>
    <x v="4"/>
    <s v="NO"/>
    <x v="3"/>
    <s v="Below Bonn Dam"/>
    <s v="WDFW"/>
    <d v="2018-04-01T00:00:00"/>
    <n v="30800"/>
    <x v="4"/>
    <d v="2018-05-01T00:00:00"/>
    <s v="Smolt"/>
  </r>
  <r>
    <x v="1"/>
    <x v="4"/>
    <s v="NO"/>
    <x v="3"/>
    <s v="Lewis River"/>
    <s v="WDFW"/>
    <d v="2018-01-01T00:00:00"/>
    <n v="44000"/>
    <x v="5"/>
    <d v="2018-01-01T00:00:00"/>
    <s v="Fry"/>
  </r>
  <r>
    <x v="1"/>
    <x v="9"/>
    <s v="SU"/>
    <x v="28"/>
    <s v="Washougal River"/>
    <s v="WDFW"/>
    <d v="2018-04-15T00:00:00"/>
    <n v="13200"/>
    <x v="6"/>
    <d v="2018-05-15T00:00:00"/>
    <s v="Smolt"/>
  </r>
  <r>
    <x v="1"/>
    <x v="7"/>
    <s v="WI"/>
    <x v="28"/>
    <s v="Washougal River"/>
    <s v="WDFW"/>
    <d v="2018-04-01T00:00:00"/>
    <n v="85000"/>
    <x v="6"/>
    <d v="2018-05-01T00:00:00"/>
    <s v="Smolt"/>
  </r>
  <r>
    <x v="1"/>
    <x v="9"/>
    <s v="SU"/>
    <x v="28"/>
    <s v="S Fk Toutle River"/>
    <s v="WDFW"/>
    <d v="2018-04-15T00:00:00"/>
    <n v="20000"/>
    <x v="16"/>
    <d v="2018-05-15T00:00:00"/>
    <s v="Smolt"/>
  </r>
  <r>
    <x v="1"/>
    <x v="0"/>
    <s v="SP"/>
    <x v="5"/>
    <s v="Lewis River"/>
    <s v="WDFW"/>
    <d v="2018-10-01T00:00:00"/>
    <n v="35000"/>
    <x v="5"/>
    <d v="2018-10-01T00:00:00"/>
    <s v="Presmolt"/>
  </r>
  <r>
    <x v="1"/>
    <x v="0"/>
    <s v="SP"/>
    <x v="5"/>
    <s v="Lewis River"/>
    <s v="WDFW"/>
    <d v="2018-10-01T00:00:00"/>
    <n v="15000"/>
    <x v="5"/>
    <d v="2018-10-01T00:00:00"/>
    <s v="Presmolt"/>
  </r>
  <r>
    <x v="1"/>
    <x v="0"/>
    <s v="SP"/>
    <x v="5"/>
    <s v="Lewis River"/>
    <s v="WDFW"/>
    <d v="2018-10-01T00:00:00"/>
    <n v="50000"/>
    <x v="5"/>
    <d v="2018-10-01T00:00:00"/>
    <s v="Presmolt"/>
  </r>
  <r>
    <x v="1"/>
    <x v="4"/>
    <s v="NO"/>
    <x v="3"/>
    <s v="Salmon Creek (WA)"/>
    <s v="WDFW"/>
    <d v="2018-03-01T00:00:00"/>
    <n v="5000"/>
    <x v="4"/>
    <d v="2018-03-01T00:00:00"/>
    <s v="Fry"/>
  </r>
  <r>
    <x v="1"/>
    <x v="13"/>
    <s v="UN"/>
    <x v="30"/>
    <s v="Duncan Creek"/>
    <s v="WDFW"/>
    <d v="2018-04-01T00:00:00"/>
    <n v="400000"/>
    <x v="4"/>
    <d v="2018-05-01T00:00:00"/>
    <s v="Fry"/>
  </r>
  <r>
    <x v="1"/>
    <x v="11"/>
    <s v="NO"/>
    <x v="3"/>
    <s v="Cathlamet Channel Net Pen"/>
    <s v="WDFW"/>
    <d v="2018-04-01T00:00:00"/>
    <n v="39000"/>
    <x v="4"/>
    <d v="2018-04-01T00:00:00"/>
    <s v="Smolt"/>
  </r>
  <r>
    <x v="1"/>
    <x v="11"/>
    <s v="NO"/>
    <x v="24"/>
    <s v="Washougal River"/>
    <s v="WDFW"/>
    <d v="2018-05-01T00:00:00"/>
    <n v="150000"/>
    <x v="6"/>
    <d v="2018-06-01T00:00:00"/>
    <s v="Smolt"/>
  </r>
  <r>
    <x v="1"/>
    <x v="1"/>
    <s v="FA"/>
    <x v="24"/>
    <s v="Washougal Hatchery"/>
    <s v="WDFW"/>
    <d v="2018-06-01T00:00:00"/>
    <n v="1900000"/>
    <x v="6"/>
    <d v="2018-06-01T00:00:00"/>
    <s v="Smolt"/>
  </r>
  <r>
    <x v="2"/>
    <x v="3"/>
    <s v="UN"/>
    <x v="4"/>
    <s v="Youngs Bay"/>
    <s v="ODFW"/>
    <d v="2016-05-13T00:00:00"/>
    <n v="4000"/>
    <x v="8"/>
    <d v="2016-05-13T00:00:00"/>
    <s v="Presmolt"/>
  </r>
  <r>
    <x v="2"/>
    <x v="3"/>
    <s v="UN"/>
    <x v="4"/>
    <s v="Skipanon River"/>
    <s v="ODFW"/>
    <d v="2016-06-01T00:00:00"/>
    <n v="5000"/>
    <x v="4"/>
    <d v="2016-06-01T00:00:00"/>
    <s v="Presmolt"/>
  </r>
  <r>
    <x v="2"/>
    <x v="0"/>
    <s v="SP"/>
    <x v="0"/>
    <s v="South Santiam Hatchery"/>
    <s v="ODFW"/>
    <d v="2016-10-18T00:00:00"/>
    <n v="302905"/>
    <x v="0"/>
    <d v="2016-10-31T00:00:00"/>
    <s v="Presmolt"/>
  </r>
  <r>
    <x v="2"/>
    <x v="0"/>
    <s v="SP"/>
    <x v="1"/>
    <s v="Dexter Pond"/>
    <s v="ODFW"/>
    <d v="2016-11-01T00:00:00"/>
    <n v="258549"/>
    <x v="1"/>
    <d v="2016-11-01T00:00:00"/>
    <s v="Presmolt"/>
  </r>
  <r>
    <x v="2"/>
    <x v="0"/>
    <s v="SP"/>
    <x v="6"/>
    <s v="Cowlitz Salmon"/>
    <s v="WDFW"/>
    <d v="2016-10-28T00:00:00"/>
    <n v="522525"/>
    <x v="3"/>
    <d v="2016-11-02T00:00:00"/>
    <s v="Presmolt"/>
  </r>
  <r>
    <x v="2"/>
    <x v="4"/>
    <s v="NO"/>
    <x v="3"/>
    <s v="Cowlitz River"/>
    <s v="WDFW"/>
    <d v="2016-03-01T00:00:00"/>
    <n v="40000"/>
    <x v="3"/>
    <d v="2016-03-31T00:00:00"/>
    <s v="Egg"/>
  </r>
  <r>
    <x v="2"/>
    <x v="4"/>
    <s v="NO"/>
    <x v="3"/>
    <s v="Delameter Creek"/>
    <s v="WDFW"/>
    <d v="2016-06-03T00:00:00"/>
    <n v="95"/>
    <x v="3"/>
    <d v="2016-06-03T00:00:00"/>
    <s v="Egg"/>
  </r>
  <r>
    <x v="2"/>
    <x v="4"/>
    <s v="NO"/>
    <x v="3"/>
    <s v="Coal Creek"/>
    <s v="WDFW"/>
    <d v="2016-04-01T00:00:00"/>
    <n v="225"/>
    <x v="4"/>
    <d v="2016-05-01T00:00:00"/>
    <s v="Egg"/>
  </r>
  <r>
    <x v="2"/>
    <x v="4"/>
    <s v="NO"/>
    <x v="3"/>
    <s v="Cispus River"/>
    <s v="WDFW"/>
    <d v="2016-04-01T00:00:00"/>
    <n v="225"/>
    <x v="3"/>
    <d v="2016-04-30T00:00:00"/>
    <s v="Egg"/>
  </r>
  <r>
    <x v="2"/>
    <x v="4"/>
    <s v="NO"/>
    <x v="3"/>
    <s v="Cowlitz River"/>
    <s v="WDFW"/>
    <d v="2016-03-01T00:00:00"/>
    <n v="230000"/>
    <x v="3"/>
    <d v="2016-03-30T00:00:00"/>
    <s v="Egg"/>
  </r>
  <r>
    <x v="2"/>
    <x v="4"/>
    <s v="NO"/>
    <x v="3"/>
    <s v="Campbell Creek"/>
    <s v="WDFW"/>
    <d v="2016-06-01T00:00:00"/>
    <n v="1000"/>
    <x v="3"/>
    <d v="2016-06-30T00:00:00"/>
    <s v="Parr"/>
  </r>
  <r>
    <x v="2"/>
    <x v="4"/>
    <s v="NO"/>
    <x v="3"/>
    <s v="Kalama River"/>
    <s v="WDFW"/>
    <d v="2016-05-27T00:00:00"/>
    <n v="374"/>
    <x v="7"/>
    <d v="2016-05-27T00:00:00"/>
    <s v="Fry"/>
  </r>
  <r>
    <x v="2"/>
    <x v="0"/>
    <s v="SP"/>
    <x v="7"/>
    <s v="Lewis River Hatchery"/>
    <s v="WDFW"/>
    <d v="2016-10-01T00:00:00"/>
    <n v="506547"/>
    <x v="5"/>
    <d v="2016-10-31T00:00:00"/>
    <s v="Presmolt"/>
  </r>
  <r>
    <x v="2"/>
    <x v="9"/>
    <s v="SU"/>
    <x v="3"/>
    <s v="Kalama River"/>
    <s v="WDFW"/>
    <d v="2016-03-01T00:00:00"/>
    <n v="10000"/>
    <x v="7"/>
    <d v="2016-03-15T00:00:00"/>
    <s v="Fry"/>
  </r>
  <r>
    <x v="2"/>
    <x v="4"/>
    <s v="NO"/>
    <x v="3"/>
    <s v="Lewis River"/>
    <s v="WDFW"/>
    <d v="2016-02-07T00:00:00"/>
    <n v="366000"/>
    <x v="5"/>
    <d v="2016-02-13T00:00:00"/>
    <s v="Egg"/>
  </r>
  <r>
    <x v="2"/>
    <x v="4"/>
    <s v="NO"/>
    <x v="3"/>
    <s v="Salmon Creek (WA)"/>
    <s v="WDFW"/>
    <d v="2016-03-01T00:00:00"/>
    <n v="60000"/>
    <x v="4"/>
    <d v="2016-03-31T00:00:00"/>
    <s v="Fry"/>
  </r>
  <r>
    <x v="2"/>
    <x v="4"/>
    <s v="NO"/>
    <x v="3"/>
    <s v="Salmon Creek (WA)"/>
    <s v="WDFW"/>
    <d v="2016-03-17T00:00:00"/>
    <n v="6013"/>
    <x v="4"/>
    <d v="2016-07-01T00:00:00"/>
    <s v="Egg"/>
  </r>
  <r>
    <x v="2"/>
    <x v="4"/>
    <s v="NO"/>
    <x v="3"/>
    <s v="Lewis River"/>
    <s v="WDFW"/>
    <d v="2016-03-16T00:00:00"/>
    <n v="2014"/>
    <x v="5"/>
    <d v="2016-06-12T00:00:00"/>
    <s v="Fry"/>
  </r>
  <r>
    <x v="2"/>
    <x v="4"/>
    <s v="NO"/>
    <x v="3"/>
    <s v="Washougal River"/>
    <s v="WDFW"/>
    <d v="2016-03-16T00:00:00"/>
    <n v="749"/>
    <x v="6"/>
    <d v="2016-06-15T00:00:00"/>
    <s v="Fry"/>
  </r>
  <r>
    <x v="2"/>
    <x v="4"/>
    <s v="NO"/>
    <x v="3"/>
    <s v="Washougal River"/>
    <s v="WDFW"/>
    <d v="2016-05-01T00:00:00"/>
    <n v="225"/>
    <x v="6"/>
    <d v="2016-05-31T00:00:00"/>
    <s v="Fry"/>
  </r>
  <r>
    <x v="2"/>
    <x v="4"/>
    <s v="NO"/>
    <x v="3"/>
    <s v="Salmon Creek (WA)"/>
    <s v="WDFW"/>
    <d v="2016-04-25T00:00:00"/>
    <n v="225"/>
    <x v="4"/>
    <d v="2016-05-01T00:00:00"/>
    <s v="Fry"/>
  </r>
  <r>
    <x v="2"/>
    <x v="4"/>
    <s v="NO"/>
    <x v="3"/>
    <s v="Salmon Creek (WA)"/>
    <s v="WDFW"/>
    <d v="2016-04-02T00:00:00"/>
    <n v="4825"/>
    <x v="4"/>
    <d v="2016-04-02T00:00:00"/>
    <s v="Egg"/>
  </r>
  <r>
    <x v="2"/>
    <x v="0"/>
    <s v="SP"/>
    <x v="17"/>
    <s v="Santiam River &amp; N Fk"/>
    <s v="ODFW"/>
    <d v="2016-07-25T00:00:00"/>
    <n v="30977"/>
    <x v="0"/>
    <d v="2016-07-25T00:00:00"/>
    <s v="Presmolt"/>
  </r>
  <r>
    <x v="2"/>
    <x v="0"/>
    <s v="SP"/>
    <x v="17"/>
    <s v="Detroit Reservoir"/>
    <s v="ODFW"/>
    <d v="2016-07-25T00:00:00"/>
    <n v="33844"/>
    <x v="1"/>
    <d v="2016-07-25T00:00:00"/>
    <s v="Presmolt"/>
  </r>
  <r>
    <x v="2"/>
    <x v="0"/>
    <s v="SP"/>
    <x v="17"/>
    <s v="Minto Pond"/>
    <s v="ODFW"/>
    <d v="2016-07-25T00:00:00"/>
    <n v="34129"/>
    <x v="0"/>
    <d v="2016-07-25T00:00:00"/>
    <s v="Presmolt"/>
  </r>
  <r>
    <x v="2"/>
    <x v="2"/>
    <s v="NO"/>
    <x v="6"/>
    <s v="Riffe Lake"/>
    <s v="WDFW"/>
    <d v="2016-04-04T00:00:00"/>
    <n v="300568"/>
    <x v="3"/>
    <d v="2016-04-08T00:00:00"/>
    <s v="Fry"/>
  </r>
  <r>
    <x v="2"/>
    <x v="7"/>
    <s v="WI"/>
    <x v="23"/>
    <s v="Riffe Lake"/>
    <s v="WDFW"/>
    <d v="2016-08-04T00:00:00"/>
    <n v="208"/>
    <x v="3"/>
    <d v="2016-08-04T00:00:00"/>
    <s v="Fry"/>
  </r>
  <r>
    <x v="2"/>
    <x v="7"/>
    <s v="WI"/>
    <x v="25"/>
    <s v="Lewis River"/>
    <s v="WDFW"/>
    <d v="2016-07-11T00:00:00"/>
    <n v="5461"/>
    <x v="5"/>
    <d v="2016-07-11T00:00:00"/>
    <s v="Fry"/>
  </r>
  <r>
    <x v="2"/>
    <x v="4"/>
    <s v="NO"/>
    <x v="3"/>
    <s v="Cowlitz River"/>
    <s v="WDFW"/>
    <d v="2016-03-21T00:00:00"/>
    <n v="200"/>
    <x v="3"/>
    <d v="2016-03-21T00:00:00"/>
    <s v="Fry"/>
  </r>
  <r>
    <x v="2"/>
    <x v="0"/>
    <s v="SP"/>
    <x v="5"/>
    <s v="Lewis River"/>
    <s v="WDFW"/>
    <d v="2016-09-14T00:00:00"/>
    <n v="144020"/>
    <x v="5"/>
    <d v="2016-10-13T00:00:00"/>
    <s v="Presmolt"/>
  </r>
  <r>
    <x v="2"/>
    <x v="6"/>
    <s v="UN"/>
    <x v="10"/>
    <s v="Big Creek Hatchery"/>
    <s v="ODFW"/>
    <d v="2017-04-20T00:00:00"/>
    <n v="536144"/>
    <x v="10"/>
    <d v="2017-04-20T00:00:00"/>
    <s v="Smolt"/>
  </r>
  <r>
    <x v="2"/>
    <x v="7"/>
    <s v="WI"/>
    <x v="10"/>
    <s v="Big Creek Hatchery"/>
    <s v="ODFW"/>
    <d v="2017-03-22T00:00:00"/>
    <n v="62504"/>
    <x v="10"/>
    <d v="2017-03-22T00:00:00"/>
    <s v="Smolt"/>
  </r>
  <r>
    <x v="2"/>
    <x v="7"/>
    <s v="WI"/>
    <x v="11"/>
    <s v="Gnat Creek Hatchery"/>
    <s v="ODFW"/>
    <d v="2017-03-24T00:00:00"/>
    <n v="43525"/>
    <x v="4"/>
    <d v="2017-03-24T00:00:00"/>
    <s v="Smolt"/>
  </r>
  <r>
    <x v="2"/>
    <x v="7"/>
    <s v="WI"/>
    <x v="12"/>
    <s v="Klaskanine Hatchery"/>
    <s v="ODFW"/>
    <d v="2017-03-31T00:00:00"/>
    <n v="45026"/>
    <x v="11"/>
    <d v="2017-03-31T00:00:00"/>
    <s v="Smolt"/>
  </r>
  <r>
    <x v="2"/>
    <x v="1"/>
    <s v="FA"/>
    <x v="10"/>
    <s v="Big Creek Hatchery"/>
    <s v="ODFW"/>
    <d v="2017-05-19T00:00:00"/>
    <n v="2312352"/>
    <x v="10"/>
    <d v="2017-05-19T00:00:00"/>
    <s v="Smolt"/>
  </r>
  <r>
    <x v="2"/>
    <x v="1"/>
    <s v="FA"/>
    <x v="13"/>
    <s v="S Fk Klaskanine River"/>
    <s v="ODFW"/>
    <d v="2017-05-01T00:00:00"/>
    <n v="2100000"/>
    <x v="11"/>
    <d v="2017-05-01T00:00:00"/>
    <s v="Smolt"/>
  </r>
  <r>
    <x v="2"/>
    <x v="8"/>
    <s v="SP"/>
    <x v="13"/>
    <s v="Youngs Bay"/>
    <s v="ODFW"/>
    <d v="2017-03-02T00:00:00"/>
    <n v="219874"/>
    <x v="8"/>
    <d v="2017-03-02T00:00:00"/>
    <s v="Smolt"/>
  </r>
  <r>
    <x v="2"/>
    <x v="13"/>
    <s v="UN"/>
    <x v="10"/>
    <s v="Big Creek Hatchery"/>
    <s v="ODFW"/>
    <d v="2017-04-17T00:00:00"/>
    <n v="32725"/>
    <x v="10"/>
    <d v="2017-04-17T00:00:00"/>
    <s v="Parr"/>
  </r>
  <r>
    <x v="2"/>
    <x v="8"/>
    <s v="SP"/>
    <x v="14"/>
    <s v="Bull Run Acclimation"/>
    <s v="ODFW"/>
    <d v="2017-03-09T00:00:00"/>
    <n v="57577"/>
    <x v="12"/>
    <d v="2017-03-09T00:00:00"/>
    <s v="Smolt"/>
  </r>
  <r>
    <x v="2"/>
    <x v="8"/>
    <s v="SP"/>
    <x v="14"/>
    <s v="Bull Run Acclimation"/>
    <s v="ODFW"/>
    <d v="2017-04-07T00:00:00"/>
    <n v="55580"/>
    <x v="12"/>
    <d v="2017-04-07T00:00:00"/>
    <s v="Smolt"/>
  </r>
  <r>
    <x v="2"/>
    <x v="8"/>
    <s v="SP"/>
    <x v="8"/>
    <s v="Eagle Creek Hatchery"/>
    <s v="USFW"/>
    <d v="2017-01-10T00:00:00"/>
    <n v="216217"/>
    <x v="9"/>
    <d v="2017-01-10T00:00:00"/>
    <s v="Smolt"/>
  </r>
  <r>
    <x v="2"/>
    <x v="8"/>
    <s v="SP"/>
    <x v="4"/>
    <s v="Clackamas River"/>
    <s v="ODFW"/>
    <d v="2017-02-15T00:00:00"/>
    <n v="55000"/>
    <x v="13"/>
    <d v="2017-02-15T00:00:00"/>
    <s v="Smolt"/>
  </r>
  <r>
    <x v="2"/>
    <x v="8"/>
    <s v="SP"/>
    <x v="4"/>
    <s v="Clackamas River"/>
    <s v="ODFW"/>
    <d v="2017-04-24T00:00:00"/>
    <n v="65245"/>
    <x v="13"/>
    <d v="2017-04-24T00:00:00"/>
    <s v="Smolt"/>
  </r>
  <r>
    <x v="2"/>
    <x v="8"/>
    <s v="SP"/>
    <x v="4"/>
    <s v="Clackamas River"/>
    <s v="ODFW"/>
    <d v="2017-04-07T00:00:00"/>
    <n v="62403"/>
    <x v="13"/>
    <d v="2017-04-07T00:00:00"/>
    <s v="Smolt"/>
  </r>
  <r>
    <x v="2"/>
    <x v="8"/>
    <s v="SP"/>
    <x v="14"/>
    <s v="Clackamas Hatchery"/>
    <s v="ODFW"/>
    <d v="2017-03-06T00:00:00"/>
    <n v="428161"/>
    <x v="13"/>
    <d v="2017-03-20T00:00:00"/>
    <s v="Smolt"/>
  </r>
  <r>
    <x v="2"/>
    <x v="6"/>
    <s v="UN"/>
    <x v="13"/>
    <s v="Tongue Pt"/>
    <s v="ODFW"/>
    <d v="2017-04-20T00:00:00"/>
    <n v="351010"/>
    <x v="4"/>
    <d v="2017-04-20T00:00:00"/>
    <s v="Smolt"/>
  </r>
  <r>
    <x v="2"/>
    <x v="7"/>
    <s v="WI"/>
    <x v="8"/>
    <s v="Eagle Creek Hatchery"/>
    <s v="USFW"/>
    <d v="2017-04-05T00:00:00"/>
    <n v="107640"/>
    <x v="9"/>
    <d v="2017-04-05T00:00:00"/>
    <s v="Smolt"/>
  </r>
  <r>
    <x v="2"/>
    <x v="8"/>
    <s v="SP"/>
    <x v="13"/>
    <s v="Youngs Bay"/>
    <s v="ODFW"/>
    <d v="2017-03-01T00:00:00"/>
    <n v="386666"/>
    <x v="8"/>
    <d v="2017-03-01T00:00:00"/>
    <s v="Smolt"/>
  </r>
  <r>
    <x v="2"/>
    <x v="8"/>
    <s v="SP"/>
    <x v="13"/>
    <s v="Blind Slough"/>
    <s v="ODFW"/>
    <d v="2017-03-13T00:00:00"/>
    <n v="116114"/>
    <x v="4"/>
    <d v="2017-03-13T00:00:00"/>
    <s v="Smolt"/>
  </r>
  <r>
    <x v="2"/>
    <x v="8"/>
    <s v="SP"/>
    <x v="11"/>
    <s v="Gnat Creek Hatchery"/>
    <s v="ODFW"/>
    <d v="2017-03-24T00:00:00"/>
    <n v="379653"/>
    <x v="4"/>
    <d v="2017-03-24T00:00:00"/>
    <s v="Smolt"/>
  </r>
  <r>
    <x v="2"/>
    <x v="1"/>
    <s v="FA"/>
    <x v="12"/>
    <s v="N Fk Klaskanine River"/>
    <s v="ODFW"/>
    <d v="2017-06-23T00:00:00"/>
    <n v="599463"/>
    <x v="11"/>
    <d v="2017-06-23T00:00:00"/>
    <s v="Smolt"/>
  </r>
  <r>
    <x v="2"/>
    <x v="6"/>
    <s v="UN"/>
    <x v="12"/>
    <s v="N Fk Klaskanine River"/>
    <s v="ODFW"/>
    <d v="2017-04-24T00:00:00"/>
    <n v="956952"/>
    <x v="11"/>
    <d v="2017-04-24T00:00:00"/>
    <s v="Smolt"/>
  </r>
  <r>
    <x v="2"/>
    <x v="6"/>
    <s v="UN"/>
    <x v="12"/>
    <s v="N Fk Klaskanine River"/>
    <s v="ODFW"/>
    <d v="2017-04-24T00:00:00"/>
    <n v="530410"/>
    <x v="11"/>
    <d v="2017-04-24T00:00:00"/>
    <s v="Smolt"/>
  </r>
  <r>
    <x v="2"/>
    <x v="6"/>
    <s v="UN"/>
    <x v="15"/>
    <s v="Cedar Creek (Sandy R)"/>
    <s v="ODFW"/>
    <d v="2017-04-17T00:00:00"/>
    <n v="198693"/>
    <x v="12"/>
    <d v="2017-04-17T00:00:00"/>
    <s v="Smolt"/>
  </r>
  <r>
    <x v="2"/>
    <x v="6"/>
    <s v="UN"/>
    <x v="13"/>
    <s v="Blind Slough"/>
    <s v="ODFW"/>
    <d v="2017-05-02T00:00:00"/>
    <n v="200000"/>
    <x v="4"/>
    <d v="2017-05-02T00:00:00"/>
    <s v="Smolt"/>
  </r>
  <r>
    <x v="2"/>
    <x v="9"/>
    <s v="SU"/>
    <x v="15"/>
    <s v="Cedar Creek (Sandy R)"/>
    <s v="ODFW"/>
    <d v="2017-04-17T00:00:00"/>
    <n v="74742"/>
    <x v="12"/>
    <d v="2017-04-17T00:00:00"/>
    <s v="Smolt"/>
  </r>
  <r>
    <x v="2"/>
    <x v="7"/>
    <s v="WI"/>
    <x v="15"/>
    <s v="Cedar Creek (Sandy R)"/>
    <s v="ODFW"/>
    <d v="2017-04-25T00:00:00"/>
    <n v="147467"/>
    <x v="12"/>
    <d v="2017-04-25T00:00:00"/>
    <s v="Smolt"/>
  </r>
  <r>
    <x v="2"/>
    <x v="1"/>
    <s v="FA"/>
    <x v="13"/>
    <s v="Youngs Bay"/>
    <s v="ODFW"/>
    <d v="2017-07-28T00:00:00"/>
    <n v="1000000"/>
    <x v="8"/>
    <d v="2017-07-28T00:00:00"/>
    <s v="Smolt"/>
  </r>
  <r>
    <x v="2"/>
    <x v="6"/>
    <s v="UN"/>
    <x v="13"/>
    <s v="S Fk Klaskanine River"/>
    <s v="ODFW"/>
    <d v="2017-04-24T00:00:00"/>
    <n v="209745"/>
    <x v="11"/>
    <d v="2017-04-24T00:00:00"/>
    <s v="Smolt"/>
  </r>
  <r>
    <x v="2"/>
    <x v="1"/>
    <s v="FA"/>
    <x v="4"/>
    <s v="Youngs Bay"/>
    <s v="ODFW"/>
    <d v="2017-06-01T00:00:00"/>
    <n v="25000"/>
    <x v="8"/>
    <d v="2017-06-01T00:00:00"/>
    <s v="Smolt"/>
  </r>
  <r>
    <x v="2"/>
    <x v="7"/>
    <s v="WI"/>
    <x v="4"/>
    <s v="Skipanon River"/>
    <s v="ODFW"/>
    <d v="2017-06-02T00:00:00"/>
    <n v="462"/>
    <x v="4"/>
    <d v="2017-06-02T00:00:00"/>
    <s v="Smolt"/>
  </r>
  <r>
    <x v="2"/>
    <x v="9"/>
    <s v="SU"/>
    <x v="16"/>
    <s v="McKenzie River"/>
    <s v="ODFW"/>
    <d v="2017-04-14T00:00:00"/>
    <n v="92332"/>
    <x v="1"/>
    <d v="2017-04-17T00:00:00"/>
    <s v="Smolt"/>
  </r>
  <r>
    <x v="2"/>
    <x v="8"/>
    <s v="SP"/>
    <x v="17"/>
    <s v="Minto Pond"/>
    <s v="ODFW"/>
    <d v="2017-02-06T00:00:00"/>
    <n v="55010"/>
    <x v="0"/>
    <d v="2017-02-06T00:00:00"/>
    <s v="Smolt"/>
  </r>
  <r>
    <x v="2"/>
    <x v="8"/>
    <s v="SP"/>
    <x v="17"/>
    <s v="S Fk Santiam River"/>
    <s v="ODFW"/>
    <d v="2017-02-06T00:00:00"/>
    <n v="665545"/>
    <x v="0"/>
    <d v="2017-02-06T00:00:00"/>
    <s v="Smolt"/>
  </r>
  <r>
    <x v="2"/>
    <x v="8"/>
    <s v="SP"/>
    <x v="17"/>
    <s v="Mollala River"/>
    <s v="ODFW"/>
    <d v="2017-03-15T00:00:00"/>
    <n v="100043"/>
    <x v="1"/>
    <d v="2017-03-15T00:00:00"/>
    <s v="Smolt"/>
  </r>
  <r>
    <x v="2"/>
    <x v="8"/>
    <s v="SP"/>
    <x v="13"/>
    <s v="Tongue Pt"/>
    <s v="ODFW"/>
    <d v="2017-03-14T00:00:00"/>
    <n v="103838"/>
    <x v="4"/>
    <d v="2017-03-14T00:00:00"/>
    <s v="Smolt"/>
  </r>
  <r>
    <x v="2"/>
    <x v="8"/>
    <s v="SP"/>
    <x v="13"/>
    <s v="Tongue Pt"/>
    <s v="ODFW"/>
    <d v="2017-04-06T00:00:00"/>
    <n v="183928"/>
    <x v="4"/>
    <d v="2017-04-06T00:00:00"/>
    <s v="Smolt"/>
  </r>
  <r>
    <x v="2"/>
    <x v="8"/>
    <s v="SP"/>
    <x v="13"/>
    <s v="Youngs Bay"/>
    <s v="ODFW"/>
    <d v="2017-03-29T00:00:00"/>
    <n v="303803"/>
    <x v="8"/>
    <d v="2017-03-29T00:00:00"/>
    <s v="Smolt"/>
  </r>
  <r>
    <x v="2"/>
    <x v="8"/>
    <s v="SP"/>
    <x v="18"/>
    <s v="McKenzie Hatchery"/>
    <s v="ODFW"/>
    <d v="2017-02-06T00:00:00"/>
    <n v="201391"/>
    <x v="1"/>
    <d v="2017-02-06T00:00:00"/>
    <s v="Smolt"/>
  </r>
  <r>
    <x v="2"/>
    <x v="8"/>
    <s v="SP"/>
    <x v="18"/>
    <s v="McKenzie Hatchery"/>
    <s v="ODFW"/>
    <d v="2017-03-01T00:00:00"/>
    <n v="200503"/>
    <x v="1"/>
    <d v="2017-03-01T00:00:00"/>
    <s v="Smolt"/>
  </r>
  <r>
    <x v="2"/>
    <x v="8"/>
    <s v="SP"/>
    <x v="18"/>
    <s v="McKenzie Hatchery"/>
    <s v="ODFW"/>
    <d v="2017-03-23T00:00:00"/>
    <n v="202856"/>
    <x v="1"/>
    <d v="2017-03-23T00:00:00"/>
    <s v="Smolt"/>
  </r>
  <r>
    <x v="2"/>
    <x v="9"/>
    <s v="SU"/>
    <x v="19"/>
    <s v="Willamette River"/>
    <s v="ODFW"/>
    <d v="2017-04-03T00:00:00"/>
    <n v="92707"/>
    <x v="1"/>
    <d v="2017-04-04T00:00:00"/>
    <s v="Smolt"/>
  </r>
  <r>
    <x v="2"/>
    <x v="8"/>
    <s v="SP"/>
    <x v="0"/>
    <s v="South Santiam Hatchery"/>
    <s v="ODFW"/>
    <d v="2017-01-26T00:00:00"/>
    <n v="304863"/>
    <x v="0"/>
    <d v="2017-01-26T00:00:00"/>
    <s v="Smolt"/>
  </r>
  <r>
    <x v="2"/>
    <x v="8"/>
    <s v="SP"/>
    <x v="0"/>
    <s v="South Santiam Hatchery"/>
    <s v="ODFW"/>
    <d v="2017-03-27T00:00:00"/>
    <n v="125946"/>
    <x v="0"/>
    <d v="2017-03-27T00:00:00"/>
    <s v="Smolt"/>
  </r>
  <r>
    <x v="2"/>
    <x v="9"/>
    <s v="SU"/>
    <x v="0"/>
    <s v="Minto Pond"/>
    <s v="ODFW"/>
    <d v="2017-04-26T00:00:00"/>
    <n v="42853"/>
    <x v="0"/>
    <d v="2017-04-26T00:00:00"/>
    <s v="Smolt"/>
  </r>
  <r>
    <x v="2"/>
    <x v="9"/>
    <s v="SU"/>
    <x v="0"/>
    <s v="South Santiam Hatchery"/>
    <s v="ODFW"/>
    <d v="2017-04-03T00:00:00"/>
    <n v="152074"/>
    <x v="0"/>
    <d v="2017-04-03T00:00:00"/>
    <s v="Smolt"/>
  </r>
  <r>
    <x v="2"/>
    <x v="8"/>
    <s v="SP"/>
    <x v="1"/>
    <s v="Coast Fk Willamette River"/>
    <s v="ODFW"/>
    <d v="2017-02-14T00:00:00"/>
    <n v="233930"/>
    <x v="1"/>
    <d v="2017-02-14T00:00:00"/>
    <s v="Smolt"/>
  </r>
  <r>
    <x v="2"/>
    <x v="8"/>
    <s v="SP"/>
    <x v="1"/>
    <s v="Dexter Pond"/>
    <s v="ODFW"/>
    <d v="2017-02-06T00:00:00"/>
    <n v="376882"/>
    <x v="1"/>
    <d v="2017-02-06T00:00:00"/>
    <s v="Smolt"/>
  </r>
  <r>
    <x v="2"/>
    <x v="8"/>
    <s v="SP"/>
    <x v="1"/>
    <s v="Dexter Pond"/>
    <s v="ODFW"/>
    <d v="2017-03-01T00:00:00"/>
    <n v="184440"/>
    <x v="1"/>
    <d v="2017-03-01T00:00:00"/>
    <s v="Smolt"/>
  </r>
  <r>
    <x v="2"/>
    <x v="8"/>
    <s v="SP"/>
    <x v="1"/>
    <s v="Dexter Pond"/>
    <s v="ODFW"/>
    <d v="2017-03-23T00:00:00"/>
    <n v="192121"/>
    <x v="1"/>
    <d v="2017-03-23T00:00:00"/>
    <s v="Smolt"/>
  </r>
  <r>
    <x v="2"/>
    <x v="8"/>
    <s v="SP"/>
    <x v="1"/>
    <s v="Dexter Pond"/>
    <s v="ODFW"/>
    <d v="2017-04-17T00:00:00"/>
    <n v="209505"/>
    <x v="1"/>
    <d v="2017-04-17T00:00:00"/>
    <s v="Smolt"/>
  </r>
  <r>
    <x v="2"/>
    <x v="9"/>
    <s v="SU"/>
    <x v="1"/>
    <s v="Minto Pond"/>
    <s v="ODFW"/>
    <d v="2017-03-18T00:00:00"/>
    <n v="66935"/>
    <x v="0"/>
    <d v="2017-03-18T00:00:00"/>
    <s v="Smolt"/>
  </r>
  <r>
    <x v="2"/>
    <x v="9"/>
    <s v="SU"/>
    <x v="1"/>
    <s v="Dexter Pond"/>
    <s v="ODFW"/>
    <d v="2017-04-16T00:00:00"/>
    <n v="50806"/>
    <x v="1"/>
    <d v="2017-04-16T00:00:00"/>
    <s v="Smolt"/>
  </r>
  <r>
    <x v="2"/>
    <x v="10"/>
    <s v="FA"/>
    <x v="2"/>
    <s v="Tanner Creek"/>
    <s v="ODFW"/>
    <d v="2017-03-21T00:00:00"/>
    <n v="121606"/>
    <x v="2"/>
    <d v="2017-03-24T00:00:00"/>
    <s v="Smolt"/>
  </r>
  <r>
    <x v="2"/>
    <x v="1"/>
    <s v="FA"/>
    <x v="2"/>
    <s v="Tanner Creek"/>
    <s v="ODFW"/>
    <d v="2017-05-01T00:00:00"/>
    <n v="1674313"/>
    <x v="2"/>
    <d v="2017-05-01T00:00:00"/>
    <s v="Smolt"/>
  </r>
  <r>
    <x v="2"/>
    <x v="1"/>
    <s v="FA"/>
    <x v="2"/>
    <s v="Tanner Creek"/>
    <s v="ODFW"/>
    <d v="2017-09-04T00:00:00"/>
    <n v="624771"/>
    <x v="2"/>
    <d v="2017-09-05T00:00:00"/>
    <s v="Smolt"/>
  </r>
  <r>
    <x v="2"/>
    <x v="9"/>
    <s v="SU"/>
    <x v="14"/>
    <s v="Clackamas Hatchery"/>
    <s v="ODFW"/>
    <d v="2017-04-14T00:00:00"/>
    <n v="98461"/>
    <x v="13"/>
    <d v="2017-04-14T00:00:00"/>
    <s v="Smolt"/>
  </r>
  <r>
    <x v="2"/>
    <x v="9"/>
    <s v="SU"/>
    <x v="15"/>
    <s v="Cedar Creek (Sandy R)"/>
    <s v="ODFW"/>
    <d v="2017-04-18T00:00:00"/>
    <n v="75000"/>
    <x v="12"/>
    <d v="2017-04-18T00:00:00"/>
    <s v="Smolt"/>
  </r>
  <r>
    <x v="2"/>
    <x v="9"/>
    <s v="SU"/>
    <x v="4"/>
    <s v="Clackamas River"/>
    <s v="ODFW"/>
    <d v="2017-03-14T00:00:00"/>
    <n v="25350"/>
    <x v="13"/>
    <d v="2017-03-14T00:00:00"/>
    <s v="Smolt"/>
  </r>
  <r>
    <x v="2"/>
    <x v="7"/>
    <s v="WI"/>
    <x v="4"/>
    <s v="Clackamas River"/>
    <s v="ODFW"/>
    <d v="2017-04-06T00:00:00"/>
    <n v="24888"/>
    <x v="13"/>
    <d v="2017-04-06T00:00:00"/>
    <s v="Smolt"/>
  </r>
  <r>
    <x v="2"/>
    <x v="7"/>
    <s v="WI"/>
    <x v="14"/>
    <s v="Clackamas Hatchery"/>
    <s v="ODFW"/>
    <d v="2017-05-01T00:00:00"/>
    <n v="65601"/>
    <x v="13"/>
    <d v="2017-05-01T00:00:00"/>
    <s v="Smolt"/>
  </r>
  <r>
    <x v="2"/>
    <x v="7"/>
    <s v="WI"/>
    <x v="4"/>
    <s v="Clackamas River"/>
    <s v="ODFW"/>
    <d v="2017-04-28T00:00:00"/>
    <n v="25578"/>
    <x v="13"/>
    <d v="2017-04-28T00:00:00"/>
    <s v="Smolt"/>
  </r>
  <r>
    <x v="2"/>
    <x v="6"/>
    <s v="UN"/>
    <x v="13"/>
    <s v="Blind Slough"/>
    <s v="ODFW"/>
    <d v="2017-04-19T00:00:00"/>
    <n v="349156"/>
    <x v="4"/>
    <d v="2017-04-19T00:00:00"/>
    <s v="Smolt"/>
  </r>
  <r>
    <x v="2"/>
    <x v="6"/>
    <s v="UN"/>
    <x v="13"/>
    <s v="S Fk Klaskanine River"/>
    <s v="ODFW"/>
    <d v="2017-05-02T00:00:00"/>
    <n v="200000"/>
    <x v="11"/>
    <d v="2017-05-02T00:00:00"/>
    <s v="Smolt"/>
  </r>
  <r>
    <x v="2"/>
    <x v="6"/>
    <s v="UN"/>
    <x v="12"/>
    <s v="Klaskanine Hatchery"/>
    <s v="ODFW"/>
    <d v="2017-04-30T00:00:00"/>
    <n v="500000"/>
    <x v="11"/>
    <d v="2017-04-30T00:00:00"/>
    <s v="Smolt"/>
  </r>
  <r>
    <x v="2"/>
    <x v="6"/>
    <s v="UN"/>
    <x v="13"/>
    <s v="Youngs Bay"/>
    <s v="ODFW"/>
    <d v="2017-04-24T00:00:00"/>
    <n v="550062"/>
    <x v="8"/>
    <d v="2017-04-24T00:00:00"/>
    <s v="Smolt"/>
  </r>
  <r>
    <x v="2"/>
    <x v="6"/>
    <s v="UN"/>
    <x v="13"/>
    <s v="Tongue Pt"/>
    <s v="ODFW"/>
    <d v="2017-05-08T00:00:00"/>
    <n v="396047"/>
    <x v="4"/>
    <d v="2017-05-08T00:00:00"/>
    <s v="Smolt"/>
  </r>
  <r>
    <x v="2"/>
    <x v="7"/>
    <s v="WI"/>
    <x v="15"/>
    <s v="Cedar Creek (Sandy R)"/>
    <s v="ODFW"/>
    <d v="2017-04-13T00:00:00"/>
    <n v="160000"/>
    <x v="12"/>
    <d v="2017-04-13T00:00:00"/>
    <s v="Smolt"/>
  </r>
  <r>
    <x v="2"/>
    <x v="7"/>
    <s v="WI"/>
    <x v="14"/>
    <s v="Clackamas Hatchery"/>
    <s v="ODFW"/>
    <d v="2017-05-02T00:00:00"/>
    <n v="60000"/>
    <x v="13"/>
    <d v="2017-05-02T00:00:00"/>
    <s v="Smolt"/>
  </r>
  <r>
    <x v="2"/>
    <x v="5"/>
    <s v="SO"/>
    <x v="8"/>
    <s v="Eagle Creek Hatchery"/>
    <s v="USFW"/>
    <d v="2017-04-11T00:00:00"/>
    <n v="344216"/>
    <x v="9"/>
    <d v="2017-04-11T00:00:00"/>
    <s v="Smolt"/>
  </r>
  <r>
    <x v="2"/>
    <x v="9"/>
    <s v="SU"/>
    <x v="21"/>
    <s v="Beaver Creek Hatchery"/>
    <s v="WDFW"/>
    <d v="2017-04-17T00:00:00"/>
    <n v="30333"/>
    <x v="14"/>
    <d v="2017-05-04T00:00:00"/>
    <s v="Smolt"/>
  </r>
  <r>
    <x v="2"/>
    <x v="7"/>
    <s v="WI"/>
    <x v="21"/>
    <s v="Beaver Creek Hatchery"/>
    <s v="WDFW"/>
    <d v="2017-04-17T00:00:00"/>
    <n v="34778"/>
    <x v="14"/>
    <d v="2017-05-04T00:00:00"/>
    <s v="Smolt"/>
  </r>
  <r>
    <x v="2"/>
    <x v="7"/>
    <s v="WI"/>
    <x v="21"/>
    <s v="Beaver Creek Hatchery"/>
    <s v="WDFW"/>
    <d v="2017-04-17T00:00:00"/>
    <n v="104676"/>
    <x v="14"/>
    <d v="2017-05-04T00:00:00"/>
    <s v="Smolt"/>
  </r>
  <r>
    <x v="2"/>
    <x v="8"/>
    <s v="SP"/>
    <x v="22"/>
    <s v="Cathlamet Channel Net Pen"/>
    <s v="WDFW"/>
    <d v="2017-03-01T00:00:00"/>
    <n v="119944"/>
    <x v="4"/>
    <d v="2017-03-01T00:00:00"/>
    <s v="Smolt"/>
  </r>
  <r>
    <x v="2"/>
    <x v="7"/>
    <s v="WI"/>
    <x v="27"/>
    <s v="Coweeman River"/>
    <s v="WDFW"/>
    <d v="2017-04-15T00:00:00"/>
    <n v="12000"/>
    <x v="17"/>
    <d v="2017-05-15T00:00:00"/>
    <s v="Smolt"/>
  </r>
  <r>
    <x v="2"/>
    <x v="1"/>
    <s v="FA"/>
    <x v="6"/>
    <s v="Cowlitz Hatchery"/>
    <s v="WDFW"/>
    <d v="2017-06-20T00:00:00"/>
    <n v="144774"/>
    <x v="3"/>
    <d v="2017-06-25T00:00:00"/>
    <s v="Smolt"/>
  </r>
  <r>
    <x v="2"/>
    <x v="1"/>
    <s v="FA"/>
    <x v="6"/>
    <s v="Cowlitz Hatchery"/>
    <s v="WDFW"/>
    <d v="2017-06-07T00:00:00"/>
    <n v="2750154"/>
    <x v="3"/>
    <d v="2017-06-25T00:00:00"/>
    <s v="Smolt"/>
  </r>
  <r>
    <x v="2"/>
    <x v="8"/>
    <s v="SP"/>
    <x v="6"/>
    <s v="Cowlitz Hatchery"/>
    <s v="WDFW"/>
    <d v="2017-03-01T00:00:00"/>
    <n v="1332262"/>
    <x v="3"/>
    <d v="2017-03-06T00:00:00"/>
    <s v="Smolt"/>
  </r>
  <r>
    <x v="2"/>
    <x v="11"/>
    <s v="NO"/>
    <x v="6"/>
    <s v="Cowlitz Salmon"/>
    <s v="WDFW"/>
    <d v="2017-03-28T00:00:00"/>
    <n v="1201922"/>
    <x v="3"/>
    <d v="2017-05-01T00:00:00"/>
    <s v="Smolt"/>
  </r>
  <r>
    <x v="2"/>
    <x v="11"/>
    <s v="NO"/>
    <x v="6"/>
    <s v="Cowlitz Salmon"/>
    <s v="WDFW"/>
    <d v="2017-05-28T00:00:00"/>
    <n v="1173915"/>
    <x v="3"/>
    <d v="2017-05-01T00:00:00"/>
    <s v="Smolt"/>
  </r>
  <r>
    <x v="2"/>
    <x v="12"/>
    <s v="UN"/>
    <x v="23"/>
    <s v="Blue Creek"/>
    <s v="WDFW"/>
    <d v="2017-04-15T00:00:00"/>
    <n v="105000"/>
    <x v="3"/>
    <d v="2017-05-15T00:00:00"/>
    <s v="Smolt"/>
  </r>
  <r>
    <x v="2"/>
    <x v="7"/>
    <s v="WI"/>
    <x v="23"/>
    <s v="Blue Creek"/>
    <s v="WDFW"/>
    <d v="2017-04-15T00:00:00"/>
    <n v="519000"/>
    <x v="3"/>
    <d v="2017-05-16T00:00:00"/>
    <s v="Smolt"/>
  </r>
  <r>
    <x v="2"/>
    <x v="7"/>
    <s v="WI"/>
    <x v="23"/>
    <s v="Blue Creek"/>
    <s v="WDFW"/>
    <d v="2017-04-15T00:00:00"/>
    <n v="127000"/>
    <x v="3"/>
    <d v="2017-05-17T00:00:00"/>
    <s v="Smolt"/>
  </r>
  <r>
    <x v="2"/>
    <x v="7"/>
    <s v="WI"/>
    <x v="23"/>
    <s v="Blue Creek"/>
    <s v="WDFW"/>
    <d v="2017-04-15T00:00:00"/>
    <n v="45000"/>
    <x v="3"/>
    <d v="2017-05-16T00:00:00"/>
    <s v="Smolt"/>
  </r>
  <r>
    <x v="2"/>
    <x v="0"/>
    <s v="SP"/>
    <x v="5"/>
    <s v="Lewis River"/>
    <s v="WDFW"/>
    <d v="2017-07-20T00:00:00"/>
    <n v="22449"/>
    <x v="5"/>
    <d v="2017-08-10T00:00:00"/>
    <s v="Presmolt"/>
  </r>
  <r>
    <x v="2"/>
    <x v="1"/>
    <s v="FA"/>
    <x v="24"/>
    <s v="Deep River Net Pens"/>
    <s v="WDFW"/>
    <d v="2017-06-22T00:00:00"/>
    <n v="910000"/>
    <x v="15"/>
    <d v="2017-06-22T00:00:00"/>
    <s v="Smolt"/>
  </r>
  <r>
    <x v="2"/>
    <x v="5"/>
    <s v="SO"/>
    <x v="24"/>
    <s v="Deep River Net Pens"/>
    <s v="WDFW"/>
    <d v="2017-05-01T00:00:00"/>
    <n v="436000"/>
    <x v="15"/>
    <d v="2017-05-01T00:00:00"/>
    <s v="Smolt"/>
  </r>
  <r>
    <x v="2"/>
    <x v="5"/>
    <s v="SO"/>
    <x v="24"/>
    <s v="Deep River Net Pens"/>
    <s v="WDFW"/>
    <d v="2017-05-01T00:00:00"/>
    <n v="196500"/>
    <x v="15"/>
    <d v="2017-05-01T00:00:00"/>
    <s v="Smolt"/>
  </r>
  <r>
    <x v="2"/>
    <x v="9"/>
    <s v="SU"/>
    <x v="25"/>
    <s v="Echo Net Pens"/>
    <s v="WDFW"/>
    <d v="2017-04-15T00:00:00"/>
    <n v="61515"/>
    <x v="5"/>
    <d v="2017-04-15T00:00:00"/>
    <s v="Smolt"/>
  </r>
  <r>
    <x v="2"/>
    <x v="1"/>
    <s v="FA"/>
    <x v="20"/>
    <s v="Fallert Creek Hatchery"/>
    <s v="WDFW"/>
    <d v="2017-06-01T00:00:00"/>
    <n v="2917332"/>
    <x v="7"/>
    <d v="2017-06-12T00:00:00"/>
    <s v="Smolt"/>
  </r>
  <r>
    <x v="2"/>
    <x v="8"/>
    <s v="SP"/>
    <x v="20"/>
    <s v="Fallert Creek Hatchery"/>
    <s v="WDFW"/>
    <d v="2017-03-01T00:00:00"/>
    <n v="533954"/>
    <x v="7"/>
    <d v="2017-03-01T00:00:00"/>
    <s v="Smolt"/>
  </r>
  <r>
    <x v="2"/>
    <x v="9"/>
    <s v="SU"/>
    <x v="20"/>
    <s v="Fallert Creek Hatchery"/>
    <s v="WDFW"/>
    <d v="2017-04-15T00:00:00"/>
    <n v="24662"/>
    <x v="7"/>
    <d v="2017-04-15T00:00:00"/>
    <s v="Smolt"/>
  </r>
  <r>
    <x v="2"/>
    <x v="8"/>
    <s v="SP"/>
    <x v="3"/>
    <s v="Cowlitz River"/>
    <s v="WDFW"/>
    <d v="2017-03-15T00:00:00"/>
    <n v="55000"/>
    <x v="3"/>
    <d v="2017-03-15T00:00:00"/>
    <s v="Smolt"/>
  </r>
  <r>
    <x v="2"/>
    <x v="12"/>
    <s v="UN"/>
    <x v="3"/>
    <s v="Cowlitz River"/>
    <s v="WDFW"/>
    <d v="2017-04-15T00:00:00"/>
    <n v="10080"/>
    <x v="3"/>
    <d v="2017-04-15T00:00:00"/>
    <s v="Smolt"/>
  </r>
  <r>
    <x v="2"/>
    <x v="13"/>
    <s v="UN"/>
    <x v="26"/>
    <s v="Grays River Hatchery"/>
    <s v="WDFW"/>
    <d v="2017-03-16T00:00:00"/>
    <n v="131353"/>
    <x v="15"/>
    <d v="2017-03-29T00:00:00"/>
    <s v="Fry"/>
  </r>
  <r>
    <x v="2"/>
    <x v="11"/>
    <s v="NO"/>
    <x v="26"/>
    <s v="Grays River Hatchery"/>
    <s v="WDFW"/>
    <d v="2017-05-01T00:00:00"/>
    <n v="53000"/>
    <x v="15"/>
    <d v="2017-05-01T00:00:00"/>
    <s v="Smolt"/>
  </r>
  <r>
    <x v="2"/>
    <x v="1"/>
    <s v="FA"/>
    <x v="27"/>
    <s v="Kalama Falls Hatchery"/>
    <s v="WDFW"/>
    <d v="2017-05-19T00:00:00"/>
    <n v="3490789"/>
    <x v="7"/>
    <d v="2017-06-26T00:00:00"/>
    <s v="Smolt"/>
  </r>
  <r>
    <x v="2"/>
    <x v="11"/>
    <s v="NO"/>
    <x v="27"/>
    <s v="Kalama Falls Hatchery"/>
    <s v="WDFW"/>
    <d v="2017-04-15T00:00:00"/>
    <n v="491632"/>
    <x v="7"/>
    <d v="2017-04-15T00:00:00"/>
    <s v="Smolt"/>
  </r>
  <r>
    <x v="2"/>
    <x v="7"/>
    <s v="WI"/>
    <x v="20"/>
    <s v="Fallert Creek Hatchery"/>
    <s v="WDFW"/>
    <d v="2017-04-15T00:00:00"/>
    <n v="44125"/>
    <x v="7"/>
    <d v="2017-04-15T00:00:00"/>
    <s v="Smolt"/>
  </r>
  <r>
    <x v="2"/>
    <x v="9"/>
    <s v="SU"/>
    <x v="20"/>
    <s v="Fallert Creek Hatchery"/>
    <s v="WDFW"/>
    <d v="2017-04-15T00:00:00"/>
    <n v="54908"/>
    <x v="7"/>
    <d v="2017-04-15T00:00:00"/>
    <s v="Smolt"/>
  </r>
  <r>
    <x v="2"/>
    <x v="7"/>
    <s v="WI"/>
    <x v="27"/>
    <s v="Kalama Falls Hatchery"/>
    <s v="WDFW"/>
    <d v="2017-04-15T00:00:00"/>
    <n v="43908"/>
    <x v="7"/>
    <d v="2017-04-15T00:00:00"/>
    <s v="Smolt"/>
  </r>
  <r>
    <x v="2"/>
    <x v="7"/>
    <s v="WI"/>
    <x v="28"/>
    <s v="Salmon Creek (WA)"/>
    <s v="WDFW"/>
    <d v="2017-05-09T00:00:00"/>
    <n v="28851"/>
    <x v="4"/>
    <d v="2017-05-16T00:00:00"/>
    <s v="Smolt"/>
  </r>
  <r>
    <x v="2"/>
    <x v="13"/>
    <s v="UN"/>
    <x v="3"/>
    <s v="E Fk Lewis River"/>
    <s v="WDFW"/>
    <d v="2017-02-01T00:00:00"/>
    <n v="1000"/>
    <x v="5"/>
    <d v="2017-02-01T00:00:00"/>
    <s v="Fry"/>
  </r>
  <r>
    <x v="2"/>
    <x v="8"/>
    <s v="SP"/>
    <x v="7"/>
    <s v="Lewis River Hatchery"/>
    <s v="WDFW"/>
    <d v="2017-02-01T00:00:00"/>
    <n v="94420"/>
    <x v="5"/>
    <d v="2017-03-01T00:00:00"/>
    <s v="Smolt"/>
  </r>
  <r>
    <x v="2"/>
    <x v="13"/>
    <s v="UN"/>
    <x v="30"/>
    <s v="E Fk Lewis River"/>
    <s v="WDFW"/>
    <d v="2017-04-17T00:00:00"/>
    <n v="100000"/>
    <x v="5"/>
    <d v="2017-04-17T00:00:00"/>
    <s v="Fry"/>
  </r>
  <r>
    <x v="2"/>
    <x v="11"/>
    <s v="NO"/>
    <x v="7"/>
    <s v="Lewis River Hatchery"/>
    <s v="WDFW"/>
    <d v="2017-04-03T00:00:00"/>
    <n v="965206"/>
    <x v="5"/>
    <d v="2017-04-17T00:00:00"/>
    <s v="Smolt"/>
  </r>
  <r>
    <x v="2"/>
    <x v="5"/>
    <s v="SO"/>
    <x v="7"/>
    <s v="Lewis River Hatchery"/>
    <s v="WDFW"/>
    <d v="2017-04-03T00:00:00"/>
    <n v="701236"/>
    <x v="5"/>
    <d v="2017-04-10T00:00:00"/>
    <s v="Smolt"/>
  </r>
  <r>
    <x v="2"/>
    <x v="7"/>
    <s v="WI"/>
    <x v="25"/>
    <s v="N Fk Lewis River"/>
    <s v="WDFW"/>
    <d v="2017-05-02T00:00:00"/>
    <n v="51816"/>
    <x v="5"/>
    <d v="2017-05-24T00:00:00"/>
    <s v="Smolt"/>
  </r>
  <r>
    <x v="2"/>
    <x v="9"/>
    <s v="SU"/>
    <x v="25"/>
    <s v="N Fk Lewis River"/>
    <s v="WDFW"/>
    <d v="2017-04-15T00:00:00"/>
    <n v="175647"/>
    <x v="5"/>
    <d v="2017-05-08T00:00:00"/>
    <s v="Smolt"/>
  </r>
  <r>
    <x v="2"/>
    <x v="7"/>
    <s v="WI"/>
    <x v="25"/>
    <s v="N Fk Lewis River"/>
    <s v="WDFW"/>
    <d v="2017-04-15T00:00:00"/>
    <n v="116436"/>
    <x v="5"/>
    <d v="2017-04-24T00:00:00"/>
    <s v="Smolt"/>
  </r>
  <r>
    <x v="2"/>
    <x v="0"/>
    <s v="SP"/>
    <x v="5"/>
    <s v="Lewis River"/>
    <s v="WDFW"/>
    <d v="2017-07-18T00:00:00"/>
    <n v="20789"/>
    <x v="5"/>
    <d v="2017-08-11T00:00:00"/>
    <s v="Presmolt"/>
  </r>
  <r>
    <x v="2"/>
    <x v="1"/>
    <s v="FA"/>
    <x v="29"/>
    <s v="Green River"/>
    <s v="WDFW"/>
    <d v="2017-06-01T00:00:00"/>
    <n v="1400000"/>
    <x v="3"/>
    <d v="2017-07-01T00:00:00"/>
    <s v="Smolt"/>
  </r>
  <r>
    <x v="2"/>
    <x v="5"/>
    <s v="SO"/>
    <x v="29"/>
    <s v="Green River"/>
    <s v="WDFW"/>
    <d v="2017-05-01T00:00:00"/>
    <n v="150000"/>
    <x v="3"/>
    <d v="2017-05-01T00:00:00"/>
    <s v="Smolt"/>
  </r>
  <r>
    <x v="2"/>
    <x v="7"/>
    <s v="WI"/>
    <x v="28"/>
    <s v="Washougal River"/>
    <s v="WDFW"/>
    <d v="2017-05-03T00:00:00"/>
    <n v="54968"/>
    <x v="6"/>
    <d v="2017-05-04T00:00:00"/>
    <s v="Smolt"/>
  </r>
  <r>
    <x v="2"/>
    <x v="7"/>
    <s v="WI"/>
    <x v="28"/>
    <s v="Washougal River"/>
    <s v="WDFW"/>
    <d v="2017-04-21T00:00:00"/>
    <n v="74479"/>
    <x v="6"/>
    <d v="2017-04-23T00:00:00"/>
    <s v="Smolt"/>
  </r>
  <r>
    <x v="2"/>
    <x v="9"/>
    <s v="SU"/>
    <x v="28"/>
    <s v="S Fk Toutle River"/>
    <s v="WDFW"/>
    <d v="2017-04-15T00:00:00"/>
    <n v="15702"/>
    <x v="16"/>
    <d v="2017-04-15T00:00:00"/>
    <s v="Smolt"/>
  </r>
  <r>
    <x v="2"/>
    <x v="13"/>
    <s v="UN"/>
    <x v="30"/>
    <s v="Duncan Creek"/>
    <s v="WDFW"/>
    <d v="2017-04-12T00:00:00"/>
    <n v="116954"/>
    <x v="4"/>
    <d v="2017-04-12T00:00:00"/>
    <s v="Fry"/>
  </r>
  <r>
    <x v="2"/>
    <x v="11"/>
    <s v="NO"/>
    <x v="3"/>
    <s v="Cathlamet Channel Net Pen"/>
    <s v="WDFW"/>
    <d v="2017-04-01T00:00:00"/>
    <n v="5000"/>
    <x v="4"/>
    <d v="2017-04-01T00:00:00"/>
    <s v="Smolt"/>
  </r>
  <r>
    <x v="2"/>
    <x v="1"/>
    <s v="FA"/>
    <x v="24"/>
    <s v="Washougal Hatchery"/>
    <s v="WDFW"/>
    <d v="2017-06-27T00:00:00"/>
    <n v="1906735"/>
    <x v="6"/>
    <d v="2017-06-27T00:00:00"/>
    <s v="Smolt"/>
  </r>
  <r>
    <x v="2"/>
    <x v="11"/>
    <s v="NO"/>
    <x v="24"/>
    <s v="Washougal Hatchery"/>
    <s v="WDFW"/>
    <d v="2017-05-01T00:00:00"/>
    <n v="149841"/>
    <x v="6"/>
    <d v="2017-05-01T00:00:00"/>
    <s v="Smolt"/>
  </r>
  <r>
    <x v="2"/>
    <x v="6"/>
    <s v="UN"/>
    <x v="2"/>
    <s v="Tanner Creek"/>
    <s v="ODFW"/>
    <d v="2017-04-28T00:00:00"/>
    <n v="201453"/>
    <x v="2"/>
    <d v="2017-04-28T00:00:00"/>
    <s v="Smolt"/>
  </r>
  <r>
    <x v="2"/>
    <x v="1"/>
    <s v="FA"/>
    <x v="2"/>
    <s v="Tanner Creek"/>
    <s v="ODFW"/>
    <d v="2017-06-12T00:00:00"/>
    <n v="787832"/>
    <x v="2"/>
    <d v="2017-06-12T00:00:00"/>
    <s v="Smolt"/>
  </r>
  <r>
    <x v="2"/>
    <x v="7"/>
    <s v="WI"/>
    <x v="14"/>
    <s v="Clackamas River"/>
    <s v="ODFW"/>
    <d v="2017-04-14T00:00:00"/>
    <n v="55768"/>
    <x v="13"/>
    <d v="2017-04-14T00:00:00"/>
    <s v="Smolt"/>
  </r>
  <r>
    <x v="2"/>
    <x v="8"/>
    <s v="SP"/>
    <x v="0"/>
    <s v="South Santiam Hatchery"/>
    <s v="ODFW"/>
    <d v="2017-01-30T00:00:00"/>
    <n v="295849"/>
    <x v="0"/>
    <d v="2017-02-03T00:00:00"/>
    <s v="Smolt"/>
  </r>
  <r>
    <x v="2"/>
    <x v="8"/>
    <s v="SP"/>
    <x v="13"/>
    <s v="Tongue Pt"/>
    <s v="ODFW"/>
    <d v="2017-02-13T00:00:00"/>
    <n v="111855"/>
    <x v="4"/>
    <d v="2017-02-13T00:00:00"/>
    <s v="Smolt"/>
  </r>
  <r>
    <x v="2"/>
    <x v="5"/>
    <s v="SO"/>
    <x v="24"/>
    <s v="Deep River Net Pens"/>
    <s v="WDFW"/>
    <d v="2017-05-01T00:00:00"/>
    <n v="222500"/>
    <x v="15"/>
    <d v="2017-05-01T00:00:00"/>
    <s v="Smolt"/>
  </r>
  <r>
    <x v="2"/>
    <x v="13"/>
    <s v="UN"/>
    <x v="30"/>
    <s v="Lewis River"/>
    <s v="WDFW"/>
    <d v="2017-04-26T00:00:00"/>
    <n v="102291"/>
    <x v="5"/>
    <d v="2017-04-26T00:00:00"/>
    <s v="Fry"/>
  </r>
  <r>
    <x v="3"/>
    <x v="3"/>
    <s v="UN"/>
    <x v="4"/>
    <s v="Youngs Bay"/>
    <s v="ODFW"/>
    <d v="2015-05-13T00:00:00"/>
    <n v="4000"/>
    <x v="8"/>
    <d v="2015-05-13T00:00:00"/>
    <s v="Presmolt"/>
  </r>
  <r>
    <x v="3"/>
    <x v="6"/>
    <s v="UN"/>
    <x v="4"/>
    <s v="Skipanon River"/>
    <s v="ODFW"/>
    <d v="2015-06-02T00:00:00"/>
    <n v="4113"/>
    <x v="4"/>
    <d v="2015-06-02T00:00:00"/>
    <s v="Presmolt"/>
  </r>
  <r>
    <x v="3"/>
    <x v="0"/>
    <s v="SP"/>
    <x v="0"/>
    <s v="South Santiam Hatchery"/>
    <s v="ODFW"/>
    <d v="2015-10-30T00:00:00"/>
    <n v="300000"/>
    <x v="0"/>
    <d v="2015-10-30T00:00:00"/>
    <s v="Presmolt"/>
  </r>
  <r>
    <x v="3"/>
    <x v="0"/>
    <s v="SP"/>
    <x v="1"/>
    <s v="Dexter Pond"/>
    <s v="ODFW"/>
    <d v="2015-10-30T00:00:00"/>
    <n v="300000"/>
    <x v="1"/>
    <d v="2015-10-30T00:00:00"/>
    <s v="Presmolt"/>
  </r>
  <r>
    <x v="3"/>
    <x v="4"/>
    <s v="NO"/>
    <x v="3"/>
    <s v="Below Bonn Dam"/>
    <s v="WDFW"/>
    <d v="2015-04-15T00:00:00"/>
    <n v="39000"/>
    <x v="4"/>
    <d v="2015-05-01T00:00:00"/>
    <s v="Fry"/>
  </r>
  <r>
    <x v="3"/>
    <x v="0"/>
    <s v="SP"/>
    <x v="6"/>
    <s v="Cowlitz Salmon"/>
    <s v="WDFW"/>
    <d v="2015-10-28T00:00:00"/>
    <n v="641289"/>
    <x v="3"/>
    <d v="2015-11-15T00:00:00"/>
    <s v="Presmolt"/>
  </r>
  <r>
    <x v="3"/>
    <x v="4"/>
    <s v="NO"/>
    <x v="3"/>
    <s v="Cowlitz River"/>
    <s v="WDFW"/>
    <d v="2015-02-22T00:00:00"/>
    <n v="40000"/>
    <x v="3"/>
    <d v="2015-02-22T00:00:00"/>
    <s v="Fry"/>
  </r>
  <r>
    <x v="3"/>
    <x v="4"/>
    <s v="NO"/>
    <x v="3"/>
    <s v="Delameter Creek"/>
    <s v="WDFW"/>
    <d v="2015-04-01T00:00:00"/>
    <n v="75"/>
    <x v="3"/>
    <d v="2015-04-30T00:00:00"/>
    <s v="Fry"/>
  </r>
  <r>
    <x v="3"/>
    <x v="4"/>
    <s v="NO"/>
    <x v="3"/>
    <s v="Coal Creek"/>
    <s v="WDFW"/>
    <d v="2015-04-02T00:00:00"/>
    <n v="240"/>
    <x v="4"/>
    <d v="2015-05-07T00:00:00"/>
    <s v="Fry"/>
  </r>
  <r>
    <x v="3"/>
    <x v="4"/>
    <s v="NO"/>
    <x v="3"/>
    <s v="Cispus River"/>
    <s v="WDFW"/>
    <d v="2015-04-01T00:00:00"/>
    <n v="225"/>
    <x v="3"/>
    <d v="2015-04-30T00:00:00"/>
    <s v="Fry"/>
  </r>
  <r>
    <x v="3"/>
    <x v="4"/>
    <s v="NO"/>
    <x v="3"/>
    <s v="Cowlitz River"/>
    <s v="WDFW"/>
    <d v="2015-01-21T00:00:00"/>
    <n v="230000"/>
    <x v="3"/>
    <d v="2015-01-21T00:00:00"/>
    <s v="Fry"/>
  </r>
  <r>
    <x v="3"/>
    <x v="4"/>
    <s v="NO"/>
    <x v="3"/>
    <s v="Campbell Creek"/>
    <s v="WDFW"/>
    <d v="2015-10-01T00:00:00"/>
    <n v="1000"/>
    <x v="3"/>
    <d v="2015-10-30T00:00:00"/>
    <s v="Parr"/>
  </r>
  <r>
    <x v="3"/>
    <x v="0"/>
    <s v="SP"/>
    <x v="7"/>
    <s v="Lewis River Hatchery"/>
    <s v="WDFW"/>
    <d v="2015-10-01T00:00:00"/>
    <n v="661020"/>
    <x v="5"/>
    <d v="2015-10-01T00:00:00"/>
    <s v="Presmolt"/>
  </r>
  <r>
    <x v="3"/>
    <x v="9"/>
    <s v="SU"/>
    <x v="3"/>
    <s v="Kalama River"/>
    <s v="WDFW"/>
    <d v="2015-03-01T00:00:00"/>
    <n v="10000"/>
    <x v="7"/>
    <d v="2015-03-15T00:00:00"/>
    <s v="Fry"/>
  </r>
  <r>
    <x v="3"/>
    <x v="4"/>
    <s v="NO"/>
    <x v="3"/>
    <s v="Lewis River"/>
    <s v="WDFW"/>
    <d v="2015-04-01T00:00:00"/>
    <n v="500000"/>
    <x v="5"/>
    <d v="2015-04-30T00:00:00"/>
    <s v="Fry"/>
  </r>
  <r>
    <x v="3"/>
    <x v="4"/>
    <s v="NO"/>
    <x v="3"/>
    <s v="Lewis River"/>
    <s v="WDFW"/>
    <d v="2015-04-01T00:00:00"/>
    <n v="400000"/>
    <x v="5"/>
    <d v="2015-04-30T00:00:00"/>
    <s v="Fry"/>
  </r>
  <r>
    <x v="3"/>
    <x v="4"/>
    <s v="NO"/>
    <x v="3"/>
    <s v="Salmon Creek (WA)"/>
    <s v="WDFW"/>
    <d v="2015-04-15T00:00:00"/>
    <n v="10950"/>
    <x v="4"/>
    <d v="2015-04-30T00:00:00"/>
    <s v="Fry"/>
  </r>
  <r>
    <x v="3"/>
    <x v="4"/>
    <s v="NO"/>
    <x v="3"/>
    <s v="Lewis River"/>
    <s v="WDFW"/>
    <d v="2015-04-15T00:00:00"/>
    <n v="1750"/>
    <x v="5"/>
    <d v="2015-04-30T00:00:00"/>
    <s v="Fry"/>
  </r>
  <r>
    <x v="3"/>
    <x v="4"/>
    <s v="NO"/>
    <x v="3"/>
    <s v="Washougal River"/>
    <s v="WDFW"/>
    <d v="2015-04-15T00:00:00"/>
    <n v="1250"/>
    <x v="6"/>
    <d v="2015-04-30T00:00:00"/>
    <s v="Fry"/>
  </r>
  <r>
    <x v="3"/>
    <x v="4"/>
    <s v="NO"/>
    <x v="3"/>
    <s v="Cowlitz River"/>
    <s v="WDFW"/>
    <d v="2015-04-15T00:00:00"/>
    <n v="250"/>
    <x v="3"/>
    <d v="2015-04-30T00:00:00"/>
    <s v="Fry"/>
  </r>
  <r>
    <x v="3"/>
    <x v="4"/>
    <s v="NO"/>
    <x v="3"/>
    <s v="Lewis River"/>
    <s v="WDFW"/>
    <d v="2015-03-30T00:00:00"/>
    <n v="10000"/>
    <x v="5"/>
    <d v="2015-03-30T00:00:00"/>
    <s v="Fry"/>
  </r>
  <r>
    <x v="3"/>
    <x v="4"/>
    <s v="NO"/>
    <x v="3"/>
    <s v="Salmon Creek (WA)"/>
    <s v="WDFW"/>
    <d v="2015-03-17T00:00:00"/>
    <n v="36000"/>
    <x v="4"/>
    <d v="2015-03-22T00:00:00"/>
    <s v="Fry"/>
  </r>
  <r>
    <x v="3"/>
    <x v="4"/>
    <s v="NO"/>
    <x v="3"/>
    <s v="Salmon Creek (WA)"/>
    <s v="WDFW"/>
    <d v="2015-04-28T00:00:00"/>
    <n v="80"/>
    <x v="4"/>
    <d v="2015-04-28T00:00:00"/>
    <s v="Fry"/>
  </r>
  <r>
    <x v="3"/>
    <x v="4"/>
    <s v="NO"/>
    <x v="3"/>
    <s v="Salmon Creek (WA)"/>
    <s v="WDFW"/>
    <d v="2015-03-10T00:00:00"/>
    <n v="90000"/>
    <x v="4"/>
    <d v="2015-03-10T00:00:00"/>
    <s v="Fry"/>
  </r>
  <r>
    <x v="3"/>
    <x v="4"/>
    <s v="NO"/>
    <x v="3"/>
    <s v="Salmon Creek (WA)"/>
    <s v="WDFW"/>
    <d v="2015-03-08T00:00:00"/>
    <n v="4860"/>
    <x v="4"/>
    <d v="2015-03-08T00:00:00"/>
    <s v="Fry"/>
  </r>
  <r>
    <x v="3"/>
    <x v="0"/>
    <s v="SP"/>
    <x v="17"/>
    <s v="Detroit Reservoir"/>
    <s v="ODFW"/>
    <d v="2015-07-15T00:00:00"/>
    <n v="10260"/>
    <x v="1"/>
    <d v="2015-07-15T00:00:00"/>
    <s v="Presmolt"/>
  </r>
  <r>
    <x v="3"/>
    <x v="0"/>
    <s v="SP"/>
    <x v="17"/>
    <s v="Minto Pond"/>
    <s v="ODFW"/>
    <d v="2015-08-06T00:00:00"/>
    <n v="32865"/>
    <x v="0"/>
    <d v="2015-08-06T00:00:00"/>
    <s v="Presmolt"/>
  </r>
  <r>
    <x v="3"/>
    <x v="0"/>
    <s v="SP"/>
    <x v="17"/>
    <s v="Santiam River &amp; N Fk"/>
    <s v="ODFW"/>
    <d v="2015-08-06T00:00:00"/>
    <n v="65964"/>
    <x v="0"/>
    <d v="2015-08-06T00:00:00"/>
    <s v="Presmolt"/>
  </r>
  <r>
    <x v="3"/>
    <x v="0"/>
    <s v="SP"/>
    <x v="20"/>
    <s v="Fallert Creek Hatchery"/>
    <s v="WDFW"/>
    <d v="2015-12-11T00:00:00"/>
    <n v="249006"/>
    <x v="7"/>
    <d v="2015-12-13T00:00:00"/>
    <s v="Presmolt"/>
  </r>
  <r>
    <x v="3"/>
    <x v="0"/>
    <s v="SP"/>
    <x v="7"/>
    <s v="Lewis River Hatchery"/>
    <s v="WDFW"/>
    <d v="2015-08-03T00:00:00"/>
    <n v="466890"/>
    <x v="5"/>
    <d v="2015-08-03T00:00:00"/>
    <s v="Presmolt"/>
  </r>
  <r>
    <x v="3"/>
    <x v="7"/>
    <s v="WI"/>
    <x v="25"/>
    <s v="N Fk Lewis River"/>
    <s v="WDFW"/>
    <d v="2015-06-24T00:00:00"/>
    <n v="4400"/>
    <x v="5"/>
    <d v="2015-06-24T00:00:00"/>
    <s v="Fry"/>
  </r>
  <r>
    <x v="3"/>
    <x v="0"/>
    <s v="SP"/>
    <x v="5"/>
    <s v="Lewis River"/>
    <s v="WDFW"/>
    <d v="2015-10-21T00:00:00"/>
    <n v="33261"/>
    <x v="5"/>
    <d v="2015-10-21T00:00:00"/>
    <s v="Presmolt"/>
  </r>
  <r>
    <x v="3"/>
    <x v="0"/>
    <s v="SP"/>
    <x v="5"/>
    <s v="N Fk Lewis River"/>
    <s v="WDFW"/>
    <d v="2015-10-21T00:00:00"/>
    <n v="14739"/>
    <x v="5"/>
    <d v="2015-10-21T00:00:00"/>
    <s v="Presmolt"/>
  </r>
  <r>
    <x v="3"/>
    <x v="8"/>
    <s v="SP"/>
    <x v="8"/>
    <s v="Eagle Creek Hatchery"/>
    <s v="USFW"/>
    <d v="2016-03-02T00:00:00"/>
    <n v="205282"/>
    <x v="9"/>
    <d v="2016-03-02T00:00:00"/>
    <s v="Smolt"/>
  </r>
  <r>
    <x v="3"/>
    <x v="7"/>
    <s v="WI"/>
    <x v="8"/>
    <s v="Eagle Creek Hatchery"/>
    <s v="USFW"/>
    <d v="2016-04-20T00:00:00"/>
    <n v="94343"/>
    <x v="9"/>
    <d v="2016-04-20T00:00:00"/>
    <s v="Smolt"/>
  </r>
  <r>
    <x v="3"/>
    <x v="5"/>
    <s v="SO"/>
    <x v="8"/>
    <s v="Eagle Creek Hatchery"/>
    <s v="USFW"/>
    <d v="2016-03-30T00:00:00"/>
    <n v="308656"/>
    <x v="9"/>
    <d v="2016-03-30T00:00:00"/>
    <s v="Smolt"/>
  </r>
  <r>
    <x v="3"/>
    <x v="6"/>
    <s v="UN"/>
    <x v="10"/>
    <s v="Big Creek Hatchery"/>
    <s v="ODFW"/>
    <d v="2016-04-13T00:00:00"/>
    <n v="568328"/>
    <x v="10"/>
    <d v="2016-04-13T00:00:00"/>
    <s v="Smolt"/>
  </r>
  <r>
    <x v="3"/>
    <x v="7"/>
    <s v="WI"/>
    <x v="10"/>
    <s v="Big Creek Hatchery"/>
    <s v="ODFW"/>
    <d v="2016-03-29T00:00:00"/>
    <n v="49708"/>
    <x v="10"/>
    <d v="2016-03-29T00:00:00"/>
    <s v="Smolt"/>
  </r>
  <r>
    <x v="3"/>
    <x v="7"/>
    <s v="WI"/>
    <x v="11"/>
    <s v="Gnat Creek Hatchery"/>
    <s v="ODFW"/>
    <d v="2016-03-28T00:00:00"/>
    <n v="29849"/>
    <x v="4"/>
    <d v="2016-03-28T00:00:00"/>
    <s v="Smolt"/>
  </r>
  <r>
    <x v="3"/>
    <x v="7"/>
    <s v="WI"/>
    <x v="12"/>
    <s v="N Fk Klaskanine River"/>
    <s v="ODFW"/>
    <d v="2016-03-16T00:00:00"/>
    <n v="29805"/>
    <x v="11"/>
    <d v="2016-03-16T00:00:00"/>
    <s v="Smolt"/>
  </r>
  <r>
    <x v="3"/>
    <x v="1"/>
    <s v="FA"/>
    <x v="10"/>
    <s v="Big Creek Hatchery"/>
    <s v="ODFW"/>
    <d v="2016-05-11T00:00:00"/>
    <n v="3090605"/>
    <x v="10"/>
    <d v="2016-05-11T00:00:00"/>
    <s v="Smolt"/>
  </r>
  <r>
    <x v="3"/>
    <x v="1"/>
    <s v="FA"/>
    <x v="12"/>
    <s v="N Fk Klaskanine River"/>
    <s v="ODFW"/>
    <d v="2016-05-02T00:00:00"/>
    <n v="1839769"/>
    <x v="11"/>
    <d v="2016-05-02T00:00:00"/>
    <s v="Smolt"/>
  </r>
  <r>
    <x v="3"/>
    <x v="1"/>
    <s v="FA"/>
    <x v="12"/>
    <s v="N Fk Klaskanine River"/>
    <s v="ODFW"/>
    <d v="2016-07-11T00:00:00"/>
    <n v="461441"/>
    <x v="11"/>
    <d v="2016-07-11T00:00:00"/>
    <s v="Smolt"/>
  </r>
  <r>
    <x v="3"/>
    <x v="13"/>
    <s v="UN"/>
    <x v="10"/>
    <s v="Big Creek Hatchery"/>
    <s v="ODFW"/>
    <d v="2016-04-25T00:00:00"/>
    <n v="192147"/>
    <x v="10"/>
    <d v="2016-04-25T00:00:00"/>
    <s v="Parr"/>
  </r>
  <r>
    <x v="3"/>
    <x v="10"/>
    <s v="FA"/>
    <x v="2"/>
    <s v="Tanner Creek"/>
    <s v="ODFW"/>
    <d v="2016-02-26T00:00:00"/>
    <n v="195214"/>
    <x v="2"/>
    <d v="2016-02-26T00:00:00"/>
    <s v="Smolt"/>
  </r>
  <r>
    <x v="3"/>
    <x v="1"/>
    <s v="FA"/>
    <x v="2"/>
    <s v="Tanner Creek"/>
    <s v="ODFW"/>
    <d v="2016-04-15T00:00:00"/>
    <n v="1582652"/>
    <x v="2"/>
    <d v="2016-04-15T00:00:00"/>
    <s v="Smolt"/>
  </r>
  <r>
    <x v="3"/>
    <x v="1"/>
    <s v="FA"/>
    <x v="2"/>
    <s v="Tanner Creek"/>
    <s v="ODFW"/>
    <d v="2016-06-21T00:00:00"/>
    <n v="1094298"/>
    <x v="2"/>
    <d v="2016-06-21T00:00:00"/>
    <s v="Smolt"/>
  </r>
  <r>
    <x v="3"/>
    <x v="9"/>
    <s v="SU"/>
    <x v="14"/>
    <s v="Clackamas Hatchery"/>
    <s v="ODFW"/>
    <d v="2016-04-13T00:00:00"/>
    <n v="109837"/>
    <x v="13"/>
    <d v="2016-04-13T00:00:00"/>
    <s v="Smolt"/>
  </r>
  <r>
    <x v="3"/>
    <x v="9"/>
    <s v="SU"/>
    <x v="15"/>
    <s v="Cedar Creek (Sandy R)"/>
    <s v="ODFW"/>
    <d v="2016-04-15T00:00:00"/>
    <n v="74991"/>
    <x v="12"/>
    <d v="2016-04-15T00:00:00"/>
    <s v="Smolt"/>
  </r>
  <r>
    <x v="3"/>
    <x v="7"/>
    <s v="WI"/>
    <x v="15"/>
    <s v="Cedar Creek (Sandy R)"/>
    <s v="ODFW"/>
    <d v="2016-04-18T00:00:00"/>
    <n v="152665"/>
    <x v="12"/>
    <d v="2016-04-18T00:00:00"/>
    <s v="Smolt"/>
  </r>
  <r>
    <x v="3"/>
    <x v="7"/>
    <s v="WI"/>
    <x v="4"/>
    <s v="Clackamas River"/>
    <s v="ODFW"/>
    <d v="2016-04-25T00:00:00"/>
    <n v="25000"/>
    <x v="13"/>
    <d v="2016-04-25T00:00:00"/>
    <s v="Smolt"/>
  </r>
  <r>
    <x v="3"/>
    <x v="7"/>
    <s v="WI"/>
    <x v="14"/>
    <s v="Clackamas Hatchery"/>
    <s v="ODFW"/>
    <d v="2016-04-13T00:00:00"/>
    <n v="104056"/>
    <x v="13"/>
    <d v="2016-04-13T00:00:00"/>
    <s v="Smolt"/>
  </r>
  <r>
    <x v="3"/>
    <x v="9"/>
    <s v="SU"/>
    <x v="19"/>
    <s v="Willamette River"/>
    <s v="ODFW"/>
    <d v="2016-03-28T00:00:00"/>
    <n v="99283"/>
    <x v="1"/>
    <d v="2016-03-29T00:00:00"/>
    <s v="Smolt"/>
  </r>
  <r>
    <x v="3"/>
    <x v="8"/>
    <s v="SP"/>
    <x v="15"/>
    <s v="Bull Run Acclimation"/>
    <s v="ODFW"/>
    <d v="2016-02-15T00:00:00"/>
    <n v="66000"/>
    <x v="12"/>
    <d v="2016-02-15T00:00:00"/>
    <s v="Smolt"/>
  </r>
  <r>
    <x v="3"/>
    <x v="8"/>
    <s v="SP"/>
    <x v="15"/>
    <s v="Bull Run Acclimation"/>
    <s v="ODFW"/>
    <d v="2016-03-15T00:00:00"/>
    <n v="66000"/>
    <x v="12"/>
    <d v="2016-03-15T00:00:00"/>
    <s v="Smolt"/>
  </r>
  <r>
    <x v="3"/>
    <x v="8"/>
    <s v="SP"/>
    <x v="4"/>
    <s v="Clackamas River"/>
    <s v="ODFW"/>
    <d v="2016-02-15T00:00:00"/>
    <n v="55000"/>
    <x v="13"/>
    <d v="2016-02-15T00:00:00"/>
    <s v="Smolt"/>
  </r>
  <r>
    <x v="3"/>
    <x v="8"/>
    <s v="SP"/>
    <x v="4"/>
    <s v="Clackamas River"/>
    <s v="ODFW"/>
    <d v="2016-03-15T00:00:00"/>
    <n v="55000"/>
    <x v="13"/>
    <d v="2016-03-15T00:00:00"/>
    <s v="Smolt"/>
  </r>
  <r>
    <x v="3"/>
    <x v="8"/>
    <s v="SP"/>
    <x v="4"/>
    <s v="Clackamas River"/>
    <s v="ODFW"/>
    <d v="2016-04-08T00:00:00"/>
    <n v="55000"/>
    <x v="13"/>
    <d v="2016-04-08T00:00:00"/>
    <s v="Smolt"/>
  </r>
  <r>
    <x v="3"/>
    <x v="8"/>
    <s v="SP"/>
    <x v="14"/>
    <s v="Clackamas Hatchery"/>
    <s v="ODFW"/>
    <d v="2016-03-04T00:00:00"/>
    <n v="426029"/>
    <x v="13"/>
    <d v="2016-03-10T00:00:00"/>
    <s v="Smolt"/>
  </r>
  <r>
    <x v="3"/>
    <x v="6"/>
    <s v="UN"/>
    <x v="13"/>
    <s v="Tongue Pt"/>
    <s v="ODFW"/>
    <d v="2016-05-05T00:00:00"/>
    <n v="445864"/>
    <x v="4"/>
    <d v="2016-05-05T00:00:00"/>
    <s v="Smolt"/>
  </r>
  <r>
    <x v="3"/>
    <x v="8"/>
    <s v="SP"/>
    <x v="13"/>
    <s v="Youngs Bay"/>
    <s v="ODFW"/>
    <d v="2016-02-22T00:00:00"/>
    <n v="260386"/>
    <x v="8"/>
    <d v="2016-02-22T00:00:00"/>
    <s v="Smolt"/>
  </r>
  <r>
    <x v="3"/>
    <x v="8"/>
    <s v="SP"/>
    <x v="13"/>
    <s v="Blind Slough"/>
    <s v="ODFW"/>
    <d v="2016-03-15T00:00:00"/>
    <n v="128700"/>
    <x v="4"/>
    <d v="2016-03-15T00:00:00"/>
    <s v="Smolt"/>
  </r>
  <r>
    <x v="3"/>
    <x v="8"/>
    <s v="SP"/>
    <x v="11"/>
    <s v="Gnat Creek Hatchery"/>
    <s v="ODFW"/>
    <d v="2016-03-14T00:00:00"/>
    <n v="380850"/>
    <x v="4"/>
    <d v="2016-03-14T00:00:00"/>
    <s v="Smolt"/>
  </r>
  <r>
    <x v="3"/>
    <x v="6"/>
    <s v="UN"/>
    <x v="12"/>
    <s v="N Fk Klaskanine River"/>
    <s v="ODFW"/>
    <d v="2016-04-13T00:00:00"/>
    <n v="1047816"/>
    <x v="11"/>
    <d v="2016-04-13T00:00:00"/>
    <s v="Smolt"/>
  </r>
  <r>
    <x v="3"/>
    <x v="6"/>
    <s v="UN"/>
    <x v="12"/>
    <s v="N Fk Klaskanine River"/>
    <s v="ODFW"/>
    <d v="2016-04-13T00:00:00"/>
    <n v="504642"/>
    <x v="11"/>
    <d v="2016-04-13T00:00:00"/>
    <s v="Smolt"/>
  </r>
  <r>
    <x v="3"/>
    <x v="6"/>
    <s v="UN"/>
    <x v="13"/>
    <s v="Blind Slough"/>
    <s v="ODFW"/>
    <d v="2016-04-14T00:00:00"/>
    <n v="417874"/>
    <x v="4"/>
    <d v="2016-04-14T00:00:00"/>
    <s v="Smolt"/>
  </r>
  <r>
    <x v="3"/>
    <x v="6"/>
    <s v="UN"/>
    <x v="2"/>
    <s v="Tanner Creek"/>
    <s v="ODFW"/>
    <d v="2016-04-29T00:00:00"/>
    <n v="292998"/>
    <x v="2"/>
    <d v="2016-04-29T00:00:00"/>
    <s v="Smolt"/>
  </r>
  <r>
    <x v="3"/>
    <x v="6"/>
    <s v="UN"/>
    <x v="13"/>
    <s v="Youngs Bay"/>
    <s v="ODFW"/>
    <d v="2016-04-28T00:00:00"/>
    <n v="766193"/>
    <x v="8"/>
    <d v="2016-04-28T00:00:00"/>
    <s v="Smolt"/>
  </r>
  <r>
    <x v="3"/>
    <x v="6"/>
    <s v="UN"/>
    <x v="13"/>
    <s v="Tongue Pt"/>
    <s v="ODFW"/>
    <d v="2016-04-13T00:00:00"/>
    <n v="396447"/>
    <x v="4"/>
    <d v="2016-04-13T00:00:00"/>
    <s v="Smolt"/>
  </r>
  <r>
    <x v="3"/>
    <x v="6"/>
    <s v="UN"/>
    <x v="15"/>
    <s v="Cedar Creek (Sandy R)"/>
    <s v="ODFW"/>
    <d v="2016-04-15T00:00:00"/>
    <n v="199981"/>
    <x v="12"/>
    <d v="2016-04-15T00:00:00"/>
    <s v="Smolt"/>
  </r>
  <r>
    <x v="3"/>
    <x v="6"/>
    <s v="UN"/>
    <x v="13"/>
    <s v="Blind Slough"/>
    <s v="ODFW"/>
    <d v="2016-05-04T00:00:00"/>
    <n v="156369"/>
    <x v="4"/>
    <d v="2016-05-04T00:00:00"/>
    <s v="Smolt"/>
  </r>
  <r>
    <x v="3"/>
    <x v="1"/>
    <s v="FA"/>
    <x v="13"/>
    <s v="Youngs Bay"/>
    <s v="ODFW"/>
    <d v="2016-07-29T00:00:00"/>
    <n v="750000"/>
    <x v="8"/>
    <d v="2016-07-29T00:00:00"/>
    <s v="Smolt"/>
  </r>
  <r>
    <x v="3"/>
    <x v="1"/>
    <s v="FA"/>
    <x v="13"/>
    <s v="S Fk Klaskanine River"/>
    <s v="ODFW"/>
    <d v="2016-06-28T00:00:00"/>
    <n v="160487"/>
    <x v="11"/>
    <d v="2016-06-28T00:00:00"/>
    <s v="Smolt"/>
  </r>
  <r>
    <x v="3"/>
    <x v="6"/>
    <s v="UN"/>
    <x v="13"/>
    <s v="S Fk Klaskanine River"/>
    <s v="ODFW"/>
    <d v="2016-04-15T00:00:00"/>
    <n v="209923"/>
    <x v="11"/>
    <d v="2016-04-15T00:00:00"/>
    <s v="Smolt"/>
  </r>
  <r>
    <x v="3"/>
    <x v="1"/>
    <s v="FA"/>
    <x v="4"/>
    <s v="Youngs Bay"/>
    <s v="ODFW"/>
    <d v="2016-06-01T00:00:00"/>
    <n v="25000"/>
    <x v="8"/>
    <d v="2016-06-01T00:00:00"/>
    <s v="Smolt"/>
  </r>
  <r>
    <x v="3"/>
    <x v="1"/>
    <s v="FA"/>
    <x v="4"/>
    <s v="Skipanon River"/>
    <s v="ODFW"/>
    <d v="2016-06-01T00:00:00"/>
    <n v="16500"/>
    <x v="4"/>
    <d v="2016-06-01T00:00:00"/>
    <s v="Smolt"/>
  </r>
  <r>
    <x v="3"/>
    <x v="9"/>
    <s v="SU"/>
    <x v="16"/>
    <s v="McKenzie River"/>
    <s v="ODFW"/>
    <d v="2016-04-04T00:00:00"/>
    <n v="108069"/>
    <x v="1"/>
    <d v="2016-04-05T00:00:00"/>
    <s v="Smolt"/>
  </r>
  <r>
    <x v="3"/>
    <x v="8"/>
    <s v="SP"/>
    <x v="17"/>
    <s v="Minto Pond"/>
    <s v="ODFW"/>
    <d v="2016-01-22T00:00:00"/>
    <n v="264209"/>
    <x v="0"/>
    <d v="2016-01-22T00:00:00"/>
    <s v="Smolt"/>
  </r>
  <r>
    <x v="3"/>
    <x v="8"/>
    <s v="SP"/>
    <x v="17"/>
    <s v="Mollala River"/>
    <s v="ODFW"/>
    <d v="2016-03-15T00:00:00"/>
    <n v="100000"/>
    <x v="1"/>
    <d v="2016-03-15T00:00:00"/>
    <s v="Smolt"/>
  </r>
  <r>
    <x v="3"/>
    <x v="8"/>
    <s v="SP"/>
    <x v="13"/>
    <s v="Tongue Pt"/>
    <s v="ODFW"/>
    <d v="2016-02-23T00:00:00"/>
    <n v="192314"/>
    <x v="4"/>
    <d v="2016-02-23T00:00:00"/>
    <s v="Smolt"/>
  </r>
  <r>
    <x v="3"/>
    <x v="8"/>
    <s v="SP"/>
    <x v="13"/>
    <s v="Tongue Pt"/>
    <s v="ODFW"/>
    <d v="2016-03-23T00:00:00"/>
    <n v="245271"/>
    <x v="4"/>
    <d v="2016-03-23T00:00:00"/>
    <s v="Smolt"/>
  </r>
  <r>
    <x v="3"/>
    <x v="8"/>
    <s v="SP"/>
    <x v="13"/>
    <s v="Blind Slough"/>
    <s v="ODFW"/>
    <d v="2016-03-22T00:00:00"/>
    <n v="300000"/>
    <x v="4"/>
    <d v="2016-03-22T00:00:00"/>
    <s v="Smolt"/>
  </r>
  <r>
    <x v="3"/>
    <x v="8"/>
    <s v="SP"/>
    <x v="18"/>
    <s v="McKenzie Hatchery"/>
    <s v="ODFW"/>
    <d v="2016-02-01T00:00:00"/>
    <n v="201586"/>
    <x v="1"/>
    <d v="2016-02-01T00:00:00"/>
    <s v="Smolt"/>
  </r>
  <r>
    <x v="3"/>
    <x v="8"/>
    <s v="SP"/>
    <x v="18"/>
    <s v="McKenzie Hatchery"/>
    <s v="ODFW"/>
    <d v="2016-02-22T00:00:00"/>
    <n v="199962"/>
    <x v="1"/>
    <d v="2016-02-22T00:00:00"/>
    <s v="Smolt"/>
  </r>
  <r>
    <x v="3"/>
    <x v="8"/>
    <s v="SP"/>
    <x v="18"/>
    <s v="McKenzie Hatchery"/>
    <s v="ODFW"/>
    <d v="2016-03-24T00:00:00"/>
    <n v="203204"/>
    <x v="1"/>
    <d v="2016-03-24T00:00:00"/>
    <s v="Smolt"/>
  </r>
  <r>
    <x v="3"/>
    <x v="8"/>
    <s v="SP"/>
    <x v="0"/>
    <s v="South Santiam Hatchery"/>
    <s v="ODFW"/>
    <d v="2016-01-20T00:00:00"/>
    <n v="548719"/>
    <x v="0"/>
    <d v="2016-01-27T00:00:00"/>
    <s v="Smolt"/>
  </r>
  <r>
    <x v="3"/>
    <x v="8"/>
    <s v="SP"/>
    <x v="0"/>
    <s v="South Santiam Hatchery"/>
    <s v="ODFW"/>
    <d v="2016-03-09T00:00:00"/>
    <n v="170004"/>
    <x v="0"/>
    <d v="2016-03-09T00:00:00"/>
    <s v="Smolt"/>
  </r>
  <r>
    <x v="3"/>
    <x v="9"/>
    <s v="SU"/>
    <x v="0"/>
    <s v="Santiam River &amp; N Fk"/>
    <s v="ODFW"/>
    <d v="2016-04-01T00:00:00"/>
    <n v="119950"/>
    <x v="0"/>
    <d v="2016-04-01T00:00:00"/>
    <s v="Smolt"/>
  </r>
  <r>
    <x v="3"/>
    <x v="9"/>
    <s v="SU"/>
    <x v="0"/>
    <s v="South Santiam Hatchery"/>
    <s v="ODFW"/>
    <d v="2016-03-17T00:00:00"/>
    <n v="169794"/>
    <x v="0"/>
    <d v="2016-04-18T00:00:00"/>
    <s v="Smolt"/>
  </r>
  <r>
    <x v="3"/>
    <x v="8"/>
    <s v="SP"/>
    <x v="1"/>
    <s v="Coast Fk Willamette River"/>
    <s v="ODFW"/>
    <d v="2016-02-24T00:00:00"/>
    <n v="32855"/>
    <x v="1"/>
    <d v="2016-02-24T00:00:00"/>
    <s v="Smolt"/>
  </r>
  <r>
    <x v="3"/>
    <x v="8"/>
    <s v="SP"/>
    <x v="1"/>
    <s v="Dexter Pond"/>
    <s v="ODFW"/>
    <d v="2016-02-03T00:00:00"/>
    <n v="442833"/>
    <x v="1"/>
    <d v="2016-02-03T00:00:00"/>
    <s v="Smolt"/>
  </r>
  <r>
    <x v="3"/>
    <x v="8"/>
    <s v="SP"/>
    <x v="1"/>
    <s v="Dexter Pond"/>
    <s v="ODFW"/>
    <d v="2016-03-04T00:00:00"/>
    <n v="203572"/>
    <x v="1"/>
    <d v="2016-03-04T00:00:00"/>
    <s v="Smolt"/>
  </r>
  <r>
    <x v="3"/>
    <x v="8"/>
    <s v="SP"/>
    <x v="1"/>
    <s v="Dexter Pond"/>
    <s v="ODFW"/>
    <d v="2016-03-23T00:00:00"/>
    <n v="202071"/>
    <x v="1"/>
    <d v="2016-03-23T00:00:00"/>
    <s v="Smolt"/>
  </r>
  <r>
    <x v="3"/>
    <x v="8"/>
    <s v="SP"/>
    <x v="1"/>
    <s v="Dexter Pond"/>
    <s v="ODFW"/>
    <d v="2016-04-12T00:00:00"/>
    <n v="220863"/>
    <x v="1"/>
    <d v="2016-04-12T00:00:00"/>
    <s v="Smolt"/>
  </r>
  <r>
    <x v="3"/>
    <x v="9"/>
    <s v="SU"/>
    <x v="1"/>
    <s v="Dexter Pond"/>
    <s v="ODFW"/>
    <d v="2016-04-12T00:00:00"/>
    <n v="68376"/>
    <x v="1"/>
    <d v="2016-04-12T00:00:00"/>
    <s v="Smolt"/>
  </r>
  <r>
    <x v="3"/>
    <x v="14"/>
    <s v="UN"/>
    <x v="3"/>
    <s v="Green River"/>
    <s v="WDFW"/>
    <d v="2016-02-15T00:00:00"/>
    <n v="30000"/>
    <x v="3"/>
    <d v="2016-03-15T00:00:00"/>
    <s v="Fry"/>
  </r>
  <r>
    <x v="3"/>
    <x v="9"/>
    <s v="SU"/>
    <x v="21"/>
    <s v="Beaver Creek Hatchery"/>
    <s v="WDFW"/>
    <d v="2016-04-13T00:00:00"/>
    <n v="32743"/>
    <x v="14"/>
    <d v="2016-04-13T00:00:00"/>
    <s v="Smolt"/>
  </r>
  <r>
    <x v="3"/>
    <x v="7"/>
    <s v="WI"/>
    <x v="21"/>
    <s v="Beaver Creek Hatchery"/>
    <s v="WDFW"/>
    <d v="2016-04-13T00:00:00"/>
    <n v="13295"/>
    <x v="14"/>
    <d v="2016-04-13T00:00:00"/>
    <s v="Smolt"/>
  </r>
  <r>
    <x v="3"/>
    <x v="1"/>
    <s v="FA"/>
    <x v="24"/>
    <s v="Deep River Net Pens"/>
    <s v="WDFW"/>
    <d v="2016-06-06T00:00:00"/>
    <n v="875000"/>
    <x v="15"/>
    <d v="2016-06-06T00:00:00"/>
    <s v="Smolt"/>
  </r>
  <r>
    <x v="3"/>
    <x v="5"/>
    <s v="SO"/>
    <x v="31"/>
    <s v="Deep River Net Pens"/>
    <s v="ODFW"/>
    <d v="2016-05-02T00:00:00"/>
    <n v="600000"/>
    <x v="15"/>
    <d v="2016-05-02T00:00:00"/>
    <s v="Smolt"/>
  </r>
  <r>
    <x v="3"/>
    <x v="5"/>
    <s v="SO"/>
    <x v="7"/>
    <s v="Deep River Net Pens"/>
    <s v="WDFW"/>
    <d v="2016-05-03T00:00:00"/>
    <n v="320000"/>
    <x v="15"/>
    <d v="2016-05-03T00:00:00"/>
    <s v="Smolt"/>
  </r>
  <r>
    <x v="3"/>
    <x v="8"/>
    <s v="SP"/>
    <x v="6"/>
    <s v="Cathlamet Channel Net Pen"/>
    <s v="WDFW"/>
    <d v="2016-03-01T00:00:00"/>
    <n v="107856"/>
    <x v="4"/>
    <d v="2016-03-01T00:00:00"/>
    <s v="Smolt"/>
  </r>
  <r>
    <x v="3"/>
    <x v="13"/>
    <s v="UN"/>
    <x v="26"/>
    <s v="Grays River Hatchery"/>
    <s v="WDFW"/>
    <d v="2016-03-17T00:00:00"/>
    <n v="141271"/>
    <x v="15"/>
    <d v="2016-03-22T00:00:00"/>
    <s v="Parr"/>
  </r>
  <r>
    <x v="3"/>
    <x v="11"/>
    <s v="NO"/>
    <x v="26"/>
    <s v="Grays River Hatchery"/>
    <s v="WDFW"/>
    <d v="2016-04-26T00:00:00"/>
    <n v="156000"/>
    <x v="15"/>
    <d v="2016-04-26T00:00:00"/>
    <s v="Smolt"/>
  </r>
  <r>
    <x v="3"/>
    <x v="7"/>
    <s v="WI"/>
    <x v="26"/>
    <s v="Grays River Hatchery"/>
    <s v="WDFW"/>
    <d v="2016-04-20T00:00:00"/>
    <n v="18000"/>
    <x v="15"/>
    <d v="2016-05-01T00:00:00"/>
    <s v="Smolt"/>
  </r>
  <r>
    <x v="3"/>
    <x v="7"/>
    <s v="WI"/>
    <x v="21"/>
    <s v="Coweeman River"/>
    <s v="WDFW"/>
    <d v="2016-04-24T00:00:00"/>
    <n v="11395"/>
    <x v="17"/>
    <d v="2016-04-24T00:00:00"/>
    <s v="Smolt"/>
  </r>
  <r>
    <x v="3"/>
    <x v="12"/>
    <s v="UN"/>
    <x v="23"/>
    <s v="Blue Creek"/>
    <s v="WDFW"/>
    <d v="2016-04-15T00:00:00"/>
    <n v="18601"/>
    <x v="3"/>
    <d v="2016-05-20T00:00:00"/>
    <s v="Smolt"/>
  </r>
  <r>
    <x v="3"/>
    <x v="7"/>
    <s v="WI"/>
    <x v="23"/>
    <s v="Cowlitz Trout"/>
    <s v="WDFW"/>
    <d v="2016-04-15T00:00:00"/>
    <n v="119708"/>
    <x v="3"/>
    <d v="2016-05-20T00:00:00"/>
    <s v="Smolt"/>
  </r>
  <r>
    <x v="3"/>
    <x v="7"/>
    <s v="WI"/>
    <x v="23"/>
    <s v="Blue Creek"/>
    <s v="WDFW"/>
    <d v="2016-04-15T00:00:00"/>
    <n v="40058"/>
    <x v="3"/>
    <d v="2016-05-20T00:00:00"/>
    <s v="Smolt"/>
  </r>
  <r>
    <x v="3"/>
    <x v="7"/>
    <s v="WI"/>
    <x v="23"/>
    <s v="Blue Creek"/>
    <s v="WDFW"/>
    <d v="2016-04-15T00:00:00"/>
    <n v="438268"/>
    <x v="3"/>
    <d v="2016-05-20T00:00:00"/>
    <s v="Smolt"/>
  </r>
  <r>
    <x v="3"/>
    <x v="9"/>
    <s v="SU"/>
    <x v="23"/>
    <s v="Blue Creek"/>
    <s v="WDFW"/>
    <d v="2016-04-15T00:00:00"/>
    <n v="183626"/>
    <x v="3"/>
    <d v="2016-05-20T00:00:00"/>
    <s v="Smolt"/>
  </r>
  <r>
    <x v="3"/>
    <x v="1"/>
    <s v="FA"/>
    <x v="6"/>
    <s v="Cowlitz Salmon"/>
    <s v="WDFW"/>
    <d v="2016-05-26T00:00:00"/>
    <n v="3416089"/>
    <x v="3"/>
    <d v="2016-06-27T00:00:00"/>
    <s v="Smolt"/>
  </r>
  <r>
    <x v="3"/>
    <x v="8"/>
    <s v="SP"/>
    <x v="6"/>
    <s v="Cowlitz Salmon"/>
    <s v="WDFW"/>
    <d v="2016-03-01T00:00:00"/>
    <n v="841489"/>
    <x v="3"/>
    <d v="2016-03-04T00:00:00"/>
    <s v="Smolt"/>
  </r>
  <r>
    <x v="3"/>
    <x v="8"/>
    <s v="SP"/>
    <x v="6"/>
    <s v="Cowlitz Salmon"/>
    <s v="WDFW"/>
    <d v="2016-03-10T00:00:00"/>
    <n v="455017"/>
    <x v="3"/>
    <d v="2016-03-14T00:00:00"/>
    <s v="Smolt"/>
  </r>
  <r>
    <x v="3"/>
    <x v="11"/>
    <s v="NO"/>
    <x v="6"/>
    <s v="Cowlitz Salmon"/>
    <s v="WDFW"/>
    <d v="2016-04-28T00:00:00"/>
    <n v="1214992"/>
    <x v="3"/>
    <d v="2016-05-06T00:00:00"/>
    <s v="Smolt"/>
  </r>
  <r>
    <x v="3"/>
    <x v="11"/>
    <s v="NO"/>
    <x v="6"/>
    <s v="Cowlitz Salmon"/>
    <s v="WDFW"/>
    <d v="2016-04-28T00:00:00"/>
    <n v="897922"/>
    <x v="3"/>
    <d v="2016-05-06T00:00:00"/>
    <s v="Smolt"/>
  </r>
  <r>
    <x v="3"/>
    <x v="9"/>
    <s v="SU"/>
    <x v="28"/>
    <s v="S Fk Toutle River"/>
    <s v="WDFW"/>
    <d v="2016-04-16T00:00:00"/>
    <n v="19700"/>
    <x v="16"/>
    <d v="2016-04-16T00:00:00"/>
    <s v="Smolt"/>
  </r>
  <r>
    <x v="3"/>
    <x v="1"/>
    <s v="FA"/>
    <x v="29"/>
    <s v="Green River"/>
    <s v="WDFW"/>
    <d v="2016-06-03T00:00:00"/>
    <n v="1459216"/>
    <x v="3"/>
    <d v="2016-06-19T00:00:00"/>
    <s v="Smolt"/>
  </r>
  <r>
    <x v="3"/>
    <x v="5"/>
    <s v="SO"/>
    <x v="29"/>
    <s v="Green River"/>
    <s v="WDFW"/>
    <d v="2016-05-02T00:00:00"/>
    <n v="25355"/>
    <x v="3"/>
    <d v="2016-05-11T00:00:00"/>
    <s v="Smolt"/>
  </r>
  <r>
    <x v="3"/>
    <x v="8"/>
    <s v="SP"/>
    <x v="3"/>
    <s v="Cowlitz River"/>
    <s v="WDFW"/>
    <d v="2016-03-17T00:00:00"/>
    <n v="55451"/>
    <x v="3"/>
    <d v="2016-03-17T00:00:00"/>
    <s v="Smolt"/>
  </r>
  <r>
    <x v="3"/>
    <x v="12"/>
    <s v="UN"/>
    <x v="3"/>
    <s v="Cowlitz River"/>
    <s v="WDFW"/>
    <d v="2016-04-15T00:00:00"/>
    <n v="10140"/>
    <x v="3"/>
    <d v="2016-04-15T00:00:00"/>
    <s v="Smolt"/>
  </r>
  <r>
    <x v="3"/>
    <x v="1"/>
    <s v="FA"/>
    <x v="27"/>
    <s v="Kalama Falls Hatchery"/>
    <s v="WDFW"/>
    <d v="2016-06-01T00:00:00"/>
    <n v="3325708"/>
    <x v="7"/>
    <d v="2016-06-01T00:00:00"/>
    <s v="Smolt"/>
  </r>
  <r>
    <x v="3"/>
    <x v="11"/>
    <s v="NO"/>
    <x v="27"/>
    <s v="Kalama Falls Hatchery"/>
    <s v="WDFW"/>
    <d v="2016-04-15T00:00:00"/>
    <n v="89680"/>
    <x v="7"/>
    <d v="2016-04-15T00:00:00"/>
    <s v="Smolt"/>
  </r>
  <r>
    <x v="3"/>
    <x v="7"/>
    <s v="WI"/>
    <x v="27"/>
    <s v="Kalama Falls Hatchery"/>
    <s v="WDFW"/>
    <d v="2016-04-15T00:00:00"/>
    <n v="36776"/>
    <x v="7"/>
    <d v="2016-04-15T00:00:00"/>
    <s v="Smolt"/>
  </r>
  <r>
    <x v="3"/>
    <x v="1"/>
    <s v="FA"/>
    <x v="20"/>
    <s v="Fallert Creek Hatchery"/>
    <s v="WDFW"/>
    <d v="2016-06-01T00:00:00"/>
    <n v="1159143"/>
    <x v="7"/>
    <d v="2016-06-30T00:00:00"/>
    <s v="Smolt"/>
  </r>
  <r>
    <x v="3"/>
    <x v="8"/>
    <s v="SP"/>
    <x v="20"/>
    <s v="Fallert Creek Hatchery"/>
    <s v="WDFW"/>
    <d v="2016-02-18T00:00:00"/>
    <n v="232618"/>
    <x v="7"/>
    <d v="2016-02-19T00:00:00"/>
    <s v="Smolt"/>
  </r>
  <r>
    <x v="3"/>
    <x v="9"/>
    <s v="SU"/>
    <x v="20"/>
    <s v="Fallert Creek Hatchery"/>
    <s v="WDFW"/>
    <d v="2016-04-15T00:00:00"/>
    <n v="30349"/>
    <x v="7"/>
    <d v="2016-04-15T00:00:00"/>
    <s v="Smolt"/>
  </r>
  <r>
    <x v="3"/>
    <x v="8"/>
    <s v="SP"/>
    <x v="7"/>
    <s v="Lewis River Hatchery"/>
    <s v="WDFW"/>
    <d v="2016-02-01T00:00:00"/>
    <n v="116775"/>
    <x v="5"/>
    <d v="2016-02-01T00:00:00"/>
    <s v="Smolt"/>
  </r>
  <r>
    <x v="3"/>
    <x v="11"/>
    <s v="NO"/>
    <x v="7"/>
    <s v="Lewis River Hatchery"/>
    <s v="WDFW"/>
    <d v="2016-04-01T00:00:00"/>
    <n v="935240"/>
    <x v="5"/>
    <d v="2016-04-10T00:00:00"/>
    <s v="Smolt"/>
  </r>
  <r>
    <x v="3"/>
    <x v="5"/>
    <s v="SO"/>
    <x v="7"/>
    <s v="Lewis River Hatchery"/>
    <s v="WDFW"/>
    <d v="2016-04-01T00:00:00"/>
    <n v="1242461"/>
    <x v="5"/>
    <d v="2016-04-10T00:00:00"/>
    <s v="Smolt"/>
  </r>
  <r>
    <x v="3"/>
    <x v="13"/>
    <s v="UN"/>
    <x v="7"/>
    <s v="E Fk Lewis River"/>
    <s v="WDFW"/>
    <d v="2016-04-18T00:00:00"/>
    <n v="74756"/>
    <x v="5"/>
    <d v="2016-04-28T00:00:00"/>
    <s v="Parr"/>
  </r>
  <r>
    <x v="3"/>
    <x v="9"/>
    <s v="SU"/>
    <x v="25"/>
    <s v="Lewis River"/>
    <s v="WDFW"/>
    <d v="2016-04-15T00:00:00"/>
    <n v="175000"/>
    <x v="5"/>
    <d v="2016-04-27T00:00:00"/>
    <s v="Smolt"/>
  </r>
  <r>
    <x v="3"/>
    <x v="7"/>
    <s v="WI"/>
    <x v="25"/>
    <s v="Lewis River"/>
    <s v="WDFW"/>
    <d v="2016-04-15T00:00:00"/>
    <n v="100000"/>
    <x v="5"/>
    <d v="2016-04-20T00:00:00"/>
    <s v="Smolt"/>
  </r>
  <r>
    <x v="3"/>
    <x v="9"/>
    <s v="SU"/>
    <x v="25"/>
    <s v="Echo Net Pens"/>
    <s v="WDFW"/>
    <d v="2016-04-15T00:00:00"/>
    <n v="50343"/>
    <x v="5"/>
    <d v="2016-04-15T00:00:00"/>
    <s v="Smolt"/>
  </r>
  <r>
    <x v="3"/>
    <x v="13"/>
    <s v="UN"/>
    <x v="3"/>
    <s v="E Fk Lewis River"/>
    <s v="WDFW"/>
    <d v="2016-02-01T00:00:00"/>
    <n v="570"/>
    <x v="5"/>
    <d v="2016-02-29T00:00:00"/>
    <s v="Parr"/>
  </r>
  <r>
    <x v="3"/>
    <x v="1"/>
    <s v="FA"/>
    <x v="24"/>
    <s v="Washougal Hatchery"/>
    <s v="WDFW"/>
    <d v="2016-06-22T00:00:00"/>
    <n v="910456"/>
    <x v="6"/>
    <d v="2016-06-22T00:00:00"/>
    <s v="Smolt"/>
  </r>
  <r>
    <x v="3"/>
    <x v="11"/>
    <s v="NO"/>
    <x v="24"/>
    <s v="Washougal Hatchery"/>
    <s v="WDFW"/>
    <d v="2016-05-03T00:00:00"/>
    <n v="153615"/>
    <x v="6"/>
    <d v="2016-05-03T00:00:00"/>
    <s v="Smolt"/>
  </r>
  <r>
    <x v="3"/>
    <x v="13"/>
    <s v="UN"/>
    <x v="30"/>
    <s v="Duncan Creek"/>
    <s v="WDFW"/>
    <d v="2016-04-21T00:00:00"/>
    <n v="74679"/>
    <x v="4"/>
    <d v="2016-04-21T00:00:00"/>
    <s v="Parr"/>
  </r>
  <r>
    <x v="3"/>
    <x v="9"/>
    <s v="SU"/>
    <x v="28"/>
    <s v="Washougal River"/>
    <s v="WDFW"/>
    <d v="2016-04-04T00:00:00"/>
    <n v="72133"/>
    <x v="6"/>
    <d v="2016-04-06T00:00:00"/>
    <s v="Smolt"/>
  </r>
  <r>
    <x v="3"/>
    <x v="7"/>
    <s v="WI"/>
    <x v="28"/>
    <s v="Washougal River"/>
    <s v="WDFW"/>
    <d v="2016-04-05T00:00:00"/>
    <n v="76892"/>
    <x v="6"/>
    <d v="2016-04-06T00:00:00"/>
    <s v="Smolt"/>
  </r>
  <r>
    <x v="3"/>
    <x v="7"/>
    <s v="WI"/>
    <x v="28"/>
    <s v="Salmon Creek (WA)"/>
    <s v="WDFW"/>
    <d v="2016-04-19T00:00:00"/>
    <n v="32605"/>
    <x v="4"/>
    <d v="2016-04-19T00:00:00"/>
    <s v="Smolt"/>
  </r>
  <r>
    <x v="3"/>
    <x v="8"/>
    <s v="SP"/>
    <x v="18"/>
    <s v="Row River"/>
    <s v="ODFW"/>
    <d v="2016-03-28T00:00:00"/>
    <n v="6795"/>
    <x v="1"/>
    <d v="2016-03-28T00:00:00"/>
    <s v="Smolt"/>
  </r>
  <r>
    <x v="3"/>
    <x v="8"/>
    <s v="SP"/>
    <x v="17"/>
    <s v="Minto Pond"/>
    <s v="ODFW"/>
    <d v="2016-02-24T00:00:00"/>
    <n v="431997"/>
    <x v="0"/>
    <d v="2016-02-24T00:00:00"/>
    <s v="Smolt"/>
  </r>
  <r>
    <x v="3"/>
    <x v="8"/>
    <s v="SP"/>
    <x v="1"/>
    <s v="Row River"/>
    <s v="ODFW"/>
    <d v="2016-02-24T00:00:00"/>
    <n v="77761"/>
    <x v="1"/>
    <d v="2016-02-24T00:00:00"/>
    <s v="Smolt"/>
  </r>
  <r>
    <x v="3"/>
    <x v="8"/>
    <s v="SP"/>
    <x v="1"/>
    <s v="Willamette River"/>
    <s v="ODFW"/>
    <d v="2016-02-24T00:00:00"/>
    <n v="47988"/>
    <x v="1"/>
    <d v="2016-02-24T00:00:00"/>
    <s v="Smolt"/>
  </r>
  <r>
    <x v="3"/>
    <x v="8"/>
    <s v="SP"/>
    <x v="13"/>
    <s v="Youngs Bay"/>
    <s v="ODFW"/>
    <d v="2016-02-22T00:00:00"/>
    <n v="367471"/>
    <x v="8"/>
    <d v="2016-02-22T00:00:00"/>
    <s v="Smolt"/>
  </r>
  <r>
    <x v="3"/>
    <x v="1"/>
    <s v="FA"/>
    <x v="12"/>
    <s v="N Fk Klaskanine River"/>
    <s v="ODFW"/>
    <d v="2016-05-31T00:00:00"/>
    <n v="963212"/>
    <x v="11"/>
    <d v="2016-05-31T00:00:00"/>
    <s v="Smolt"/>
  </r>
  <r>
    <x v="3"/>
    <x v="7"/>
    <s v="WI"/>
    <x v="21"/>
    <s v="Beaver Creek Hatchery"/>
    <s v="WDFW"/>
    <d v="2016-04-13T00:00:00"/>
    <n v="14730"/>
    <x v="14"/>
    <d v="2016-04-13T00:00:00"/>
    <s v="Smolt"/>
  </r>
  <r>
    <x v="3"/>
    <x v="7"/>
    <s v="WI"/>
    <x v="21"/>
    <s v="Beaver Creek Hatchery"/>
    <s v="WDFW"/>
    <d v="2016-04-13T00:00:00"/>
    <n v="37664"/>
    <x v="14"/>
    <d v="2016-04-13T00:00:00"/>
    <s v="Smolt"/>
  </r>
  <r>
    <x v="3"/>
    <x v="9"/>
    <s v="SU"/>
    <x v="20"/>
    <s v="Fallert Creek Hatchery"/>
    <s v="WDFW"/>
    <d v="2016-03-25T00:00:00"/>
    <n v="53312"/>
    <x v="7"/>
    <d v="2016-03-25T00:00:00"/>
    <s v="Smolt"/>
  </r>
  <r>
    <x v="3"/>
    <x v="9"/>
    <s v="SU"/>
    <x v="20"/>
    <s v="Fallert Creek Hatchery"/>
    <s v="WDFW"/>
    <d v="2016-05-15T00:00:00"/>
    <n v="20139"/>
    <x v="7"/>
    <d v="2016-05-15T00:00:00"/>
    <s v="Smolt"/>
  </r>
  <r>
    <x v="3"/>
    <x v="7"/>
    <s v="WI"/>
    <x v="20"/>
    <s v="Fallert Creek Hatchery"/>
    <s v="WDFW"/>
    <d v="2016-03-25T00:00:00"/>
    <n v="35665"/>
    <x v="7"/>
    <d v="2016-03-25T00:00:00"/>
    <s v="Smolt"/>
  </r>
  <r>
    <x v="3"/>
    <x v="7"/>
    <s v="WI"/>
    <x v="20"/>
    <s v="Fallert Creek Hatchery"/>
    <s v="WDFW"/>
    <d v="2016-05-15T00:00:00"/>
    <n v="10770"/>
    <x v="7"/>
    <d v="2016-05-15T00:00:00"/>
    <s v="Smolt"/>
  </r>
  <r>
    <x v="4"/>
    <x v="3"/>
    <s v="UN"/>
    <x v="4"/>
    <s v="Youngs Bay"/>
    <s v="ODFW"/>
    <d v="2014-06-03T00:00:00"/>
    <n v="4510"/>
    <x v="8"/>
    <d v="2014-06-03T00:00:00"/>
    <s v="Presmolt"/>
  </r>
  <r>
    <x v="4"/>
    <x v="3"/>
    <s v="UN"/>
    <x v="4"/>
    <s v="Skipanon River"/>
    <s v="ODFW"/>
    <d v="2014-06-04T00:00:00"/>
    <n v="4646"/>
    <x v="4"/>
    <d v="2014-06-04T00:00:00"/>
    <s v="Presmolt"/>
  </r>
  <r>
    <x v="4"/>
    <x v="0"/>
    <s v="SP"/>
    <x v="18"/>
    <s v="McKenzie Hatchery"/>
    <s v="ODFW"/>
    <d v="2014-11-15T00:00:00"/>
    <n v="200000"/>
    <x v="1"/>
    <d v="2014-11-15T00:00:00"/>
    <s v="Presmolt"/>
  </r>
  <r>
    <x v="4"/>
    <x v="0"/>
    <s v="SP"/>
    <x v="0"/>
    <s v="South Santiam Hatchery"/>
    <s v="ODFW"/>
    <d v="2014-10-31T00:00:00"/>
    <n v="309422"/>
    <x v="0"/>
    <d v="2014-10-31T00:00:00"/>
    <s v="Presmolt"/>
  </r>
  <r>
    <x v="4"/>
    <x v="0"/>
    <s v="SP"/>
    <x v="1"/>
    <s v="Dexter Pond"/>
    <s v="ODFW"/>
    <d v="2014-11-04T00:00:00"/>
    <n v="314629"/>
    <x v="1"/>
    <d v="2014-11-04T00:00:00"/>
    <s v="Presmolt"/>
  </r>
  <r>
    <x v="4"/>
    <x v="4"/>
    <s v="NO"/>
    <x v="3"/>
    <s v="Below Bonn Dam"/>
    <s v="WDFW"/>
    <d v="2014-04-15T00:00:00"/>
    <n v="39000"/>
    <x v="4"/>
    <d v="2014-04-15T00:00:00"/>
    <s v="Fry"/>
  </r>
  <r>
    <x v="4"/>
    <x v="0"/>
    <s v="SP"/>
    <x v="6"/>
    <s v="Cowlitz Salmon"/>
    <s v="WDFW"/>
    <d v="2014-11-01T00:00:00"/>
    <n v="500000"/>
    <x v="3"/>
    <d v="2014-11-10T00:00:00"/>
    <s v="Presmolt"/>
  </r>
  <r>
    <x v="4"/>
    <x v="4"/>
    <s v="NO"/>
    <x v="3"/>
    <s v="Cowlitz River"/>
    <s v="WDFW"/>
    <d v="2014-03-01T00:00:00"/>
    <n v="11077"/>
    <x v="3"/>
    <d v="2014-03-31T00:00:00"/>
    <s v="Egg"/>
  </r>
  <r>
    <x v="4"/>
    <x v="4"/>
    <s v="NO"/>
    <x v="3"/>
    <s v="Cowlitz River"/>
    <s v="WDFW"/>
    <d v="2014-04-01T00:00:00"/>
    <n v="100"/>
    <x v="3"/>
    <d v="2014-04-30T00:00:00"/>
    <s v="Fry"/>
  </r>
  <r>
    <x v="4"/>
    <x v="4"/>
    <s v="NO"/>
    <x v="3"/>
    <s v="Cowlitz River"/>
    <s v="WDFW"/>
    <d v="2014-05-01T00:00:00"/>
    <n v="250"/>
    <x v="3"/>
    <d v="2014-05-01T00:00:00"/>
    <s v="Fry"/>
  </r>
  <r>
    <x v="4"/>
    <x v="4"/>
    <s v="NO"/>
    <x v="3"/>
    <s v="Cowlitz River"/>
    <s v="WDFW"/>
    <d v="2014-04-14T00:00:00"/>
    <n v="70200"/>
    <x v="3"/>
    <d v="2014-05-05T00:00:00"/>
    <s v="Fry"/>
  </r>
  <r>
    <x v="4"/>
    <x v="4"/>
    <s v="NO"/>
    <x v="3"/>
    <s v="Salmon Creek (WA)"/>
    <s v="WDFW"/>
    <d v="2014-04-29T00:00:00"/>
    <n v="8000"/>
    <x v="4"/>
    <d v="2014-04-29T00:00:00"/>
    <s v="Fry"/>
  </r>
  <r>
    <x v="4"/>
    <x v="4"/>
    <s v="NO"/>
    <x v="3"/>
    <s v="Campbell Creek"/>
    <s v="WDFW"/>
    <d v="2014-06-01T00:00:00"/>
    <n v="1000"/>
    <x v="3"/>
    <d v="2014-06-30T00:00:00"/>
    <s v="Presmolt"/>
  </r>
  <r>
    <x v="4"/>
    <x v="9"/>
    <s v="SU"/>
    <x v="3"/>
    <s v="Kalama River"/>
    <s v="WDFW"/>
    <d v="2014-03-01T00:00:00"/>
    <n v="10000"/>
    <x v="7"/>
    <d v="2014-03-15T00:00:00"/>
    <s v="Fry"/>
  </r>
  <r>
    <x v="4"/>
    <x v="4"/>
    <s v="NO"/>
    <x v="3"/>
    <s v="Lewis River"/>
    <s v="WDFW"/>
    <d v="2014-04-01T00:00:00"/>
    <n v="460000"/>
    <x v="5"/>
    <d v="2014-04-30T00:00:00"/>
    <s v="Fry"/>
  </r>
  <r>
    <x v="4"/>
    <x v="4"/>
    <s v="NO"/>
    <x v="3"/>
    <s v="Lewis River"/>
    <s v="WDFW"/>
    <d v="2014-04-01T00:00:00"/>
    <n v="268000"/>
    <x v="5"/>
    <d v="2014-04-30T00:00:00"/>
    <s v="Fry"/>
  </r>
  <r>
    <x v="4"/>
    <x v="4"/>
    <s v="NO"/>
    <x v="3"/>
    <s v="Salmon Creek (WA)"/>
    <s v="WDFW"/>
    <d v="2014-03-19T00:00:00"/>
    <n v="37500"/>
    <x v="4"/>
    <d v="2014-03-23T00:00:00"/>
    <s v="Fry"/>
  </r>
  <r>
    <x v="4"/>
    <x v="4"/>
    <s v="NO"/>
    <x v="3"/>
    <s v="Lewis River"/>
    <s v="WDFW"/>
    <d v="2014-04-16T00:00:00"/>
    <n v="1507"/>
    <x v="5"/>
    <d v="2014-06-11T00:00:00"/>
    <s v="Fry"/>
  </r>
  <r>
    <x v="4"/>
    <x v="4"/>
    <s v="NO"/>
    <x v="3"/>
    <s v="Lewis River"/>
    <s v="WDFW"/>
    <d v="2014-01-01T00:00:00"/>
    <n v="10000"/>
    <x v="5"/>
    <d v="2014-01-31T00:00:00"/>
    <s v="Fry"/>
  </r>
  <r>
    <x v="4"/>
    <x v="4"/>
    <s v="NO"/>
    <x v="3"/>
    <s v="Salmon Creek (WA)"/>
    <s v="WDFW"/>
    <d v="2014-06-10T00:00:00"/>
    <n v="65"/>
    <x v="4"/>
    <d v="2014-06-10T00:00:00"/>
    <s v="Fry"/>
  </r>
  <r>
    <x v="4"/>
    <x v="4"/>
    <s v="NO"/>
    <x v="3"/>
    <s v="Salmon Creek (WA)"/>
    <s v="WDFW"/>
    <d v="2014-03-26T00:00:00"/>
    <n v="90000"/>
    <x v="4"/>
    <d v="2014-03-26T00:00:00"/>
    <s v="Fry"/>
  </r>
  <r>
    <x v="4"/>
    <x v="4"/>
    <s v="NO"/>
    <x v="3"/>
    <s v="Salmon Creek (WA)"/>
    <s v="WDFW"/>
    <d v="2014-05-01T00:00:00"/>
    <n v="4775"/>
    <x v="4"/>
    <d v="2014-05-01T00:00:00"/>
    <s v="Fry"/>
  </r>
  <r>
    <x v="4"/>
    <x v="0"/>
    <s v="SP"/>
    <x v="17"/>
    <s v="Detroit Reservoir"/>
    <s v="ODFW"/>
    <d v="2014-07-09T00:00:00"/>
    <n v="66891"/>
    <x v="1"/>
    <d v="2014-07-09T00:00:00"/>
    <s v="Presmolt"/>
  </r>
  <r>
    <x v="4"/>
    <x v="0"/>
    <s v="SP"/>
    <x v="17"/>
    <s v="Santiam River &amp; N Fk"/>
    <s v="ODFW"/>
    <d v="2014-07-09T00:00:00"/>
    <n v="33484"/>
    <x v="0"/>
    <d v="2014-07-09T00:00:00"/>
    <s v="Presmolt"/>
  </r>
  <r>
    <x v="4"/>
    <x v="0"/>
    <s v="SP"/>
    <x v="17"/>
    <s v="Detroit Reservoir"/>
    <s v="ODFW"/>
    <d v="2014-08-11T00:00:00"/>
    <n v="10030"/>
    <x v="1"/>
    <d v="2014-08-11T00:00:00"/>
    <s v="Presmolt"/>
  </r>
  <r>
    <x v="4"/>
    <x v="0"/>
    <s v="SP"/>
    <x v="1"/>
    <s v="Hills Creek Reservoir"/>
    <s v="ODFW"/>
    <d v="2014-07-01T00:00:00"/>
    <n v="20000"/>
    <x v="1"/>
    <d v="2014-07-01T00:00:00"/>
    <s v="Presmolt"/>
  </r>
  <r>
    <x v="4"/>
    <x v="3"/>
    <s v="UN"/>
    <x v="3"/>
    <s v="Salmon Creek (WA)"/>
    <s v="WDFW"/>
    <d v="2014-01-15T00:00:00"/>
    <n v="20"/>
    <x v="4"/>
    <d v="2014-01-15T00:00:00"/>
    <s v="Fry"/>
  </r>
  <r>
    <x v="4"/>
    <x v="4"/>
    <s v="NO"/>
    <x v="3"/>
    <s v="Washougal River"/>
    <s v="WDFW"/>
    <d v="2014-03-22T00:00:00"/>
    <n v="483"/>
    <x v="6"/>
    <d v="2014-05-09T00:00:00"/>
    <s v="Fry"/>
  </r>
  <r>
    <x v="4"/>
    <x v="4"/>
    <s v="NO"/>
    <x v="3"/>
    <s v="Salmon Creek (WA)"/>
    <s v="WDFW"/>
    <d v="2014-03-27T00:00:00"/>
    <n v="5420"/>
    <x v="4"/>
    <d v="2014-06-23T00:00:00"/>
    <s v="Fry"/>
  </r>
  <r>
    <x v="4"/>
    <x v="7"/>
    <s v="WI"/>
    <x v="25"/>
    <s v="N Fk Lewis River"/>
    <s v="WDFW"/>
    <d v="2014-06-27T00:00:00"/>
    <n v="9092"/>
    <x v="5"/>
    <d v="2014-07-03T00:00:00"/>
    <s v="Fry"/>
  </r>
  <r>
    <x v="4"/>
    <x v="0"/>
    <s v="SP"/>
    <x v="17"/>
    <s v="Santiam River &amp; N Fk"/>
    <s v="ODFW"/>
    <d v="2014-09-17T00:00:00"/>
    <n v="10023"/>
    <x v="0"/>
    <d v="2014-09-17T00:00:00"/>
    <s v="Presmolt"/>
  </r>
  <r>
    <x v="4"/>
    <x v="7"/>
    <s v="WI"/>
    <x v="4"/>
    <s v="Skipanon River"/>
    <s v="ODFW"/>
    <d v="2014-06-04T00:00:00"/>
    <n v="443"/>
    <x v="4"/>
    <d v="2014-06-04T00:00:00"/>
    <s v="Smolt"/>
  </r>
  <r>
    <x v="4"/>
    <x v="8"/>
    <s v="SP"/>
    <x v="18"/>
    <s v="Row River"/>
    <s v="ODFW"/>
    <d v="2014-12-30T00:00:00"/>
    <n v="216519"/>
    <x v="1"/>
    <d v="2014-12-30T00:00:00"/>
    <s v="Smolt"/>
  </r>
  <r>
    <x v="4"/>
    <x v="6"/>
    <s v="UN"/>
    <x v="10"/>
    <s v="Big Creek Hatchery"/>
    <s v="ODFW"/>
    <d v="2015-04-13T00:00:00"/>
    <n v="537661"/>
    <x v="10"/>
    <d v="2015-04-13T00:00:00"/>
    <s v="Smolt"/>
  </r>
  <r>
    <x v="4"/>
    <x v="7"/>
    <s v="WI"/>
    <x v="10"/>
    <s v="Big Creek Hatchery"/>
    <s v="ODFW"/>
    <d v="2015-03-16T00:00:00"/>
    <n v="56492"/>
    <x v="10"/>
    <d v="2015-03-16T00:00:00"/>
    <s v="Smolt"/>
  </r>
  <r>
    <x v="4"/>
    <x v="7"/>
    <s v="WI"/>
    <x v="11"/>
    <s v="Gnat Creek Hatchery"/>
    <s v="ODFW"/>
    <d v="2015-03-13T00:00:00"/>
    <n v="39045"/>
    <x v="4"/>
    <d v="2015-03-13T00:00:00"/>
    <s v="Smolt"/>
  </r>
  <r>
    <x v="4"/>
    <x v="7"/>
    <s v="WI"/>
    <x v="12"/>
    <s v="N Fk Klaskanine River"/>
    <s v="ODFW"/>
    <d v="2015-03-16T00:00:00"/>
    <n v="38902"/>
    <x v="11"/>
    <d v="2015-03-16T00:00:00"/>
    <s v="Smolt"/>
  </r>
  <r>
    <x v="4"/>
    <x v="1"/>
    <s v="FA"/>
    <x v="10"/>
    <s v="Big Creek Hatchery"/>
    <s v="ODFW"/>
    <d v="2015-05-11T00:00:00"/>
    <n v="3120712"/>
    <x v="10"/>
    <d v="2015-05-11T00:00:00"/>
    <s v="Smolt"/>
  </r>
  <r>
    <x v="4"/>
    <x v="1"/>
    <s v="FA"/>
    <x v="12"/>
    <s v="N Fk Klaskanine River"/>
    <s v="ODFW"/>
    <d v="2015-05-01T00:00:00"/>
    <n v="2047136"/>
    <x v="11"/>
    <d v="2015-05-01T00:00:00"/>
    <s v="Smolt"/>
  </r>
  <r>
    <x v="4"/>
    <x v="1"/>
    <s v="FA"/>
    <x v="13"/>
    <s v="S Fk Klaskanine River"/>
    <s v="ODFW"/>
    <d v="2015-06-27T00:00:00"/>
    <n v="672387"/>
    <x v="11"/>
    <d v="2015-06-27T00:00:00"/>
    <s v="Smolt"/>
  </r>
  <r>
    <x v="4"/>
    <x v="13"/>
    <s v="UN"/>
    <x v="10"/>
    <s v="Big Creek Hatchery"/>
    <s v="ODFW"/>
    <d v="2015-05-15T00:00:00"/>
    <n v="66981"/>
    <x v="10"/>
    <d v="2015-05-15T00:00:00"/>
    <s v="Smolt"/>
  </r>
  <r>
    <x v="4"/>
    <x v="13"/>
    <s v="UN"/>
    <x v="10"/>
    <s v="Big Creek Hatchery"/>
    <s v="ODFW"/>
    <d v="2015-04-24T00:00:00"/>
    <n v="123207"/>
    <x v="10"/>
    <d v="2015-04-24T00:00:00"/>
    <s v="Smolt"/>
  </r>
  <r>
    <x v="4"/>
    <x v="1"/>
    <s v="FA"/>
    <x v="2"/>
    <s v="Tanner Creek"/>
    <s v="ODFW"/>
    <d v="2015-04-20T00:00:00"/>
    <n v="1226051"/>
    <x v="2"/>
    <d v="2015-04-20T00:00:00"/>
    <s v="Smolt"/>
  </r>
  <r>
    <x v="4"/>
    <x v="1"/>
    <s v="FA"/>
    <x v="2"/>
    <s v="Tanner Creek"/>
    <s v="ODFW"/>
    <d v="2015-10-01T00:00:00"/>
    <n v="400000"/>
    <x v="2"/>
    <d v="2015-10-01T00:00:00"/>
    <s v="Smolt"/>
  </r>
  <r>
    <x v="4"/>
    <x v="9"/>
    <s v="SU"/>
    <x v="14"/>
    <s v="Clackamas Hatchery"/>
    <s v="ODFW"/>
    <d v="2015-04-09T00:00:00"/>
    <n v="144414"/>
    <x v="13"/>
    <d v="2015-04-09T00:00:00"/>
    <s v="Smolt"/>
  </r>
  <r>
    <x v="4"/>
    <x v="9"/>
    <s v="SU"/>
    <x v="15"/>
    <s v="Cedar Creek (Sandy R)"/>
    <s v="ODFW"/>
    <d v="2015-04-14T00:00:00"/>
    <n v="66456"/>
    <x v="12"/>
    <d v="2015-04-14T00:00:00"/>
    <s v="Smolt"/>
  </r>
  <r>
    <x v="4"/>
    <x v="7"/>
    <s v="WI"/>
    <x v="15"/>
    <s v="Cedar Creek (Sandy R)"/>
    <s v="ODFW"/>
    <d v="2015-04-13T00:00:00"/>
    <n v="153387"/>
    <x v="12"/>
    <d v="2015-04-13T00:00:00"/>
    <s v="Smolt"/>
  </r>
  <r>
    <x v="4"/>
    <x v="7"/>
    <s v="WI"/>
    <x v="4"/>
    <s v="Clackamas River"/>
    <s v="ODFW"/>
    <d v="2015-04-28T00:00:00"/>
    <n v="24247"/>
    <x v="13"/>
    <d v="2015-04-28T00:00:00"/>
    <s v="Smolt"/>
  </r>
  <r>
    <x v="4"/>
    <x v="7"/>
    <s v="WI"/>
    <x v="14"/>
    <s v="Clackamas Hatchery"/>
    <s v="ODFW"/>
    <d v="2015-04-09T00:00:00"/>
    <n v="61926"/>
    <x v="13"/>
    <d v="2015-04-09T00:00:00"/>
    <s v="Smolt"/>
  </r>
  <r>
    <x v="4"/>
    <x v="6"/>
    <s v="UN"/>
    <x v="13"/>
    <s v="Tongue Pt"/>
    <s v="ODFW"/>
    <d v="2015-05-13T00:00:00"/>
    <n v="441664"/>
    <x v="4"/>
    <d v="2015-05-13T00:00:00"/>
    <s v="Smolt"/>
  </r>
  <r>
    <x v="4"/>
    <x v="8"/>
    <s v="SP"/>
    <x v="14"/>
    <s v="Bull Run Acclimation"/>
    <s v="ODFW"/>
    <d v="2015-03-11T00:00:00"/>
    <n v="61648"/>
    <x v="12"/>
    <d v="2015-03-11T00:00:00"/>
    <s v="Smolt"/>
  </r>
  <r>
    <x v="4"/>
    <x v="8"/>
    <s v="SP"/>
    <x v="14"/>
    <s v="Bull Run Acclimation"/>
    <s v="ODFW"/>
    <d v="2015-04-06T00:00:00"/>
    <n v="51786"/>
    <x v="12"/>
    <d v="2015-04-06T00:00:00"/>
    <s v="Smolt"/>
  </r>
  <r>
    <x v="4"/>
    <x v="8"/>
    <s v="SP"/>
    <x v="14"/>
    <s v="Eagle Creek Hatchery"/>
    <s v="ODFW"/>
    <d v="2015-03-12T00:00:00"/>
    <n v="104445"/>
    <x v="9"/>
    <d v="2015-03-12T00:00:00"/>
    <s v="Smolt"/>
  </r>
  <r>
    <x v="4"/>
    <x v="8"/>
    <s v="SP"/>
    <x v="4"/>
    <s v="Clackamas River"/>
    <s v="ODFW"/>
    <d v="2015-02-15T00:00:00"/>
    <n v="55000"/>
    <x v="13"/>
    <d v="2015-02-15T00:00:00"/>
    <s v="Smolt"/>
  </r>
  <r>
    <x v="4"/>
    <x v="8"/>
    <s v="SP"/>
    <x v="4"/>
    <s v="Clackamas River"/>
    <s v="ODFW"/>
    <d v="2015-03-15T00:00:00"/>
    <n v="30050"/>
    <x v="13"/>
    <d v="2015-03-15T00:00:00"/>
    <s v="Smolt"/>
  </r>
  <r>
    <x v="4"/>
    <x v="8"/>
    <s v="SP"/>
    <x v="4"/>
    <s v="Clackamas River"/>
    <s v="ODFW"/>
    <d v="2015-04-08T00:00:00"/>
    <n v="55000"/>
    <x v="13"/>
    <d v="2015-04-08T00:00:00"/>
    <s v="Smolt"/>
  </r>
  <r>
    <x v="4"/>
    <x v="8"/>
    <s v="SP"/>
    <x v="4"/>
    <s v="Clackamas River"/>
    <s v="ODFW"/>
    <d v="2015-03-09T00:00:00"/>
    <n v="54038"/>
    <x v="13"/>
    <d v="2015-03-09T00:00:00"/>
    <s v="Smolt"/>
  </r>
  <r>
    <x v="4"/>
    <x v="8"/>
    <s v="SP"/>
    <x v="14"/>
    <s v="Clackamas Hatchery"/>
    <s v="ODFW"/>
    <d v="2015-03-05T00:00:00"/>
    <n v="447992"/>
    <x v="13"/>
    <d v="2015-03-26T00:00:00"/>
    <s v="Smolt"/>
  </r>
  <r>
    <x v="4"/>
    <x v="8"/>
    <s v="SP"/>
    <x v="13"/>
    <s v="Youngs Bay"/>
    <s v="ODFW"/>
    <d v="2015-03-18T00:00:00"/>
    <n v="560520"/>
    <x v="8"/>
    <d v="2015-03-18T00:00:00"/>
    <s v="Smolt"/>
  </r>
  <r>
    <x v="4"/>
    <x v="8"/>
    <s v="SP"/>
    <x v="13"/>
    <s v="Blind Slough"/>
    <s v="ODFW"/>
    <d v="2015-03-05T00:00:00"/>
    <n v="130750"/>
    <x v="4"/>
    <d v="2015-03-05T00:00:00"/>
    <s v="Smolt"/>
  </r>
  <r>
    <x v="4"/>
    <x v="8"/>
    <s v="SP"/>
    <x v="11"/>
    <s v="Gnat Creek Hatchery"/>
    <s v="ODFW"/>
    <d v="2015-03-13T00:00:00"/>
    <n v="143823"/>
    <x v="4"/>
    <d v="2015-03-13T00:00:00"/>
    <s v="Smolt"/>
  </r>
  <r>
    <x v="4"/>
    <x v="6"/>
    <s v="UN"/>
    <x v="12"/>
    <s v="N Fk Klaskanine River"/>
    <s v="ODFW"/>
    <d v="2015-04-13T00:00:00"/>
    <n v="748972"/>
    <x v="11"/>
    <d v="2015-04-14T00:00:00"/>
    <s v="Smolt"/>
  </r>
  <r>
    <x v="4"/>
    <x v="6"/>
    <s v="UN"/>
    <x v="13"/>
    <s v="Blind Slough"/>
    <s v="ODFW"/>
    <d v="2015-04-15T00:00:00"/>
    <n v="407545"/>
    <x v="4"/>
    <d v="2015-04-15T00:00:00"/>
    <s v="Smolt"/>
  </r>
  <r>
    <x v="4"/>
    <x v="6"/>
    <s v="UN"/>
    <x v="2"/>
    <s v="Tanner Creek"/>
    <s v="ODFW"/>
    <d v="2015-05-07T00:00:00"/>
    <n v="353525"/>
    <x v="2"/>
    <d v="2015-05-07T00:00:00"/>
    <s v="Smolt"/>
  </r>
  <r>
    <x v="4"/>
    <x v="6"/>
    <s v="UN"/>
    <x v="13"/>
    <s v="Youngs Bay"/>
    <s v="ODFW"/>
    <d v="2015-04-16T00:00:00"/>
    <n v="684306"/>
    <x v="8"/>
    <d v="2015-04-16T00:00:00"/>
    <s v="Smolt"/>
  </r>
  <r>
    <x v="4"/>
    <x v="6"/>
    <s v="UN"/>
    <x v="13"/>
    <s v="Tongue Pt"/>
    <s v="ODFW"/>
    <d v="2015-04-14T00:00:00"/>
    <n v="493359"/>
    <x v="4"/>
    <d v="2015-04-14T00:00:00"/>
    <s v="Smolt"/>
  </r>
  <r>
    <x v="4"/>
    <x v="1"/>
    <s v="FA"/>
    <x v="13"/>
    <s v="Youngs Bay"/>
    <s v="ODFW"/>
    <d v="2015-06-05T00:00:00"/>
    <n v="472678"/>
    <x v="8"/>
    <d v="2015-06-05T00:00:00"/>
    <s v="Smolt"/>
  </r>
  <r>
    <x v="4"/>
    <x v="1"/>
    <s v="FA"/>
    <x v="12"/>
    <s v="S Fk Klaskanine River"/>
    <s v="ODFW"/>
    <d v="2015-06-26T00:00:00"/>
    <n v="525600"/>
    <x v="11"/>
    <d v="2015-06-26T00:00:00"/>
    <s v="Smolt"/>
  </r>
  <r>
    <x v="4"/>
    <x v="6"/>
    <s v="UN"/>
    <x v="13"/>
    <s v="S Fk Klaskanine River"/>
    <s v="ODFW"/>
    <d v="2015-04-12T00:00:00"/>
    <n v="260289"/>
    <x v="11"/>
    <d v="2015-04-12T00:00:00"/>
    <s v="Smolt"/>
  </r>
  <r>
    <x v="4"/>
    <x v="1"/>
    <s v="FA"/>
    <x v="4"/>
    <s v="Youngs Bay"/>
    <s v="ODFW"/>
    <d v="2015-06-01T00:00:00"/>
    <n v="25000"/>
    <x v="8"/>
    <d v="2015-06-01T00:00:00"/>
    <s v="Smolt"/>
  </r>
  <r>
    <x v="4"/>
    <x v="1"/>
    <s v="FA"/>
    <x v="4"/>
    <s v="Skipanon River"/>
    <s v="ODFW"/>
    <d v="2015-06-01T00:00:00"/>
    <n v="16500"/>
    <x v="4"/>
    <d v="2015-06-01T00:00:00"/>
    <s v="Smolt"/>
  </r>
  <r>
    <x v="4"/>
    <x v="9"/>
    <s v="SU"/>
    <x v="16"/>
    <s v="McKenzie River"/>
    <s v="ODFW"/>
    <d v="2015-04-06T00:00:00"/>
    <n v="103956"/>
    <x v="1"/>
    <d v="2015-04-09T00:00:00"/>
    <s v="Smolt"/>
  </r>
  <r>
    <x v="4"/>
    <x v="8"/>
    <s v="SP"/>
    <x v="17"/>
    <s v="Minto Pond"/>
    <s v="ODFW"/>
    <d v="2015-02-10T00:00:00"/>
    <n v="447912"/>
    <x v="0"/>
    <d v="2015-02-10T00:00:00"/>
    <s v="Smolt"/>
  </r>
  <r>
    <x v="4"/>
    <x v="8"/>
    <s v="SP"/>
    <x v="17"/>
    <s v="Mollala River"/>
    <s v="ODFW"/>
    <d v="2015-03-15T00:00:00"/>
    <n v="100000"/>
    <x v="1"/>
    <d v="2015-03-15T00:00:00"/>
    <s v="Smolt"/>
  </r>
  <r>
    <x v="4"/>
    <x v="8"/>
    <s v="SP"/>
    <x v="18"/>
    <s v="McKenzie Hatchery"/>
    <s v="ODFW"/>
    <d v="2015-02-01T00:00:00"/>
    <n v="179775"/>
    <x v="1"/>
    <d v="2015-02-01T00:00:00"/>
    <s v="Smolt"/>
  </r>
  <r>
    <x v="4"/>
    <x v="8"/>
    <s v="SP"/>
    <x v="18"/>
    <s v="McKenzie Hatchery"/>
    <s v="ODFW"/>
    <d v="2015-03-16T00:00:00"/>
    <n v="425195"/>
    <x v="1"/>
    <d v="2015-03-16T00:00:00"/>
    <s v="Smolt"/>
  </r>
  <r>
    <x v="4"/>
    <x v="9"/>
    <s v="SU"/>
    <x v="19"/>
    <s v="Willamette River"/>
    <s v="ODFW"/>
    <d v="2015-04-14T00:00:00"/>
    <n v="67905"/>
    <x v="1"/>
    <d v="2015-04-15T00:00:00"/>
    <s v="Smolt"/>
  </r>
  <r>
    <x v="4"/>
    <x v="9"/>
    <s v="SU"/>
    <x v="19"/>
    <s v="M Fk Willamette River"/>
    <s v="ODFW"/>
    <d v="2015-04-16T00:00:00"/>
    <n v="27430"/>
    <x v="1"/>
    <d v="2015-04-16T00:00:00"/>
    <s v="Smolt"/>
  </r>
  <r>
    <x v="4"/>
    <x v="8"/>
    <s v="SP"/>
    <x v="0"/>
    <s v="South Santiam Hatchery"/>
    <s v="ODFW"/>
    <d v="2015-01-28T00:00:00"/>
    <n v="480001"/>
    <x v="0"/>
    <d v="2015-02-06T00:00:00"/>
    <s v="Smolt"/>
  </r>
  <r>
    <x v="4"/>
    <x v="8"/>
    <s v="SP"/>
    <x v="0"/>
    <s v="South Santiam Hatchery"/>
    <s v="ODFW"/>
    <d v="2015-03-16T00:00:00"/>
    <n v="257963"/>
    <x v="0"/>
    <d v="2015-03-16T00:00:00"/>
    <s v="Smolt"/>
  </r>
  <r>
    <x v="4"/>
    <x v="9"/>
    <s v="SU"/>
    <x v="0"/>
    <s v="South Santiam Hatchery"/>
    <s v="ODFW"/>
    <d v="2015-03-24T00:00:00"/>
    <n v="182886"/>
    <x v="0"/>
    <d v="2015-03-24T00:00:00"/>
    <s v="Smolt"/>
  </r>
  <r>
    <x v="4"/>
    <x v="8"/>
    <s v="SP"/>
    <x v="1"/>
    <s v="Coast Fk Willamette River"/>
    <s v="ODFW"/>
    <d v="2015-02-17T00:00:00"/>
    <n v="136900"/>
    <x v="1"/>
    <d v="2015-02-17T00:00:00"/>
    <s v="Smolt"/>
  </r>
  <r>
    <x v="4"/>
    <x v="8"/>
    <s v="SP"/>
    <x v="1"/>
    <s v="Dexter Pond"/>
    <s v="ODFW"/>
    <d v="2015-02-05T00:00:00"/>
    <n v="676445"/>
    <x v="1"/>
    <d v="2015-02-05T00:00:00"/>
    <s v="Smolt"/>
  </r>
  <r>
    <x v="4"/>
    <x v="8"/>
    <s v="SP"/>
    <x v="1"/>
    <s v="Dexter Pond"/>
    <s v="ODFW"/>
    <d v="2015-03-04T00:00:00"/>
    <n v="280917"/>
    <x v="1"/>
    <d v="2015-03-04T00:00:00"/>
    <s v="Smolt"/>
  </r>
  <r>
    <x v="4"/>
    <x v="8"/>
    <s v="SP"/>
    <x v="1"/>
    <s v="Dexter Pond"/>
    <s v="ODFW"/>
    <d v="2015-03-24T00:00:00"/>
    <n v="282777"/>
    <x v="1"/>
    <d v="2015-03-24T00:00:00"/>
    <s v="Smolt"/>
  </r>
  <r>
    <x v="4"/>
    <x v="8"/>
    <s v="SP"/>
    <x v="1"/>
    <s v="Dexter Pond"/>
    <s v="ODFW"/>
    <d v="2015-04-13T00:00:00"/>
    <n v="286254"/>
    <x v="1"/>
    <d v="2015-04-13T00:00:00"/>
    <s v="Smolt"/>
  </r>
  <r>
    <x v="4"/>
    <x v="9"/>
    <s v="SU"/>
    <x v="1"/>
    <s v="Minto Pond"/>
    <s v="ODFW"/>
    <d v="2015-04-07T00:00:00"/>
    <n v="68720"/>
    <x v="0"/>
    <d v="2015-04-07T00:00:00"/>
    <s v="Smolt"/>
  </r>
  <r>
    <x v="4"/>
    <x v="9"/>
    <s v="SU"/>
    <x v="1"/>
    <s v="Dexter Pond"/>
    <s v="ODFW"/>
    <d v="2015-03-31T00:00:00"/>
    <n v="76187"/>
    <x v="1"/>
    <d v="2015-03-31T00:00:00"/>
    <s v="Smolt"/>
  </r>
  <r>
    <x v="4"/>
    <x v="7"/>
    <s v="WI"/>
    <x v="14"/>
    <s v="Clackamas River"/>
    <s v="ODFW"/>
    <d v="2015-04-29T00:00:00"/>
    <n v="44501"/>
    <x v="13"/>
    <d v="2015-04-29T00:00:00"/>
    <s v="Smolt"/>
  </r>
  <r>
    <x v="4"/>
    <x v="5"/>
    <s v="SO"/>
    <x v="8"/>
    <s v="Eagle Creek Hatchery"/>
    <s v="USFW"/>
    <d v="2015-04-03T00:00:00"/>
    <n v="331233"/>
    <x v="9"/>
    <d v="2015-04-03T00:00:00"/>
    <s v="Smolt"/>
  </r>
  <r>
    <x v="4"/>
    <x v="7"/>
    <s v="WI"/>
    <x v="8"/>
    <s v="Eagle Creek Hatchery"/>
    <s v="USFW"/>
    <d v="2015-04-15T00:00:00"/>
    <n v="77631"/>
    <x v="9"/>
    <d v="2015-04-15T00:00:00"/>
    <s v="Smolt"/>
  </r>
  <r>
    <x v="4"/>
    <x v="9"/>
    <s v="SU"/>
    <x v="21"/>
    <s v="Beaver Creek Hatchery"/>
    <s v="WDFW"/>
    <d v="2015-05-18T00:00:00"/>
    <n v="29128"/>
    <x v="14"/>
    <d v="2015-05-18T00:00:00"/>
    <s v="Smolt"/>
  </r>
  <r>
    <x v="4"/>
    <x v="7"/>
    <s v="WI"/>
    <x v="21"/>
    <s v="Beaver Creek Hatchery"/>
    <s v="WDFW"/>
    <d v="2015-05-18T00:00:00"/>
    <n v="65993"/>
    <x v="14"/>
    <d v="2015-05-18T00:00:00"/>
    <s v="Smolt"/>
  </r>
  <r>
    <x v="4"/>
    <x v="1"/>
    <s v="FA"/>
    <x v="24"/>
    <s v="Deep River Net Pens"/>
    <s v="WDFW"/>
    <d v="2015-05-28T00:00:00"/>
    <n v="870000"/>
    <x v="15"/>
    <d v="2015-05-28T00:00:00"/>
    <s v="Smolt"/>
  </r>
  <r>
    <x v="4"/>
    <x v="1"/>
    <s v="FA"/>
    <x v="24"/>
    <s v="Deep River Net Pens"/>
    <s v="WDFW"/>
    <d v="2015-05-28T00:00:00"/>
    <n v="105000"/>
    <x v="15"/>
    <d v="2015-05-28T00:00:00"/>
    <s v="Smolt"/>
  </r>
  <r>
    <x v="4"/>
    <x v="5"/>
    <s v="SO"/>
    <x v="29"/>
    <s v="Deep River Net Pens"/>
    <s v="WDFW"/>
    <d v="2015-04-23T00:00:00"/>
    <n v="311000"/>
    <x v="15"/>
    <d v="2015-04-23T00:00:00"/>
    <s v="Smolt"/>
  </r>
  <r>
    <x v="4"/>
    <x v="5"/>
    <s v="SO"/>
    <x v="7"/>
    <s v="Deep River Net Pens"/>
    <s v="WDFW"/>
    <d v="2015-04-23T00:00:00"/>
    <n v="281000"/>
    <x v="15"/>
    <d v="2015-04-23T00:00:00"/>
    <s v="Smolt"/>
  </r>
  <r>
    <x v="4"/>
    <x v="8"/>
    <s v="SP"/>
    <x v="7"/>
    <s v="Cathlamet Channel Net Pen"/>
    <s v="WDFW"/>
    <d v="2015-02-11T00:00:00"/>
    <n v="140864"/>
    <x v="4"/>
    <d v="2015-02-11T00:00:00"/>
    <s v="Smolt"/>
  </r>
  <r>
    <x v="4"/>
    <x v="13"/>
    <s v="UN"/>
    <x v="26"/>
    <s v="Grays River Hatchery"/>
    <s v="WDFW"/>
    <d v="2015-03-25T00:00:00"/>
    <n v="192156"/>
    <x v="15"/>
    <d v="2015-03-31T00:00:00"/>
    <s v="Smolt"/>
  </r>
  <r>
    <x v="4"/>
    <x v="11"/>
    <s v="NO"/>
    <x v="26"/>
    <s v="Grays River Hatchery"/>
    <s v="WDFW"/>
    <d v="2015-04-27T00:00:00"/>
    <n v="165000"/>
    <x v="15"/>
    <d v="2015-04-27T00:00:00"/>
    <s v="Smolt"/>
  </r>
  <r>
    <x v="4"/>
    <x v="7"/>
    <s v="WI"/>
    <x v="26"/>
    <s v="Grays River Hatchery"/>
    <s v="WDFW"/>
    <d v="2015-04-27T00:00:00"/>
    <n v="23500"/>
    <x v="15"/>
    <d v="2015-04-27T00:00:00"/>
    <s v="Smolt"/>
  </r>
  <r>
    <x v="4"/>
    <x v="12"/>
    <s v="UN"/>
    <x v="23"/>
    <s v="Blue Creek"/>
    <s v="WDFW"/>
    <d v="2015-04-15T00:00:00"/>
    <n v="70000"/>
    <x v="3"/>
    <d v="2015-04-30T00:00:00"/>
    <s v="Smolt"/>
  </r>
  <r>
    <x v="4"/>
    <x v="7"/>
    <s v="WI"/>
    <x v="23"/>
    <s v="Blue Creek"/>
    <s v="WDFW"/>
    <d v="2015-04-15T00:00:00"/>
    <n v="118220"/>
    <x v="3"/>
    <d v="2015-05-20T00:00:00"/>
    <s v="Smolt"/>
  </r>
  <r>
    <x v="4"/>
    <x v="7"/>
    <s v="WI"/>
    <x v="23"/>
    <s v="Blue Creek"/>
    <s v="WDFW"/>
    <d v="2015-04-15T00:00:00"/>
    <n v="40030"/>
    <x v="3"/>
    <d v="2015-05-20T00:00:00"/>
    <s v="Smolt"/>
  </r>
  <r>
    <x v="4"/>
    <x v="7"/>
    <s v="WI"/>
    <x v="23"/>
    <s v="Blue Creek"/>
    <s v="WDFW"/>
    <d v="2015-04-15T00:00:00"/>
    <n v="373308"/>
    <x v="3"/>
    <d v="2015-05-20T00:00:00"/>
    <s v="Smolt"/>
  </r>
  <r>
    <x v="4"/>
    <x v="9"/>
    <s v="SU"/>
    <x v="23"/>
    <s v="Cowlitz Trout"/>
    <s v="WDFW"/>
    <d v="2015-04-15T00:00:00"/>
    <n v="478395"/>
    <x v="3"/>
    <d v="2015-05-20T00:00:00"/>
    <s v="Smolt"/>
  </r>
  <r>
    <x v="4"/>
    <x v="1"/>
    <s v="FA"/>
    <x v="6"/>
    <s v="Cowlitz Salmon"/>
    <s v="WDFW"/>
    <d v="2015-05-11T00:00:00"/>
    <n v="3447633"/>
    <x v="3"/>
    <d v="2015-06-05T00:00:00"/>
    <s v="Smolt"/>
  </r>
  <r>
    <x v="4"/>
    <x v="8"/>
    <s v="SP"/>
    <x v="6"/>
    <s v="Cowlitz Salmon"/>
    <s v="WDFW"/>
    <d v="2015-02-04T00:00:00"/>
    <n v="868780"/>
    <x v="3"/>
    <d v="2015-03-02T00:00:00"/>
    <s v="Smolt"/>
  </r>
  <r>
    <x v="4"/>
    <x v="8"/>
    <s v="SP"/>
    <x v="6"/>
    <s v="Cowlitz Salmon"/>
    <s v="WDFW"/>
    <d v="2015-02-04T00:00:00"/>
    <n v="448402"/>
    <x v="3"/>
    <d v="2015-03-02T00:00:00"/>
    <s v="Smolt"/>
  </r>
  <r>
    <x v="4"/>
    <x v="11"/>
    <s v="NO"/>
    <x v="6"/>
    <s v="Cowlitz Salmon"/>
    <s v="WDFW"/>
    <d v="2015-04-07T00:00:00"/>
    <n v="1205571"/>
    <x v="3"/>
    <d v="2015-04-29T00:00:00"/>
    <s v="Smolt"/>
  </r>
  <r>
    <x v="4"/>
    <x v="11"/>
    <s v="NO"/>
    <x v="6"/>
    <s v="Cowlitz Salmon"/>
    <s v="WDFW"/>
    <d v="2015-04-08T00:00:00"/>
    <n v="1056400"/>
    <x v="3"/>
    <d v="2015-04-27T00:00:00"/>
    <s v="Smolt"/>
  </r>
  <r>
    <x v="4"/>
    <x v="9"/>
    <s v="SU"/>
    <x v="28"/>
    <s v="S Fk Toutle River"/>
    <s v="WDFW"/>
    <d v="2015-04-15T00:00:00"/>
    <n v="19973"/>
    <x v="16"/>
    <d v="2015-04-15T00:00:00"/>
    <s v="Smolt"/>
  </r>
  <r>
    <x v="4"/>
    <x v="1"/>
    <s v="FA"/>
    <x v="29"/>
    <s v="Green River"/>
    <s v="WDFW"/>
    <d v="2015-06-01T00:00:00"/>
    <n v="1313349"/>
    <x v="3"/>
    <d v="2015-06-19T00:00:00"/>
    <s v="Smolt"/>
  </r>
  <r>
    <x v="4"/>
    <x v="5"/>
    <s v="SO"/>
    <x v="29"/>
    <s v="Green River"/>
    <s v="WDFW"/>
    <d v="2015-05-01T00:00:00"/>
    <n v="163993"/>
    <x v="3"/>
    <d v="2015-05-07T00:00:00"/>
    <s v="Smolt"/>
  </r>
  <r>
    <x v="4"/>
    <x v="1"/>
    <s v="FA"/>
    <x v="27"/>
    <s v="Kalama Falls Hatchery"/>
    <s v="WDFW"/>
    <d v="2015-05-26T00:00:00"/>
    <n v="3657095"/>
    <x v="7"/>
    <d v="2015-06-08T00:00:00"/>
    <s v="Smolt"/>
  </r>
  <r>
    <x v="4"/>
    <x v="11"/>
    <s v="NO"/>
    <x v="27"/>
    <s v="Kalama Falls Hatchery"/>
    <s v="WDFW"/>
    <d v="2015-04-15T00:00:00"/>
    <n v="329906"/>
    <x v="7"/>
    <d v="2015-04-15T00:00:00"/>
    <s v="Smolt"/>
  </r>
  <r>
    <x v="4"/>
    <x v="7"/>
    <s v="WI"/>
    <x v="27"/>
    <s v="Kalama Falls Hatchery"/>
    <s v="WDFW"/>
    <d v="2015-04-15T00:00:00"/>
    <n v="49451"/>
    <x v="7"/>
    <d v="2015-04-15T00:00:00"/>
    <s v="Smolt"/>
  </r>
  <r>
    <x v="4"/>
    <x v="1"/>
    <s v="FA"/>
    <x v="20"/>
    <s v="Fallert Creek"/>
    <s v="WDFW"/>
    <d v="2015-05-25T00:00:00"/>
    <n v="3469978"/>
    <x v="7"/>
    <d v="2015-06-11T00:00:00"/>
    <s v="Smolt"/>
  </r>
  <r>
    <x v="4"/>
    <x v="8"/>
    <s v="SP"/>
    <x v="20"/>
    <s v="Fallert Creek Hatchery"/>
    <s v="WDFW"/>
    <d v="2015-02-03T00:00:00"/>
    <n v="549558"/>
    <x v="7"/>
    <d v="2015-02-03T00:00:00"/>
    <s v="Smolt"/>
  </r>
  <r>
    <x v="4"/>
    <x v="9"/>
    <s v="SU"/>
    <x v="20"/>
    <s v="Fallert Creek Hatchery"/>
    <s v="WDFW"/>
    <d v="2015-04-15T00:00:00"/>
    <n v="29386"/>
    <x v="7"/>
    <d v="2015-04-15T00:00:00"/>
    <s v="Smolt"/>
  </r>
  <r>
    <x v="4"/>
    <x v="9"/>
    <s v="SU"/>
    <x v="20"/>
    <s v="Fallert Creek Hatchery"/>
    <s v="WDFW"/>
    <d v="2015-04-19T00:00:00"/>
    <n v="92776"/>
    <x v="7"/>
    <d v="2015-04-22T00:00:00"/>
    <s v="Smolt"/>
  </r>
  <r>
    <x v="4"/>
    <x v="9"/>
    <s v="SU"/>
    <x v="20"/>
    <s v="Fallert Creek Hatchery"/>
    <s v="WDFW"/>
    <d v="2015-04-19T00:00:00"/>
    <n v="65025"/>
    <x v="7"/>
    <d v="2015-04-22T00:00:00"/>
    <s v="Smolt"/>
  </r>
  <r>
    <x v="4"/>
    <x v="8"/>
    <s v="SP"/>
    <x v="7"/>
    <s v="Lewis River Hatchery"/>
    <s v="WDFW"/>
    <d v="2015-02-01T00:00:00"/>
    <n v="686559"/>
    <x v="5"/>
    <d v="2015-02-06T00:00:00"/>
    <s v="Smolt"/>
  </r>
  <r>
    <x v="4"/>
    <x v="11"/>
    <s v="NO"/>
    <x v="7"/>
    <s v="Lewis River Hatchery"/>
    <s v="WDFW"/>
    <d v="2015-04-01T00:00:00"/>
    <n v="969998"/>
    <x v="5"/>
    <d v="2015-04-10T00:00:00"/>
    <s v="Smolt"/>
  </r>
  <r>
    <x v="4"/>
    <x v="5"/>
    <s v="SO"/>
    <x v="7"/>
    <s v="Lewis River Hatchery"/>
    <s v="WDFW"/>
    <d v="2015-04-01T00:00:00"/>
    <n v="1178986"/>
    <x v="5"/>
    <d v="2015-04-08T00:00:00"/>
    <s v="Smolt"/>
  </r>
  <r>
    <x v="4"/>
    <x v="13"/>
    <s v="UN"/>
    <x v="7"/>
    <s v="E Fk Lewis River"/>
    <s v="WDFW"/>
    <d v="2015-05-14T00:00:00"/>
    <n v="96932"/>
    <x v="5"/>
    <d v="2015-05-14T00:00:00"/>
    <s v="Smolt"/>
  </r>
  <r>
    <x v="4"/>
    <x v="8"/>
    <s v="SP"/>
    <x v="7"/>
    <s v="Lewis River"/>
    <s v="WDFW"/>
    <d v="2015-05-01T00:00:00"/>
    <n v="50000"/>
    <x v="5"/>
    <d v="2015-05-15T00:00:00"/>
    <s v="Smolt"/>
  </r>
  <r>
    <x v="4"/>
    <x v="8"/>
    <s v="SP"/>
    <x v="7"/>
    <s v="Lewis River"/>
    <s v="WDFW"/>
    <d v="2015-05-01T00:00:00"/>
    <n v="50000"/>
    <x v="5"/>
    <d v="2015-05-15T00:00:00"/>
    <s v="Smolt"/>
  </r>
  <r>
    <x v="4"/>
    <x v="9"/>
    <s v="SU"/>
    <x v="25"/>
    <s v="N Fk Lewis River"/>
    <s v="WDFW"/>
    <d v="2015-04-15T00:00:00"/>
    <n v="177024"/>
    <x v="5"/>
    <d v="2015-04-27T00:00:00"/>
    <s v="Smolt"/>
  </r>
  <r>
    <x v="4"/>
    <x v="7"/>
    <s v="WI"/>
    <x v="25"/>
    <s v="N Fk Lewis River"/>
    <s v="WDFW"/>
    <d v="2015-04-15T00:00:00"/>
    <n v="110592"/>
    <x v="5"/>
    <d v="2015-04-15T00:00:00"/>
    <s v="Smolt"/>
  </r>
  <r>
    <x v="4"/>
    <x v="7"/>
    <s v="WI"/>
    <x v="25"/>
    <s v="N Fk Lewis River"/>
    <s v="WDFW"/>
    <d v="2015-05-20T00:00:00"/>
    <n v="71110"/>
    <x v="5"/>
    <d v="2015-05-20T00:00:00"/>
    <s v="Smolt"/>
  </r>
  <r>
    <x v="4"/>
    <x v="9"/>
    <s v="SU"/>
    <x v="25"/>
    <s v="Echo Net Pens"/>
    <s v="WDFW"/>
    <d v="2015-04-15T00:00:00"/>
    <n v="58613"/>
    <x v="5"/>
    <d v="2015-04-15T00:00:00"/>
    <s v="Smolt"/>
  </r>
  <r>
    <x v="4"/>
    <x v="13"/>
    <s v="UN"/>
    <x v="3"/>
    <s v="E Fk Lewis River"/>
    <s v="WDFW"/>
    <d v="2015-03-20T00:00:00"/>
    <n v="400"/>
    <x v="5"/>
    <d v="2015-03-20T00:00:00"/>
    <s v="Smolt"/>
  </r>
  <r>
    <x v="4"/>
    <x v="1"/>
    <s v="FA"/>
    <x v="24"/>
    <s v="Washougal Hatchery"/>
    <s v="WDFW"/>
    <d v="2015-06-05T00:00:00"/>
    <n v="910456"/>
    <x v="6"/>
    <d v="2015-06-05T00:00:00"/>
    <s v="Smolt"/>
  </r>
  <r>
    <x v="4"/>
    <x v="11"/>
    <s v="NO"/>
    <x v="24"/>
    <s v="Washougal Hatchery"/>
    <s v="WDFW"/>
    <d v="2015-04-14T00:00:00"/>
    <n v="153899"/>
    <x v="6"/>
    <d v="2015-04-14T00:00:00"/>
    <s v="Smolt"/>
  </r>
  <r>
    <x v="4"/>
    <x v="13"/>
    <s v="UN"/>
    <x v="30"/>
    <s v="Duncan Creek"/>
    <s v="WDFW"/>
    <d v="2015-04-20T00:00:00"/>
    <n v="88217"/>
    <x v="4"/>
    <d v="2015-05-05T00:00:00"/>
    <s v="Smolt"/>
  </r>
  <r>
    <x v="4"/>
    <x v="9"/>
    <s v="SU"/>
    <x v="28"/>
    <s v="Washougal River"/>
    <s v="WDFW"/>
    <d v="2015-04-15T00:00:00"/>
    <n v="71262"/>
    <x v="6"/>
    <d v="2015-04-15T00:00:00"/>
    <s v="Smolt"/>
  </r>
  <r>
    <x v="4"/>
    <x v="7"/>
    <s v="WI"/>
    <x v="28"/>
    <s v="Washougal River"/>
    <s v="WDFW"/>
    <d v="2015-04-07T00:00:00"/>
    <n v="96405"/>
    <x v="6"/>
    <d v="2015-04-07T00:00:00"/>
    <s v="Smolt"/>
  </r>
  <r>
    <x v="4"/>
    <x v="7"/>
    <s v="WI"/>
    <x v="28"/>
    <s v="E Fk Lewis River"/>
    <s v="WDFW"/>
    <d v="2015-04-03T00:00:00"/>
    <n v="20824"/>
    <x v="5"/>
    <d v="2015-04-03T00:00:00"/>
    <s v="Smolt"/>
  </r>
  <r>
    <x v="4"/>
    <x v="7"/>
    <s v="WI"/>
    <x v="28"/>
    <s v="Salmon Creek (WA)"/>
    <s v="WDFW"/>
    <d v="2015-04-14T00:00:00"/>
    <n v="37394"/>
    <x v="4"/>
    <d v="2015-04-14T00:00:00"/>
    <s v="Smolt"/>
  </r>
  <r>
    <x v="4"/>
    <x v="8"/>
    <s v="SP"/>
    <x v="17"/>
    <s v="Minto Pond"/>
    <s v="ODFW"/>
    <d v="2015-03-15T00:00:00"/>
    <n v="277537"/>
    <x v="0"/>
    <d v="2015-03-15T00:00:00"/>
    <s v="Smolt"/>
  </r>
  <r>
    <x v="4"/>
    <x v="6"/>
    <s v="UN"/>
    <x v="12"/>
    <s v="N Fk Klaskanine River"/>
    <s v="ODFW"/>
    <d v="2015-04-13T00:00:00"/>
    <n v="154147"/>
    <x v="11"/>
    <d v="2015-04-14T00:00:00"/>
    <s v="Smolt"/>
  </r>
  <r>
    <x v="4"/>
    <x v="6"/>
    <s v="UN"/>
    <x v="15"/>
    <s v="Cedar Creek (Sandy R)"/>
    <s v="ODFW"/>
    <d v="2015-04-16T00:00:00"/>
    <n v="200000"/>
    <x v="12"/>
    <d v="2015-04-16T00:00:00"/>
    <s v="Smolt"/>
  </r>
  <r>
    <x v="4"/>
    <x v="9"/>
    <s v="SU"/>
    <x v="1"/>
    <s v="Minto Pond"/>
    <s v="ODFW"/>
    <d v="2015-04-13T00:00:00"/>
    <n v="54725"/>
    <x v="0"/>
    <d v="2015-04-13T00:00:00"/>
    <s v="Smolt"/>
  </r>
  <r>
    <x v="4"/>
    <x v="8"/>
    <s v="SP"/>
    <x v="13"/>
    <s v="Blind Slough"/>
    <s v="ODFW"/>
    <d v="2015-03-26T00:00:00"/>
    <n v="306833"/>
    <x v="4"/>
    <d v="2015-03-26T00:00:00"/>
    <s v="Smolt"/>
  </r>
  <r>
    <x v="4"/>
    <x v="8"/>
    <s v="SP"/>
    <x v="13"/>
    <s v="Tongue Pt"/>
    <s v="ODFW"/>
    <d v="2015-03-19T00:00:00"/>
    <n v="260093"/>
    <x v="4"/>
    <d v="2015-03-19T00:00:00"/>
    <s v="Smolt"/>
  </r>
  <r>
    <x v="4"/>
    <x v="8"/>
    <s v="SP"/>
    <x v="13"/>
    <s v="Tongue Pt"/>
    <s v="ODFW"/>
    <d v="2015-04-09T00:00:00"/>
    <n v="205327"/>
    <x v="4"/>
    <d v="2015-04-09T00:00:00"/>
    <s v="Smolt"/>
  </r>
  <r>
    <x v="4"/>
    <x v="1"/>
    <s v="FA"/>
    <x v="2"/>
    <s v="Tanner Creek"/>
    <s v="ODFW"/>
    <d v="2015-05-26T00:00:00"/>
    <n v="255306"/>
    <x v="2"/>
    <d v="2015-05-26T00:00:00"/>
    <s v="Smolt"/>
  </r>
  <r>
    <x v="4"/>
    <x v="6"/>
    <s v="UN"/>
    <x v="13"/>
    <s v="Blind Slough"/>
    <s v="ODFW"/>
    <d v="2015-05-12T00:00:00"/>
    <n v="162376"/>
    <x v="4"/>
    <d v="2015-05-12T00:00:00"/>
    <s v="Smolt"/>
  </r>
  <r>
    <x v="4"/>
    <x v="11"/>
    <s v="NO"/>
    <x v="3"/>
    <s v="Salmon Creek (WA)"/>
    <s v="WDFW"/>
    <d v="2015-01-28T00:00:00"/>
    <n v="25"/>
    <x v="4"/>
    <d v="2015-01-28T00:00:00"/>
    <s v="Smolt"/>
  </r>
  <r>
    <x v="4"/>
    <x v="7"/>
    <s v="WI"/>
    <x v="3"/>
    <s v="Coweeman River"/>
    <s v="WDFW"/>
    <d v="2015-04-26T00:00:00"/>
    <n v="10000"/>
    <x v="17"/>
    <d v="2015-04-26T00:00:00"/>
    <s v="Smolt"/>
  </r>
  <r>
    <x v="4"/>
    <x v="12"/>
    <s v="UN"/>
    <x v="23"/>
    <s v="Blue Creek"/>
    <s v="WDFW"/>
    <d v="2015-05-15T00:00:00"/>
    <n v="6790"/>
    <x v="3"/>
    <d v="2015-05-20T00:00:00"/>
    <s v="Smolt"/>
  </r>
  <r>
    <x v="4"/>
    <x v="5"/>
    <s v="SO"/>
    <x v="27"/>
    <s v="Deep River Net Pens"/>
    <s v="WDFW"/>
    <d v="2015-04-23T00:00:00"/>
    <n v="62000"/>
    <x v="15"/>
    <d v="2015-04-23T00:00:00"/>
    <s v="Smolt"/>
  </r>
  <r>
    <x v="4"/>
    <x v="8"/>
    <s v="SP"/>
    <x v="5"/>
    <s v="N Fk Lewis River"/>
    <s v="WDFW"/>
    <d v="2015-03-03T00:00:00"/>
    <n v="109666"/>
    <x v="5"/>
    <d v="2015-03-04T00:00:00"/>
    <s v="Smolt"/>
  </r>
  <r>
    <x v="4"/>
    <x v="9"/>
    <s v="SU"/>
    <x v="4"/>
    <s v="Clackamas River"/>
    <s v="ODFW"/>
    <d v="2015-02-22T00:00:00"/>
    <n v="24963"/>
    <x v="13"/>
    <d v="2015-02-22T00:00:00"/>
    <s v="Smolt"/>
  </r>
  <r>
    <x v="4"/>
    <x v="9"/>
    <s v="SU"/>
    <x v="4"/>
    <s v="Clackamas River"/>
    <s v="ODFW"/>
    <d v="2015-04-06T00:00:00"/>
    <n v="24823"/>
    <x v="13"/>
    <d v="2015-04-06T00:00:00"/>
    <s v="Smolt"/>
  </r>
  <r>
    <x v="4"/>
    <x v="1"/>
    <s v="FA"/>
    <x v="12"/>
    <s v="Klaskanine Hatchery"/>
    <s v="ODFW"/>
    <d v="2015-06-03T00:00:00"/>
    <n v="2071656"/>
    <x v="11"/>
    <d v="2015-06-03T00:00:00"/>
    <s v="Smolt"/>
  </r>
  <r>
    <x v="4"/>
    <x v="9"/>
    <s v="SU"/>
    <x v="19"/>
    <s v="M Fk Willamette River"/>
    <s v="ODFW"/>
    <d v="2015-04-14T00:00:00"/>
    <n v="31565"/>
    <x v="1"/>
    <d v="2015-04-14T00:00:00"/>
    <s v="Smolt"/>
  </r>
  <r>
    <x v="4"/>
    <x v="9"/>
    <s v="SU"/>
    <x v="0"/>
    <s v="South Santiam Hatchery"/>
    <s v="ODFW"/>
    <d v="2015-04-09T00:00:00"/>
    <n v="7299"/>
    <x v="0"/>
    <d v="2015-04-09T00:00:00"/>
    <s v="Smolt"/>
  </r>
  <r>
    <x v="4"/>
    <x v="9"/>
    <s v="SU"/>
    <x v="0"/>
    <s v="South Santiam Hatchery"/>
    <s v="ODFW"/>
    <d v="2015-04-09T00:00:00"/>
    <n v="6912"/>
    <x v="0"/>
    <d v="2015-04-09T00:00:00"/>
    <s v="Smolt"/>
  </r>
  <r>
    <x v="4"/>
    <x v="7"/>
    <s v="WI"/>
    <x v="4"/>
    <s v="Skipanon River"/>
    <s v="ODFW"/>
    <d v="2015-06-02T00:00:00"/>
    <n v="278"/>
    <x v="4"/>
    <d v="2015-06-02T00:00:00"/>
    <s v="Smolt"/>
  </r>
  <r>
    <x v="5"/>
    <x v="4"/>
    <s v="NO"/>
    <x v="3"/>
    <s v="Below Bonn Dam"/>
    <s v="WDFW"/>
    <d v="2013-04-15T00:00:00"/>
    <n v="38000"/>
    <x v="4"/>
    <d v="2013-04-15T00:00:00"/>
    <s v="Presmolt"/>
  </r>
  <r>
    <x v="5"/>
    <x v="0"/>
    <s v="SP"/>
    <x v="6"/>
    <s v="Cowlitz Salmon"/>
    <s v="WDFW"/>
    <d v="2013-11-01T00:00:00"/>
    <n v="571282"/>
    <x v="3"/>
    <d v="2014-11-04T00:00:00"/>
    <s v="Presmolt"/>
  </r>
  <r>
    <x v="5"/>
    <x v="4"/>
    <s v="NO"/>
    <x v="3"/>
    <s v="Cowlitz River"/>
    <s v="WDFW"/>
    <d v="2013-03-01T00:00:00"/>
    <n v="40000"/>
    <x v="3"/>
    <d v="2013-03-30T00:00:00"/>
    <s v="Fry"/>
  </r>
  <r>
    <x v="5"/>
    <x v="4"/>
    <s v="NO"/>
    <x v="3"/>
    <s v="Cowlitz River"/>
    <s v="WDFW"/>
    <d v="2013-04-01T00:00:00"/>
    <n v="75"/>
    <x v="3"/>
    <d v="2013-04-30T00:00:00"/>
    <s v="Fry"/>
  </r>
  <r>
    <x v="5"/>
    <x v="4"/>
    <s v="NO"/>
    <x v="3"/>
    <s v="Cowlitz River"/>
    <s v="WDFW"/>
    <d v="2013-03-21T00:00:00"/>
    <n v="245"/>
    <x v="3"/>
    <d v="2013-04-25T00:00:00"/>
    <s v="Fry"/>
  </r>
  <r>
    <x v="5"/>
    <x v="4"/>
    <s v="NO"/>
    <x v="3"/>
    <s v="Cispus River"/>
    <s v="WDFW"/>
    <d v="2013-04-01T00:00:00"/>
    <n v="225"/>
    <x v="3"/>
    <d v="2013-04-30T00:00:00"/>
    <s v="Fry"/>
  </r>
  <r>
    <x v="5"/>
    <x v="4"/>
    <s v="NO"/>
    <x v="3"/>
    <s v="Cowlitz River"/>
    <s v="WDFW"/>
    <d v="2013-03-10T00:00:00"/>
    <n v="214000"/>
    <x v="3"/>
    <d v="2013-03-31T00:00:00"/>
    <s v="Fry"/>
  </r>
  <r>
    <x v="5"/>
    <x v="4"/>
    <s v="NO"/>
    <x v="3"/>
    <s v="Salmon Creek (WA)"/>
    <s v="WDFW"/>
    <d v="2013-03-10T00:00:00"/>
    <n v="16000"/>
    <x v="4"/>
    <d v="2013-03-31T00:00:00"/>
    <s v="Fry"/>
  </r>
  <r>
    <x v="5"/>
    <x v="4"/>
    <s v="NO"/>
    <x v="3"/>
    <s v="Campbell Creek"/>
    <s v="WDFW"/>
    <d v="2013-06-01T00:00:00"/>
    <n v="1000"/>
    <x v="3"/>
    <d v="2013-06-30T00:00:00"/>
    <s v="Parr"/>
  </r>
  <r>
    <x v="5"/>
    <x v="0"/>
    <s v="SP"/>
    <x v="5"/>
    <s v="Speelyai Hatchery"/>
    <s v="WDFW"/>
    <d v="2013-10-15T00:00:00"/>
    <n v="15000"/>
    <x v="5"/>
    <d v="2013-10-15T00:00:00"/>
    <s v="Presmolt"/>
  </r>
  <r>
    <x v="5"/>
    <x v="9"/>
    <s v="SU"/>
    <x v="3"/>
    <s v="Kalama River"/>
    <s v="WDFW"/>
    <d v="2013-03-01T00:00:00"/>
    <n v="10000"/>
    <x v="7"/>
    <d v="2013-03-15T00:00:00"/>
    <s v="Fry"/>
  </r>
  <r>
    <x v="5"/>
    <x v="4"/>
    <s v="NO"/>
    <x v="3"/>
    <s v="Lewis River"/>
    <s v="WDFW"/>
    <d v="2013-04-01T00:00:00"/>
    <n v="76000"/>
    <x v="5"/>
    <d v="2013-04-30T00:00:00"/>
    <s v="Fry"/>
  </r>
  <r>
    <x v="5"/>
    <x v="4"/>
    <s v="NO"/>
    <x v="3"/>
    <s v="Salmon Creek (WA)"/>
    <s v="WDFW"/>
    <d v="2013-03-12T00:00:00"/>
    <n v="8450"/>
    <x v="4"/>
    <d v="2013-04-10T00:00:00"/>
    <s v="Presmolt"/>
  </r>
  <r>
    <x v="5"/>
    <x v="4"/>
    <s v="NO"/>
    <x v="3"/>
    <s v="Below Bonn Dam"/>
    <s v="WDFW"/>
    <d v="2013-01-02T00:00:00"/>
    <n v="2534"/>
    <x v="4"/>
    <d v="2013-06-22T00:00:00"/>
    <s v="Fry"/>
  </r>
  <r>
    <x v="5"/>
    <x v="4"/>
    <s v="NO"/>
    <x v="3"/>
    <s v="Lewis River"/>
    <s v="WDFW"/>
    <d v="2013-03-01T00:00:00"/>
    <n v="4800"/>
    <x v="5"/>
    <d v="2013-03-23T00:00:00"/>
    <s v="Fry"/>
  </r>
  <r>
    <x v="5"/>
    <x v="4"/>
    <s v="NO"/>
    <x v="3"/>
    <s v="Salmon Creek (WA)"/>
    <s v="WDFW"/>
    <d v="2013-03-13T00:00:00"/>
    <n v="18000"/>
    <x v="4"/>
    <d v="2013-03-13T00:00:00"/>
    <s v="Fry"/>
  </r>
  <r>
    <x v="5"/>
    <x v="4"/>
    <s v="NO"/>
    <x v="3"/>
    <s v="Salmon Creek (WA)"/>
    <s v="WDFW"/>
    <d v="2013-04-18T00:00:00"/>
    <n v="4850"/>
    <x v="4"/>
    <d v="2013-04-18T00:00:00"/>
    <s v="Fry"/>
  </r>
  <r>
    <x v="5"/>
    <x v="0"/>
    <s v="SP"/>
    <x v="14"/>
    <s v="Eagle Creek"/>
    <s v="ODFW"/>
    <d v="2013-10-01T00:00:00"/>
    <n v="240000"/>
    <x v="13"/>
    <d v="2013-10-01T00:00:00"/>
    <s v="Presmolt"/>
  </r>
  <r>
    <x v="5"/>
    <x v="1"/>
    <s v="FA"/>
    <x v="13"/>
    <s v="Youngs Bay"/>
    <s v="ODFW"/>
    <d v="2014-07-01T00:00:00"/>
    <n v="687112"/>
    <x v="8"/>
    <d v="2014-07-01T00:00:00"/>
    <s v="Smolt"/>
  </r>
  <r>
    <x v="5"/>
    <x v="1"/>
    <s v="FA"/>
    <x v="13"/>
    <s v="N Fk Klaskanine River"/>
    <s v="ODFW"/>
    <d v="2013-08-01T00:00:00"/>
    <n v="700000"/>
    <x v="11"/>
    <d v="2013-08-01T00:00:00"/>
    <s v="Presmolt"/>
  </r>
  <r>
    <x v="5"/>
    <x v="3"/>
    <s v="UN"/>
    <x v="4"/>
    <s v="Youngs River"/>
    <s v="ODFW"/>
    <d v="2014-06-05T00:00:00"/>
    <n v="2105"/>
    <x v="8"/>
    <d v="2014-06-05T00:00:00"/>
    <s v="Presmolt"/>
  </r>
  <r>
    <x v="5"/>
    <x v="3"/>
    <s v="UN"/>
    <x v="4"/>
    <s v="Skipanon River"/>
    <s v="ODFW"/>
    <d v="2013-05-24T00:00:00"/>
    <n v="2903"/>
    <x v="4"/>
    <d v="2013-05-24T00:00:00"/>
    <s v="Presmolt"/>
  </r>
  <r>
    <x v="5"/>
    <x v="0"/>
    <s v="SP"/>
    <x v="17"/>
    <s v="Detroit Reservoir"/>
    <s v="ODFW"/>
    <d v="2013-06-27T00:00:00"/>
    <n v="66543"/>
    <x v="1"/>
    <d v="2013-06-27T00:00:00"/>
    <s v="Presmolt"/>
  </r>
  <r>
    <x v="5"/>
    <x v="0"/>
    <s v="SP"/>
    <x v="18"/>
    <s v="Mohawk River"/>
    <s v="ODFW"/>
    <d v="2013-06-16T00:00:00"/>
    <n v="75000"/>
    <x v="1"/>
    <d v="2013-06-16T00:00:00"/>
    <s v="Presmolt"/>
  </r>
  <r>
    <x v="5"/>
    <x v="0"/>
    <s v="SP"/>
    <x v="18"/>
    <s v="McKenzie Hatchery"/>
    <s v="ODFW"/>
    <d v="2013-11-04T00:00:00"/>
    <n v="361493"/>
    <x v="1"/>
    <d v="2013-11-04T00:00:00"/>
    <s v="Presmolt"/>
  </r>
  <r>
    <x v="5"/>
    <x v="0"/>
    <s v="SP"/>
    <x v="0"/>
    <s v="South Santiam Hatchery"/>
    <s v="ODFW"/>
    <d v="2013-10-31T00:00:00"/>
    <n v="298759"/>
    <x v="0"/>
    <d v="2013-10-31T00:00:00"/>
    <s v="Presmolt"/>
  </r>
  <r>
    <x v="5"/>
    <x v="0"/>
    <s v="SP"/>
    <x v="1"/>
    <s v="Dexter Pond"/>
    <s v="ODFW"/>
    <d v="2013-11-01T00:00:00"/>
    <n v="299319"/>
    <x v="1"/>
    <d v="2013-11-01T00:00:00"/>
    <s v="Presmolt"/>
  </r>
  <r>
    <x v="5"/>
    <x v="0"/>
    <s v="SP"/>
    <x v="1"/>
    <s v="Lookout Pt Reservoir"/>
    <s v="ODFW"/>
    <d v="2013-03-22T00:00:00"/>
    <n v="93109"/>
    <x v="1"/>
    <d v="2013-03-22T00:00:00"/>
    <s v="Fry"/>
  </r>
  <r>
    <x v="5"/>
    <x v="0"/>
    <s v="SP"/>
    <x v="17"/>
    <s v="Detroit Reservoir"/>
    <s v="ODFW"/>
    <d v="2013-05-15T00:00:00"/>
    <n v="50451"/>
    <x v="1"/>
    <d v="2013-05-15T00:00:00"/>
    <s v="Fry"/>
  </r>
  <r>
    <x v="5"/>
    <x v="0"/>
    <s v="SP"/>
    <x v="1"/>
    <s v="Hills Creek Reservoir"/>
    <s v="ODFW"/>
    <d v="2013-05-31T00:00:00"/>
    <n v="33376"/>
    <x v="1"/>
    <d v="2013-05-31T00:00:00"/>
    <s v="Presmolt"/>
  </r>
  <r>
    <x v="5"/>
    <x v="0"/>
    <s v="SP"/>
    <x v="1"/>
    <s v="Lookout Pt Reservoir"/>
    <s v="ODFW"/>
    <d v="2013-05-31T00:00:00"/>
    <n v="74631"/>
    <x v="1"/>
    <d v="2013-05-31T00:00:00"/>
    <s v="Presmolt"/>
  </r>
  <r>
    <x v="5"/>
    <x v="0"/>
    <s v="SP"/>
    <x v="1"/>
    <s v="M Fk Willamette River"/>
    <s v="ODFW"/>
    <d v="2013-05-31T00:00:00"/>
    <n v="37340"/>
    <x v="1"/>
    <d v="2013-05-31T00:00:00"/>
    <s v="Presmolt"/>
  </r>
  <r>
    <x v="5"/>
    <x v="0"/>
    <s v="SP"/>
    <x v="1"/>
    <s v="Hills Creek Reservoir"/>
    <s v="ODFW"/>
    <d v="2013-06-21T00:00:00"/>
    <n v="57505"/>
    <x v="1"/>
    <d v="2013-06-21T00:00:00"/>
    <s v="Presmolt"/>
  </r>
  <r>
    <x v="5"/>
    <x v="0"/>
    <s v="SP"/>
    <x v="17"/>
    <s v="Santiam River &amp; N Fk"/>
    <s v="ODFW"/>
    <d v="2013-06-27T00:00:00"/>
    <n v="33270"/>
    <x v="0"/>
    <d v="2013-06-27T00:00:00"/>
    <s v="Presmolt"/>
  </r>
  <r>
    <x v="5"/>
    <x v="0"/>
    <s v="SP"/>
    <x v="13"/>
    <s v="Youngs River"/>
    <s v="ODFW"/>
    <d v="2013-11-27T00:00:00"/>
    <n v="47750"/>
    <x v="8"/>
    <d v="2013-11-27T00:00:00"/>
    <s v="Presmolt"/>
  </r>
  <r>
    <x v="5"/>
    <x v="5"/>
    <s v="SO"/>
    <x v="8"/>
    <s v="Eagle Creek Hatchery"/>
    <s v="USFW"/>
    <d v="2014-04-16T00:00:00"/>
    <n v="367992"/>
    <x v="9"/>
    <d v="2014-04-16T00:00:00"/>
    <s v="Smolt"/>
  </r>
  <r>
    <x v="5"/>
    <x v="7"/>
    <s v="WI"/>
    <x v="8"/>
    <s v="Eagle Creek Hatchery"/>
    <s v="USFW"/>
    <d v="2014-04-22T00:00:00"/>
    <n v="98916"/>
    <x v="9"/>
    <d v="2014-04-22T00:00:00"/>
    <s v="Smolt"/>
  </r>
  <r>
    <x v="5"/>
    <x v="6"/>
    <s v="UN"/>
    <x v="10"/>
    <s v="Big Creek Hatchery"/>
    <s v="ODFW"/>
    <d v="2014-04-24T00:00:00"/>
    <n v="537811"/>
    <x v="10"/>
    <d v="2014-04-24T00:00:00"/>
    <s v="Smolt"/>
  </r>
  <r>
    <x v="5"/>
    <x v="7"/>
    <s v="WI"/>
    <x v="10"/>
    <s v="Big Creek Hatchery"/>
    <s v="ODFW"/>
    <d v="2014-03-27T00:00:00"/>
    <n v="60139"/>
    <x v="10"/>
    <d v="2014-03-27T00:00:00"/>
    <s v="Smolt"/>
  </r>
  <r>
    <x v="5"/>
    <x v="7"/>
    <s v="WI"/>
    <x v="11"/>
    <s v="Gnat Creek"/>
    <s v="ODFW"/>
    <d v="2014-03-31T00:00:00"/>
    <n v="40993"/>
    <x v="4"/>
    <d v="2014-04-09T00:00:00"/>
    <s v="Smolt"/>
  </r>
  <r>
    <x v="5"/>
    <x v="7"/>
    <s v="WI"/>
    <x v="12"/>
    <s v="N Fk Klaskanine River"/>
    <s v="ODFW"/>
    <d v="2014-03-24T00:00:00"/>
    <n v="41268"/>
    <x v="11"/>
    <d v="2014-03-27T00:00:00"/>
    <s v="Smolt"/>
  </r>
  <r>
    <x v="5"/>
    <x v="1"/>
    <s v="FA"/>
    <x v="10"/>
    <s v="Big Creek Hatchery"/>
    <s v="ODFW"/>
    <d v="2014-05-16T00:00:00"/>
    <n v="2837900"/>
    <x v="10"/>
    <d v="2014-05-16T00:00:00"/>
    <s v="Smolt"/>
  </r>
  <r>
    <x v="5"/>
    <x v="1"/>
    <s v="FA"/>
    <x v="12"/>
    <s v="N Fk Klaskanine River"/>
    <s v="ODFW"/>
    <d v="2014-04-26T00:00:00"/>
    <n v="805247"/>
    <x v="11"/>
    <d v="2014-04-26T00:00:00"/>
    <s v="Smolt"/>
  </r>
  <r>
    <x v="5"/>
    <x v="1"/>
    <s v="FA"/>
    <x v="12"/>
    <s v="N Fk Klaskanine River"/>
    <s v="ODFW"/>
    <d v="2014-07-14T00:00:00"/>
    <n v="822825"/>
    <x v="11"/>
    <d v="2014-07-14T00:00:00"/>
    <s v="Smolt"/>
  </r>
  <r>
    <x v="5"/>
    <x v="13"/>
    <s v="UN"/>
    <x v="10"/>
    <s v="Big Creek Hatchery"/>
    <s v="ODFW"/>
    <d v="2014-04-16T00:00:00"/>
    <n v="100863"/>
    <x v="10"/>
    <d v="2014-04-16T00:00:00"/>
    <s v="Smolt"/>
  </r>
  <r>
    <x v="5"/>
    <x v="1"/>
    <s v="FA"/>
    <x v="2"/>
    <s v="Tanner Creek"/>
    <s v="ODFW"/>
    <d v="2014-05-16T00:00:00"/>
    <n v="4466592"/>
    <x v="2"/>
    <d v="2014-05-16T00:00:00"/>
    <s v="Smolt"/>
  </r>
  <r>
    <x v="5"/>
    <x v="9"/>
    <s v="SU"/>
    <x v="14"/>
    <s v="Clackamas River"/>
    <s v="ODFW"/>
    <d v="2014-04-08T00:00:00"/>
    <n v="141790"/>
    <x v="13"/>
    <d v="2014-04-08T00:00:00"/>
    <s v="Smolt"/>
  </r>
  <r>
    <x v="5"/>
    <x v="9"/>
    <s v="SU"/>
    <x v="15"/>
    <s v="Cedar Creek (Sandy R)"/>
    <s v="ODFW"/>
    <d v="2014-04-23T00:00:00"/>
    <n v="79958"/>
    <x v="12"/>
    <d v="2014-04-23T00:00:00"/>
    <s v="Smolt"/>
  </r>
  <r>
    <x v="5"/>
    <x v="7"/>
    <s v="WI"/>
    <x v="15"/>
    <s v="Cedar Creek (Sandy R)"/>
    <s v="ODFW"/>
    <d v="2014-04-14T00:00:00"/>
    <n v="161786"/>
    <x v="12"/>
    <d v="2014-04-14T00:00:00"/>
    <s v="Smolt"/>
  </r>
  <r>
    <x v="5"/>
    <x v="7"/>
    <s v="WI"/>
    <x v="14"/>
    <s v="Clackamas River"/>
    <s v="ODFW"/>
    <d v="2014-04-29T00:00:00"/>
    <n v="132329"/>
    <x v="13"/>
    <d v="2014-04-29T00:00:00"/>
    <s v="Smolt"/>
  </r>
  <r>
    <x v="5"/>
    <x v="6"/>
    <s v="UN"/>
    <x v="13"/>
    <s v="Tongue Pt"/>
    <s v="ODFW"/>
    <d v="2014-05-12T00:00:00"/>
    <n v="429733"/>
    <x v="4"/>
    <d v="2014-05-12T00:00:00"/>
    <s v="Smolt"/>
  </r>
  <r>
    <x v="5"/>
    <x v="8"/>
    <s v="SP"/>
    <x v="13"/>
    <s v="S Fk Klaskanine River"/>
    <s v="ODFW"/>
    <d v="2014-03-15T00:00:00"/>
    <n v="100000"/>
    <x v="11"/>
    <d v="2014-03-15T00:00:00"/>
    <s v="Smolt"/>
  </r>
  <r>
    <x v="5"/>
    <x v="8"/>
    <s v="SP"/>
    <x v="14"/>
    <s v="Bull Run Acclimation"/>
    <s v="ODFW"/>
    <d v="2014-03-17T00:00:00"/>
    <n v="66892"/>
    <x v="12"/>
    <d v="2014-03-17T00:00:00"/>
    <s v="Smolt"/>
  </r>
  <r>
    <x v="5"/>
    <x v="8"/>
    <s v="SP"/>
    <x v="14"/>
    <s v="Bull Run Acclimation"/>
    <s v="ODFW"/>
    <d v="2014-04-04T00:00:00"/>
    <n v="67350"/>
    <x v="12"/>
    <d v="2014-04-04T00:00:00"/>
    <s v="Smolt"/>
  </r>
  <r>
    <x v="5"/>
    <x v="8"/>
    <s v="SP"/>
    <x v="14"/>
    <s v="Eagle Creek Hatchery"/>
    <s v="ODFW"/>
    <d v="2014-03-14T00:00:00"/>
    <n v="113891"/>
    <x v="9"/>
    <d v="2014-03-25T00:00:00"/>
    <s v="Smolt"/>
  </r>
  <r>
    <x v="5"/>
    <x v="8"/>
    <s v="SP"/>
    <x v="4"/>
    <s v="Clackamas River"/>
    <s v="ODFW"/>
    <d v="2014-03-07T00:00:00"/>
    <n v="50838"/>
    <x v="13"/>
    <d v="2014-03-07T00:00:00"/>
    <s v="Smolt"/>
  </r>
  <r>
    <x v="5"/>
    <x v="8"/>
    <s v="SP"/>
    <x v="4"/>
    <s v="Clackamas River"/>
    <s v="ODFW"/>
    <d v="2014-03-28T00:00:00"/>
    <n v="56944"/>
    <x v="13"/>
    <d v="2014-03-28T00:00:00"/>
    <s v="Smolt"/>
  </r>
  <r>
    <x v="5"/>
    <x v="8"/>
    <s v="SP"/>
    <x v="4"/>
    <s v="Clackamas River"/>
    <s v="ODFW"/>
    <d v="2014-04-25T00:00:00"/>
    <n v="60385"/>
    <x v="13"/>
    <d v="2014-04-25T00:00:00"/>
    <s v="Smolt"/>
  </r>
  <r>
    <x v="5"/>
    <x v="8"/>
    <s v="SP"/>
    <x v="4"/>
    <s v="Clackamas River"/>
    <s v="ODFW"/>
    <d v="2014-03-21T00:00:00"/>
    <n v="50000"/>
    <x v="13"/>
    <d v="2014-03-21T00:00:00"/>
    <s v="Smolt"/>
  </r>
  <r>
    <x v="5"/>
    <x v="8"/>
    <s v="SP"/>
    <x v="14"/>
    <s v="Clackamas Hatchery"/>
    <s v="ODFW"/>
    <d v="2014-03-11T00:00:00"/>
    <n v="383898"/>
    <x v="13"/>
    <d v="2014-03-20T00:00:00"/>
    <s v="Smolt"/>
  </r>
  <r>
    <x v="5"/>
    <x v="8"/>
    <s v="SP"/>
    <x v="13"/>
    <s v="Youngs Bay"/>
    <s v="ODFW"/>
    <d v="2014-03-14T00:00:00"/>
    <n v="187395"/>
    <x v="8"/>
    <d v="2014-03-14T00:00:00"/>
    <s v="Smolt"/>
  </r>
  <r>
    <x v="5"/>
    <x v="8"/>
    <s v="SP"/>
    <x v="13"/>
    <s v="Youngs Bay"/>
    <s v="ODFW"/>
    <d v="2014-04-01T00:00:00"/>
    <n v="650000"/>
    <x v="8"/>
    <d v="2014-04-01T00:00:00"/>
    <s v="Smolt"/>
  </r>
  <r>
    <x v="5"/>
    <x v="8"/>
    <s v="SP"/>
    <x v="13"/>
    <s v="Blind Slough"/>
    <s v="ODFW"/>
    <d v="2014-03-27T00:00:00"/>
    <n v="142584"/>
    <x v="4"/>
    <d v="2014-03-27T00:00:00"/>
    <s v="Smolt"/>
  </r>
  <r>
    <x v="5"/>
    <x v="6"/>
    <s v="UN"/>
    <x v="12"/>
    <s v="N Fk Klaskanine River"/>
    <s v="ODFW"/>
    <d v="2014-04-14T00:00:00"/>
    <n v="481054"/>
    <x v="11"/>
    <d v="2014-04-16T00:00:00"/>
    <s v="Smolt"/>
  </r>
  <r>
    <x v="5"/>
    <x v="6"/>
    <s v="UN"/>
    <x v="13"/>
    <s v="Blind Slough"/>
    <s v="ODFW"/>
    <d v="2014-04-10T00:00:00"/>
    <n v="402187"/>
    <x v="4"/>
    <d v="2014-04-10T00:00:00"/>
    <s v="Smolt"/>
  </r>
  <r>
    <x v="5"/>
    <x v="6"/>
    <s v="UN"/>
    <x v="2"/>
    <s v="Tanner Creek"/>
    <s v="ODFW"/>
    <d v="2014-04-30T00:00:00"/>
    <n v="421677"/>
    <x v="2"/>
    <d v="2014-04-30T00:00:00"/>
    <s v="Smolt"/>
  </r>
  <r>
    <x v="5"/>
    <x v="6"/>
    <s v="UN"/>
    <x v="13"/>
    <s v="Youngs Bay"/>
    <s v="ODFW"/>
    <d v="2014-04-26T00:00:00"/>
    <n v="774533"/>
    <x v="8"/>
    <d v="2014-04-26T00:00:00"/>
    <s v="Smolt"/>
  </r>
  <r>
    <x v="5"/>
    <x v="6"/>
    <s v="UN"/>
    <x v="13"/>
    <s v="Tongue Pt"/>
    <s v="ODFW"/>
    <d v="2014-04-23T00:00:00"/>
    <n v="498856"/>
    <x v="4"/>
    <d v="2014-04-23T00:00:00"/>
    <s v="Smolt"/>
  </r>
  <r>
    <x v="5"/>
    <x v="1"/>
    <s v="FA"/>
    <x v="13"/>
    <s v="Youngs Bay"/>
    <s v="ODFW"/>
    <d v="2014-06-23T00:00:00"/>
    <n v="706795"/>
    <x v="8"/>
    <d v="2014-06-23T00:00:00"/>
    <s v="Smolt"/>
  </r>
  <r>
    <x v="5"/>
    <x v="1"/>
    <s v="FA"/>
    <x v="13"/>
    <s v="S Fk Klaskanine River"/>
    <s v="ODFW"/>
    <d v="2014-07-17T00:00:00"/>
    <n v="697554"/>
    <x v="11"/>
    <d v="2014-07-17T00:00:00"/>
    <s v="Smolt"/>
  </r>
  <r>
    <x v="5"/>
    <x v="6"/>
    <s v="UN"/>
    <x v="13"/>
    <s v="S Fk Klaskanine River"/>
    <s v="ODFW"/>
    <d v="2014-04-24T00:00:00"/>
    <n v="336856"/>
    <x v="11"/>
    <d v="2014-04-24T00:00:00"/>
    <s v="Smolt"/>
  </r>
  <r>
    <x v="5"/>
    <x v="1"/>
    <s v="FA"/>
    <x v="4"/>
    <s v="Youngs Bay"/>
    <s v="ODFW"/>
    <d v="2014-06-03T00:00:00"/>
    <n v="4564"/>
    <x v="8"/>
    <d v="2014-06-03T00:00:00"/>
    <s v="Smolt"/>
  </r>
  <r>
    <x v="5"/>
    <x v="1"/>
    <s v="FA"/>
    <x v="4"/>
    <s v="Skipanon River"/>
    <s v="ODFW"/>
    <d v="2014-06-03T00:00:00"/>
    <n v="14131"/>
    <x v="4"/>
    <d v="2014-06-03T00:00:00"/>
    <s v="Smolt"/>
  </r>
  <r>
    <x v="5"/>
    <x v="9"/>
    <s v="SU"/>
    <x v="16"/>
    <s v="McKenzie River"/>
    <s v="ODFW"/>
    <d v="2014-03-27T00:00:00"/>
    <n v="76525"/>
    <x v="1"/>
    <d v="2014-03-27T00:00:00"/>
    <s v="Smolt"/>
  </r>
  <r>
    <x v="5"/>
    <x v="8"/>
    <s v="SP"/>
    <x v="18"/>
    <s v="McKenzie Hatchery"/>
    <s v="ODFW"/>
    <d v="2014-01-29T00:00:00"/>
    <n v="303803"/>
    <x v="1"/>
    <d v="2014-01-29T00:00:00"/>
    <s v="Smolt"/>
  </r>
  <r>
    <x v="5"/>
    <x v="8"/>
    <s v="SP"/>
    <x v="18"/>
    <s v="McKenzie Hatchery"/>
    <s v="ODFW"/>
    <d v="2014-03-01T00:00:00"/>
    <n v="188683"/>
    <x v="1"/>
    <d v="2014-03-01T00:00:00"/>
    <s v="Smolt"/>
  </r>
  <r>
    <x v="5"/>
    <x v="8"/>
    <s v="SP"/>
    <x v="18"/>
    <s v="Coast Fk Willamette River"/>
    <s v="ODFW"/>
    <d v="2014-02-18T00:00:00"/>
    <n v="263085"/>
    <x v="1"/>
    <d v="2014-02-19T00:00:00"/>
    <s v="Smolt"/>
  </r>
  <r>
    <x v="5"/>
    <x v="8"/>
    <s v="SP"/>
    <x v="13"/>
    <s v="Tongue Pt"/>
    <s v="ODFW"/>
    <d v="2014-03-18T00:00:00"/>
    <n v="272605"/>
    <x v="4"/>
    <d v="2014-03-18T00:00:00"/>
    <s v="Smolt"/>
  </r>
  <r>
    <x v="5"/>
    <x v="9"/>
    <s v="SU"/>
    <x v="19"/>
    <s v="Santiam River &amp; N Fk"/>
    <s v="ODFW"/>
    <d v="2014-03-16T00:00:00"/>
    <n v="55000"/>
    <x v="0"/>
    <d v="2014-03-16T00:00:00"/>
    <s v="Smolt"/>
  </r>
  <r>
    <x v="5"/>
    <x v="9"/>
    <s v="SU"/>
    <x v="19"/>
    <s v="Willamette River"/>
    <s v="ODFW"/>
    <d v="2014-04-15T00:00:00"/>
    <n v="102128"/>
    <x v="1"/>
    <d v="2014-04-15T00:00:00"/>
    <s v="Smolt"/>
  </r>
  <r>
    <x v="5"/>
    <x v="8"/>
    <s v="SP"/>
    <x v="0"/>
    <s v="South Santiam Hatchery"/>
    <s v="ODFW"/>
    <d v="2014-02-12T00:00:00"/>
    <n v="30766"/>
    <x v="0"/>
    <d v="2014-02-12T00:00:00"/>
    <s v="Smolt"/>
  </r>
  <r>
    <x v="5"/>
    <x v="8"/>
    <s v="SP"/>
    <x v="0"/>
    <s v="South Santiam Hatchery"/>
    <s v="ODFW"/>
    <d v="2014-03-13T00:00:00"/>
    <n v="166616"/>
    <x v="0"/>
    <d v="2014-03-13T00:00:00"/>
    <s v="Smolt"/>
  </r>
  <r>
    <x v="5"/>
    <x v="9"/>
    <s v="SU"/>
    <x v="0"/>
    <s v="S Fk Santiam River"/>
    <s v="ODFW"/>
    <d v="2014-04-01T00:00:00"/>
    <n v="175264"/>
    <x v="0"/>
    <d v="2014-04-23T00:00:00"/>
    <s v="Smolt"/>
  </r>
  <r>
    <x v="5"/>
    <x v="8"/>
    <s v="SP"/>
    <x v="1"/>
    <s v="Dexter Pond"/>
    <s v="ODFW"/>
    <d v="2014-01-30T00:00:00"/>
    <n v="668754"/>
    <x v="1"/>
    <d v="2014-01-30T00:00:00"/>
    <s v="Smolt"/>
  </r>
  <r>
    <x v="5"/>
    <x v="8"/>
    <s v="SP"/>
    <x v="1"/>
    <s v="Dexter Pond"/>
    <s v="ODFW"/>
    <d v="2014-03-26T00:00:00"/>
    <n v="227095"/>
    <x v="1"/>
    <d v="2014-03-26T00:00:00"/>
    <s v="Smolt"/>
  </r>
  <r>
    <x v="5"/>
    <x v="8"/>
    <s v="SP"/>
    <x v="1"/>
    <s v="Dexter Pond"/>
    <s v="ODFW"/>
    <d v="2014-02-26T00:00:00"/>
    <n v="228107"/>
    <x v="1"/>
    <d v="2014-02-26T00:00:00"/>
    <s v="Smolt"/>
  </r>
  <r>
    <x v="5"/>
    <x v="8"/>
    <s v="SP"/>
    <x v="1"/>
    <s v="Dexter Pond"/>
    <s v="ODFW"/>
    <d v="2014-04-15T00:00:00"/>
    <n v="240238"/>
    <x v="1"/>
    <d v="2014-04-15T00:00:00"/>
    <s v="Smolt"/>
  </r>
  <r>
    <x v="5"/>
    <x v="8"/>
    <s v="SP"/>
    <x v="1"/>
    <s v="Mollala River"/>
    <s v="ODFW"/>
    <d v="2014-03-21T00:00:00"/>
    <n v="49988"/>
    <x v="1"/>
    <d v="2014-03-21T00:00:00"/>
    <s v="Smolt"/>
  </r>
  <r>
    <x v="5"/>
    <x v="9"/>
    <s v="SU"/>
    <x v="1"/>
    <s v="Santiam River &amp; N Fk"/>
    <s v="ODFW"/>
    <d v="2014-04-02T00:00:00"/>
    <n v="66000"/>
    <x v="0"/>
    <d v="2014-04-02T00:00:00"/>
    <s v="Smolt"/>
  </r>
  <r>
    <x v="5"/>
    <x v="9"/>
    <s v="SU"/>
    <x v="1"/>
    <s v="M Fk Willamette River"/>
    <s v="ODFW"/>
    <d v="2014-04-09T00:00:00"/>
    <n v="70312"/>
    <x v="1"/>
    <d v="2014-04-09T00:00:00"/>
    <s v="Smolt"/>
  </r>
  <r>
    <x v="5"/>
    <x v="9"/>
    <s v="SU"/>
    <x v="21"/>
    <s v="Beaver Creek Hatchery"/>
    <s v="WDFW"/>
    <d v="2014-04-16T00:00:00"/>
    <n v="32490"/>
    <x v="14"/>
    <d v="2014-04-16T00:00:00"/>
    <s v="Smolt"/>
  </r>
  <r>
    <x v="5"/>
    <x v="7"/>
    <s v="WI"/>
    <x v="21"/>
    <s v="Beaver Creek Hatchery"/>
    <s v="WDFW"/>
    <d v="2014-04-16T00:00:00"/>
    <n v="94535"/>
    <x v="14"/>
    <d v="2014-04-16T00:00:00"/>
    <s v="Smolt"/>
  </r>
  <r>
    <x v="5"/>
    <x v="1"/>
    <s v="FA"/>
    <x v="24"/>
    <s v="Deep River Net Pens"/>
    <s v="WDFW"/>
    <d v="2014-06-10T00:00:00"/>
    <n v="837000"/>
    <x v="15"/>
    <d v="2014-06-10T00:00:00"/>
    <s v="Smolt"/>
  </r>
  <r>
    <x v="5"/>
    <x v="1"/>
    <s v="FA"/>
    <x v="24"/>
    <s v="Deep River Net Pens"/>
    <s v="WDFW"/>
    <d v="2014-06-10T00:00:00"/>
    <n v="93000"/>
    <x v="15"/>
    <d v="2014-06-10T00:00:00"/>
    <s v="Smolt"/>
  </r>
  <r>
    <x v="5"/>
    <x v="5"/>
    <s v="SO"/>
    <x v="29"/>
    <s v="Deep River Net Pens"/>
    <s v="WDFW"/>
    <d v="2014-05-01T00:00:00"/>
    <n v="725000"/>
    <x v="15"/>
    <d v="2014-05-01T00:00:00"/>
    <s v="Smolt"/>
  </r>
  <r>
    <x v="5"/>
    <x v="13"/>
    <s v="UN"/>
    <x v="26"/>
    <s v="Grays River Hatchery"/>
    <s v="WDFW"/>
    <d v="2014-03-28T00:00:00"/>
    <n v="151567"/>
    <x v="15"/>
    <d v="2014-04-09T00:00:00"/>
    <s v="Smolt"/>
  </r>
  <r>
    <x v="5"/>
    <x v="11"/>
    <s v="NO"/>
    <x v="26"/>
    <s v="Grays River Hatchery"/>
    <s v="WDFW"/>
    <d v="2014-05-01T00:00:00"/>
    <n v="155000"/>
    <x v="15"/>
    <d v="2014-05-01T00:00:00"/>
    <s v="Smolt"/>
  </r>
  <r>
    <x v="5"/>
    <x v="7"/>
    <s v="WI"/>
    <x v="26"/>
    <s v="Grays River Hatchery"/>
    <s v="WDFW"/>
    <d v="2014-05-01T00:00:00"/>
    <n v="40000"/>
    <x v="15"/>
    <d v="2014-05-01T00:00:00"/>
    <s v="Smolt"/>
  </r>
  <r>
    <x v="5"/>
    <x v="7"/>
    <s v="WI"/>
    <x v="27"/>
    <s v="Coweeman River"/>
    <s v="WDFW"/>
    <d v="2014-04-15T00:00:00"/>
    <n v="12000"/>
    <x v="17"/>
    <d v="2014-04-15T00:00:00"/>
    <s v="Smolt"/>
  </r>
  <r>
    <x v="5"/>
    <x v="12"/>
    <s v="UN"/>
    <x v="23"/>
    <s v="Cowlitz Trout"/>
    <s v="WDFW"/>
    <d v="2014-04-15T00:00:00"/>
    <n v="95681"/>
    <x v="3"/>
    <d v="2014-05-20T00:00:00"/>
    <s v="Smolt"/>
  </r>
  <r>
    <x v="5"/>
    <x v="7"/>
    <s v="WI"/>
    <x v="23"/>
    <s v="Cowlitz Trout"/>
    <s v="WDFW"/>
    <d v="2014-04-15T00:00:00"/>
    <n v="104113"/>
    <x v="3"/>
    <d v="2014-05-31T00:00:00"/>
    <s v="Smolt"/>
  </r>
  <r>
    <x v="5"/>
    <x v="7"/>
    <s v="WI"/>
    <x v="23"/>
    <s v="Cowlitz Trout"/>
    <s v="WDFW"/>
    <d v="2014-04-15T00:00:00"/>
    <n v="41679"/>
    <x v="3"/>
    <d v="2014-05-31T00:00:00"/>
    <s v="Smolt"/>
  </r>
  <r>
    <x v="5"/>
    <x v="7"/>
    <s v="WI"/>
    <x v="23"/>
    <s v="Cowlitz Trout"/>
    <s v="WDFW"/>
    <d v="2014-04-15T00:00:00"/>
    <n v="588893"/>
    <x v="3"/>
    <d v="2014-05-20T00:00:00"/>
    <s v="Smolt"/>
  </r>
  <r>
    <x v="5"/>
    <x v="9"/>
    <s v="SU"/>
    <x v="23"/>
    <s v="Cowlitz Trout"/>
    <s v="WDFW"/>
    <d v="2014-04-15T00:00:00"/>
    <n v="618681"/>
    <x v="3"/>
    <d v="2014-06-20T00:00:00"/>
    <s v="Smolt"/>
  </r>
  <r>
    <x v="5"/>
    <x v="1"/>
    <s v="FA"/>
    <x v="6"/>
    <s v="Cowlitz Salmon"/>
    <s v="WDFW"/>
    <d v="2014-06-19T00:00:00"/>
    <n v="1939709"/>
    <x v="3"/>
    <d v="2014-07-02T00:00:00"/>
    <s v="Smolt"/>
  </r>
  <r>
    <x v="5"/>
    <x v="1"/>
    <s v="FA"/>
    <x v="6"/>
    <s v="Cowlitz Salmon"/>
    <s v="WDFW"/>
    <d v="2014-06-13T00:00:00"/>
    <n v="1213422"/>
    <x v="3"/>
    <d v="2014-07-02T00:00:00"/>
    <s v="Smolt"/>
  </r>
  <r>
    <x v="5"/>
    <x v="8"/>
    <s v="SP"/>
    <x v="6"/>
    <s v="Cowlitz Salmon"/>
    <s v="WDFW"/>
    <d v="2014-03-19T00:00:00"/>
    <n v="857817"/>
    <x v="3"/>
    <d v="2014-04-02T00:00:00"/>
    <s v="Smolt"/>
  </r>
  <r>
    <x v="5"/>
    <x v="8"/>
    <s v="SP"/>
    <x v="6"/>
    <s v="Cowlitz Salmon"/>
    <s v="WDFW"/>
    <d v="2014-03-28T00:00:00"/>
    <n v="464955"/>
    <x v="3"/>
    <d v="2014-04-02T00:00:00"/>
    <s v="Smolt"/>
  </r>
  <r>
    <x v="5"/>
    <x v="11"/>
    <s v="NO"/>
    <x v="6"/>
    <s v="Cowlitz Salmon"/>
    <s v="WDFW"/>
    <d v="2014-04-25T00:00:00"/>
    <n v="1301180"/>
    <x v="3"/>
    <d v="2014-05-02T00:00:00"/>
    <s v="Smolt"/>
  </r>
  <r>
    <x v="5"/>
    <x v="11"/>
    <s v="NO"/>
    <x v="6"/>
    <s v="Cowlitz Salmon"/>
    <s v="WDFW"/>
    <d v="2014-04-25T00:00:00"/>
    <n v="768474"/>
    <x v="3"/>
    <d v="2014-05-02T00:00:00"/>
    <s v="Smolt"/>
  </r>
  <r>
    <x v="5"/>
    <x v="9"/>
    <s v="SU"/>
    <x v="28"/>
    <s v="S Fk Toutle River"/>
    <s v="WDFW"/>
    <d v="2014-04-08T00:00:00"/>
    <n v="19969"/>
    <x v="16"/>
    <d v="2014-04-08T00:00:00"/>
    <s v="Smolt"/>
  </r>
  <r>
    <x v="5"/>
    <x v="1"/>
    <s v="FA"/>
    <x v="29"/>
    <s v="Green River"/>
    <s v="WDFW"/>
    <d v="2014-06-11T00:00:00"/>
    <n v="1474577"/>
    <x v="3"/>
    <d v="2014-07-11T00:00:00"/>
    <s v="Smolt"/>
  </r>
  <r>
    <x v="5"/>
    <x v="5"/>
    <s v="SO"/>
    <x v="29"/>
    <s v="Green River"/>
    <s v="WDFW"/>
    <d v="2014-05-01T00:00:00"/>
    <n v="161211"/>
    <x v="3"/>
    <d v="2014-05-08T00:00:00"/>
    <s v="Smolt"/>
  </r>
  <r>
    <x v="5"/>
    <x v="8"/>
    <s v="SP"/>
    <x v="3"/>
    <s v="Cowlitz River"/>
    <s v="WDFW"/>
    <d v="2014-03-13T00:00:00"/>
    <n v="55554"/>
    <x v="3"/>
    <d v="2014-03-13T00:00:00"/>
    <s v="Smolt"/>
  </r>
  <r>
    <x v="5"/>
    <x v="12"/>
    <s v="UN"/>
    <x v="3"/>
    <s v="Cowlitz River"/>
    <s v="WDFW"/>
    <d v="2014-04-15T00:00:00"/>
    <n v="9990"/>
    <x v="3"/>
    <d v="2014-04-15T00:00:00"/>
    <s v="Smolt"/>
  </r>
  <r>
    <x v="5"/>
    <x v="1"/>
    <s v="FA"/>
    <x v="27"/>
    <s v="Kalama Falls Hatchery"/>
    <s v="WDFW"/>
    <d v="2014-06-02T00:00:00"/>
    <n v="3318625"/>
    <x v="7"/>
    <d v="2014-06-23T00:00:00"/>
    <s v="Smolt"/>
  </r>
  <r>
    <x v="5"/>
    <x v="11"/>
    <s v="NO"/>
    <x v="27"/>
    <s v="Kalama Falls Hatchery"/>
    <s v="WDFW"/>
    <d v="2014-04-15T00:00:00"/>
    <n v="587208"/>
    <x v="7"/>
    <d v="2014-04-15T00:00:00"/>
    <s v="Smolt"/>
  </r>
  <r>
    <x v="5"/>
    <x v="7"/>
    <s v="WI"/>
    <x v="27"/>
    <s v="Kalama Falls Hatchery"/>
    <s v="WDFW"/>
    <d v="2014-04-15T00:00:00"/>
    <n v="56518"/>
    <x v="7"/>
    <d v="2014-04-15T00:00:00"/>
    <s v="Smolt"/>
  </r>
  <r>
    <x v="5"/>
    <x v="1"/>
    <s v="FA"/>
    <x v="20"/>
    <s v="Fallert Creek Hatchery"/>
    <s v="WDFW"/>
    <d v="2014-06-01T00:00:00"/>
    <n v="3745970"/>
    <x v="7"/>
    <d v="2014-06-14T00:00:00"/>
    <s v="Smolt"/>
  </r>
  <r>
    <x v="5"/>
    <x v="8"/>
    <s v="SP"/>
    <x v="20"/>
    <s v="Fallert Creek Hatchery"/>
    <s v="WDFW"/>
    <d v="2014-03-01T00:00:00"/>
    <n v="247014"/>
    <x v="7"/>
    <d v="2014-03-10T00:00:00"/>
    <s v="Smolt"/>
  </r>
  <r>
    <x v="5"/>
    <x v="5"/>
    <s v="SO"/>
    <x v="20"/>
    <s v="Fallert Creek Hatchery"/>
    <s v="WDFW"/>
    <d v="2014-04-15T00:00:00"/>
    <n v="131287"/>
    <x v="7"/>
    <d v="2014-04-19T00:00:00"/>
    <s v="Smolt"/>
  </r>
  <r>
    <x v="5"/>
    <x v="9"/>
    <s v="SU"/>
    <x v="20"/>
    <s v="Fallert Creek Hatchery"/>
    <s v="WDFW"/>
    <d v="2014-04-15T00:00:00"/>
    <n v="27498"/>
    <x v="7"/>
    <d v="2014-04-15T00:00:00"/>
    <s v="Smolt"/>
  </r>
  <r>
    <x v="5"/>
    <x v="7"/>
    <s v="WI"/>
    <x v="20"/>
    <s v="Fallert Creek Hatchery"/>
    <s v="WDFW"/>
    <d v="2014-05-15T00:00:00"/>
    <n v="26631"/>
    <x v="7"/>
    <d v="2014-05-15T00:00:00"/>
    <s v="Smolt"/>
  </r>
  <r>
    <x v="5"/>
    <x v="9"/>
    <s v="SU"/>
    <x v="20"/>
    <s v="Fallert Creek Hatchery"/>
    <s v="WDFW"/>
    <d v="2014-05-15T00:00:00"/>
    <n v="20487"/>
    <x v="7"/>
    <d v="2014-05-15T00:00:00"/>
    <s v="Smolt"/>
  </r>
  <r>
    <x v="5"/>
    <x v="8"/>
    <s v="SP"/>
    <x v="27"/>
    <s v="Gobar Acclim Pond"/>
    <s v="WDFW"/>
    <d v="2014-03-03T00:00:00"/>
    <n v="123671"/>
    <x v="7"/>
    <d v="2014-03-05T00:00:00"/>
    <s v="Smolt"/>
  </r>
  <r>
    <x v="5"/>
    <x v="8"/>
    <s v="SP"/>
    <x v="6"/>
    <s v="Gobar Acclim Pond"/>
    <s v="WDFW"/>
    <d v="2014-03-03T00:00:00"/>
    <n v="144353"/>
    <x v="7"/>
    <d v="2014-03-05T00:00:00"/>
    <s v="Smolt"/>
  </r>
  <r>
    <x v="5"/>
    <x v="9"/>
    <s v="SU"/>
    <x v="27"/>
    <s v="Gobar Acclim Pond"/>
    <s v="WDFW"/>
    <d v="2014-04-29T00:00:00"/>
    <n v="68294"/>
    <x v="7"/>
    <d v="2014-05-12T00:00:00"/>
    <s v="Smolt"/>
  </r>
  <r>
    <x v="5"/>
    <x v="7"/>
    <s v="WI"/>
    <x v="27"/>
    <s v="Gobar Acclim Pond"/>
    <s v="WDFW"/>
    <d v="2014-04-29T00:00:00"/>
    <n v="47020"/>
    <x v="7"/>
    <d v="2014-05-12T00:00:00"/>
    <s v="Smolt"/>
  </r>
  <r>
    <x v="5"/>
    <x v="8"/>
    <s v="SP"/>
    <x v="7"/>
    <s v="Lewis River Hatchery"/>
    <s v="WDFW"/>
    <d v="2014-02-03T00:00:00"/>
    <n v="270769"/>
    <x v="5"/>
    <d v="2014-02-10T00:00:00"/>
    <s v="Smolt"/>
  </r>
  <r>
    <x v="5"/>
    <x v="8"/>
    <s v="SP"/>
    <x v="7"/>
    <s v="Lewis River Hatchery"/>
    <s v="WDFW"/>
    <d v="2014-02-03T00:00:00"/>
    <n v="713818"/>
    <x v="5"/>
    <d v="2014-03-07T00:00:00"/>
    <s v="Smolt"/>
  </r>
  <r>
    <x v="5"/>
    <x v="11"/>
    <s v="NO"/>
    <x v="7"/>
    <s v="Lewis River Hatchery"/>
    <s v="WDFW"/>
    <d v="2014-04-16T00:00:00"/>
    <n v="1084275"/>
    <x v="5"/>
    <d v="2014-04-25T00:00:00"/>
    <s v="Smolt"/>
  </r>
  <r>
    <x v="5"/>
    <x v="5"/>
    <s v="SO"/>
    <x v="7"/>
    <s v="Lewis River Hatchery"/>
    <s v="WDFW"/>
    <d v="2014-04-16T00:00:00"/>
    <n v="485431"/>
    <x v="5"/>
    <d v="2014-04-25T00:00:00"/>
    <s v="Smolt"/>
  </r>
  <r>
    <x v="5"/>
    <x v="13"/>
    <s v="UN"/>
    <x v="7"/>
    <s v="E Fk Lewis River"/>
    <s v="WDFW"/>
    <d v="2014-05-15T00:00:00"/>
    <n v="88586"/>
    <x v="5"/>
    <d v="2014-05-15T00:00:00"/>
    <s v="Smolt"/>
  </r>
  <r>
    <x v="5"/>
    <x v="9"/>
    <s v="SU"/>
    <x v="25"/>
    <s v="Lewis River"/>
    <s v="WDFW"/>
    <d v="2014-04-15T00:00:00"/>
    <n v="179431"/>
    <x v="5"/>
    <d v="2014-04-22T00:00:00"/>
    <s v="Smolt"/>
  </r>
  <r>
    <x v="5"/>
    <x v="7"/>
    <s v="WI"/>
    <x v="25"/>
    <s v="Lewis River"/>
    <s v="WDFW"/>
    <d v="2014-04-22T00:00:00"/>
    <n v="98344"/>
    <x v="5"/>
    <d v="2014-04-30T00:00:00"/>
    <s v="Smolt"/>
  </r>
  <r>
    <x v="5"/>
    <x v="7"/>
    <s v="WI"/>
    <x v="25"/>
    <s v="N Fk Lewis River"/>
    <s v="WDFW"/>
    <d v="2014-04-30T00:00:00"/>
    <n v="22295"/>
    <x v="5"/>
    <d v="2014-05-22T00:00:00"/>
    <s v="Smolt"/>
  </r>
  <r>
    <x v="5"/>
    <x v="11"/>
    <s v="NO"/>
    <x v="5"/>
    <s v="Speelyai Hatchery"/>
    <s v="WDFW"/>
    <d v="2014-04-08T00:00:00"/>
    <n v="480500"/>
    <x v="5"/>
    <d v="2014-04-08T00:00:00"/>
    <s v="Smolt"/>
  </r>
  <r>
    <x v="5"/>
    <x v="8"/>
    <s v="SP"/>
    <x v="7"/>
    <s v="Echo Net Pens"/>
    <s v="WDFW"/>
    <d v="2014-01-04T00:00:00"/>
    <n v="48630"/>
    <x v="5"/>
    <d v="2014-01-04T00:00:00"/>
    <s v="Smolt"/>
  </r>
  <r>
    <x v="5"/>
    <x v="8"/>
    <s v="SP"/>
    <x v="7"/>
    <s v="Echo Net Pens"/>
    <s v="WDFW"/>
    <d v="2014-02-19T00:00:00"/>
    <n v="53420"/>
    <x v="5"/>
    <d v="2014-02-19T00:00:00"/>
    <s v="Smolt"/>
  </r>
  <r>
    <x v="5"/>
    <x v="9"/>
    <s v="SU"/>
    <x v="25"/>
    <s v="Echo Net Pens"/>
    <s v="WDFW"/>
    <d v="2014-04-09T00:00:00"/>
    <n v="69769"/>
    <x v="5"/>
    <d v="2014-04-09T00:00:00"/>
    <s v="Smolt"/>
  </r>
  <r>
    <x v="5"/>
    <x v="1"/>
    <s v="FA"/>
    <x v="24"/>
    <s v="Washougal Hatchery"/>
    <s v="WDFW"/>
    <d v="2014-06-24T00:00:00"/>
    <n v="3041003"/>
    <x v="6"/>
    <d v="2014-06-24T00:00:00"/>
    <s v="Smolt"/>
  </r>
  <r>
    <x v="5"/>
    <x v="13"/>
    <s v="UN"/>
    <x v="24"/>
    <s v="Duncan Creek"/>
    <s v="WDFW"/>
    <d v="2014-05-15T00:00:00"/>
    <n v="46083"/>
    <x v="4"/>
    <d v="2014-05-15T00:00:00"/>
    <s v="Smolt"/>
  </r>
  <r>
    <x v="5"/>
    <x v="11"/>
    <s v="NO"/>
    <x v="24"/>
    <s v="Washougal Hatchery"/>
    <s v="WDFW"/>
    <d v="2014-04-29T00:00:00"/>
    <n v="154954"/>
    <x v="6"/>
    <d v="2014-04-29T00:00:00"/>
    <s v="Smolt"/>
  </r>
  <r>
    <x v="5"/>
    <x v="9"/>
    <s v="SU"/>
    <x v="28"/>
    <s v="Washougal River"/>
    <s v="WDFW"/>
    <d v="2014-04-18T00:00:00"/>
    <n v="77711"/>
    <x v="6"/>
    <d v="2014-05-08T00:00:00"/>
    <s v="Smolt"/>
  </r>
  <r>
    <x v="5"/>
    <x v="7"/>
    <s v="WI"/>
    <x v="28"/>
    <s v="Washougal River"/>
    <s v="WDFW"/>
    <d v="2014-04-17T00:00:00"/>
    <n v="84020"/>
    <x v="6"/>
    <d v="2014-04-17T00:00:00"/>
    <s v="Smolt"/>
  </r>
  <r>
    <x v="5"/>
    <x v="7"/>
    <s v="WI"/>
    <x v="28"/>
    <s v="E Fk Lewis River"/>
    <s v="WDFW"/>
    <d v="2014-04-21T00:00:00"/>
    <n v="19000"/>
    <x v="5"/>
    <d v="2014-04-21T00:00:00"/>
    <s v="Smolt"/>
  </r>
  <r>
    <x v="5"/>
    <x v="7"/>
    <s v="WI"/>
    <x v="28"/>
    <s v="Salmon Creek (WA)"/>
    <s v="WDFW"/>
    <d v="2014-04-15T00:00:00"/>
    <n v="39875"/>
    <x v="4"/>
    <d v="2014-04-15T00:00:00"/>
    <s v="Smolt"/>
  </r>
  <r>
    <x v="5"/>
    <x v="8"/>
    <s v="SP"/>
    <x v="17"/>
    <s v="Minto Pond"/>
    <s v="ODFW"/>
    <d v="2014-02-19T00:00:00"/>
    <n v="179887"/>
    <x v="0"/>
    <d v="2014-02-19T00:00:00"/>
    <s v="Smolt"/>
  </r>
  <r>
    <x v="5"/>
    <x v="8"/>
    <s v="SP"/>
    <x v="1"/>
    <s v="S Fk Santiam River"/>
    <s v="ODFW"/>
    <d v="2014-02-24T00:00:00"/>
    <n v="253638"/>
    <x v="0"/>
    <d v="2014-02-25T00:00:00"/>
    <s v="Smolt"/>
  </r>
  <r>
    <x v="5"/>
    <x v="8"/>
    <s v="SP"/>
    <x v="13"/>
    <s v="Blind Slough"/>
    <s v="ODFW"/>
    <d v="2014-03-07T00:00:00"/>
    <n v="130326"/>
    <x v="4"/>
    <d v="2014-03-07T00:00:00"/>
    <s v="Smolt"/>
  </r>
  <r>
    <x v="5"/>
    <x v="8"/>
    <s v="SP"/>
    <x v="17"/>
    <s v="Minto Pond"/>
    <s v="ODFW"/>
    <d v="2014-03-18T00:00:00"/>
    <n v="260751"/>
    <x v="0"/>
    <d v="2014-03-18T00:00:00"/>
    <s v="Smolt"/>
  </r>
  <r>
    <x v="5"/>
    <x v="8"/>
    <s v="SP"/>
    <x v="13"/>
    <s v="Youngs Bay"/>
    <s v="ODFW"/>
    <d v="2014-03-14T00:00:00"/>
    <n v="443518"/>
    <x v="8"/>
    <d v="2014-03-14T00:00:00"/>
    <s v="Smolt"/>
  </r>
  <r>
    <x v="5"/>
    <x v="8"/>
    <s v="SP"/>
    <x v="11"/>
    <s v="Gnat Creek"/>
    <s v="ODFW"/>
    <d v="2014-03-17T00:00:00"/>
    <n v="150834"/>
    <x v="4"/>
    <d v="2014-03-17T00:00:00"/>
    <s v="Smolt"/>
  </r>
  <r>
    <x v="5"/>
    <x v="8"/>
    <s v="SP"/>
    <x v="13"/>
    <s v="Blind Slough"/>
    <s v="ODFW"/>
    <d v="2014-03-27T00:00:00"/>
    <n v="97948"/>
    <x v="4"/>
    <d v="2014-03-27T00:00:00"/>
    <s v="Smolt"/>
  </r>
  <r>
    <x v="5"/>
    <x v="8"/>
    <s v="SP"/>
    <x v="17"/>
    <s v="Minto Pond"/>
    <s v="ODFW"/>
    <d v="2014-03-27T00:00:00"/>
    <n v="244386"/>
    <x v="0"/>
    <d v="2014-03-27T00:00:00"/>
    <s v="Smolt"/>
  </r>
  <r>
    <x v="5"/>
    <x v="9"/>
    <s v="SU"/>
    <x v="17"/>
    <s v="Minto Pond"/>
    <s v="ODFW"/>
    <d v="2014-04-06T00:00:00"/>
    <n v="67166"/>
    <x v="0"/>
    <d v="2014-04-06T00:00:00"/>
    <s v="Smolt"/>
  </r>
  <r>
    <x v="5"/>
    <x v="8"/>
    <s v="SP"/>
    <x v="13"/>
    <s v="Tongue Pt"/>
    <s v="ODFW"/>
    <d v="2014-04-10T00:00:00"/>
    <n v="172612"/>
    <x v="4"/>
    <d v="2014-04-10T00:00:00"/>
    <s v="Smolt"/>
  </r>
  <r>
    <x v="5"/>
    <x v="8"/>
    <s v="SP"/>
    <x v="13"/>
    <s v="Tongue Pt"/>
    <s v="ODFW"/>
    <d v="2014-04-23T00:00:00"/>
    <n v="48378"/>
    <x v="4"/>
    <d v="2014-04-23T00:00:00"/>
    <s v="Smolt"/>
  </r>
  <r>
    <x v="5"/>
    <x v="6"/>
    <s v="UN"/>
    <x v="15"/>
    <s v="Cedar Creek (Sandy R)"/>
    <s v="ODFW"/>
    <d v="2014-04-18T00:00:00"/>
    <n v="202169"/>
    <x v="12"/>
    <d v="2014-04-18T00:00:00"/>
    <s v="Smolt"/>
  </r>
  <r>
    <x v="5"/>
    <x v="9"/>
    <s v="SU"/>
    <x v="17"/>
    <s v="Minto Pond"/>
    <s v="ODFW"/>
    <d v="2014-04-24T00:00:00"/>
    <n v="56864"/>
    <x v="0"/>
    <d v="2014-04-24T00:00:00"/>
    <s v="Smolt"/>
  </r>
  <r>
    <x v="5"/>
    <x v="6"/>
    <s v="UN"/>
    <x v="12"/>
    <s v="Klaskanine River"/>
    <s v="ODFW"/>
    <d v="2014-04-25T00:00:00"/>
    <n v="224016"/>
    <x v="11"/>
    <d v="2014-04-25T00:00:00"/>
    <s v="Smolt"/>
  </r>
  <r>
    <x v="5"/>
    <x v="9"/>
    <s v="SU"/>
    <x v="16"/>
    <s v="McKenzie River"/>
    <s v="ODFW"/>
    <d v="2014-04-08T00:00:00"/>
    <n v="31103"/>
    <x v="1"/>
    <d v="2014-04-11T00:00:00"/>
    <s v="Smolt"/>
  </r>
  <r>
    <x v="5"/>
    <x v="6"/>
    <s v="UN"/>
    <x v="13"/>
    <s v="Blind Slough"/>
    <s v="ODFW"/>
    <d v="2014-05-08T00:00:00"/>
    <n v="221462"/>
    <x v="4"/>
    <d v="2014-05-08T00:00:00"/>
    <s v="Smolt"/>
  </r>
  <r>
    <x v="5"/>
    <x v="8"/>
    <s v="SP"/>
    <x v="14"/>
    <s v="Eagle Creek Hatchery"/>
    <s v="ODFW"/>
    <d v="2014-05-02T00:00:00"/>
    <n v="77896"/>
    <x v="9"/>
    <d v="2014-05-02T00:00:00"/>
    <s v="Smolt"/>
  </r>
  <r>
    <x v="5"/>
    <x v="6"/>
    <s v="UN"/>
    <x v="2"/>
    <s v="Tanner Creek"/>
    <s v="ODFW"/>
    <d v="2014-04-30T00:00:00"/>
    <n v="99649"/>
    <x v="2"/>
    <d v="2014-04-30T00:00:00"/>
    <s v="Smolt"/>
  </r>
  <r>
    <x v="5"/>
    <x v="9"/>
    <s v="SU"/>
    <x v="0"/>
    <s v="S Fk Santiam River"/>
    <s v="ODFW"/>
    <d v="2014-04-01T00:00:00"/>
    <n v="7083"/>
    <x v="0"/>
    <d v="2014-04-01T00:00:00"/>
    <s v="Smolt"/>
  </r>
  <r>
    <x v="5"/>
    <x v="9"/>
    <s v="SU"/>
    <x v="0"/>
    <s v="S Fk Santiam River"/>
    <s v="ODFW"/>
    <d v="2014-04-01T00:00:00"/>
    <n v="7153"/>
    <x v="0"/>
    <d v="2014-04-01T00:00:00"/>
    <s v="Smolt"/>
  </r>
  <r>
    <x v="5"/>
    <x v="8"/>
    <s v="SP"/>
    <x v="1"/>
    <s v="Mollala River"/>
    <s v="ODFW"/>
    <d v="2014-04-18T00:00:00"/>
    <n v="49970"/>
    <x v="1"/>
    <d v="2014-04-18T00:00:00"/>
    <s v="Smolt"/>
  </r>
  <r>
    <x v="5"/>
    <x v="9"/>
    <s v="SU"/>
    <x v="14"/>
    <s v="Clackamas River"/>
    <s v="ODFW"/>
    <d v="2014-03-24T00:00:00"/>
    <n v="25050"/>
    <x v="13"/>
    <d v="2014-03-24T00:00:00"/>
    <s v="Smolt"/>
  </r>
  <r>
    <x v="5"/>
    <x v="9"/>
    <s v="SU"/>
    <x v="14"/>
    <s v="Clackamas River"/>
    <s v="ODFW"/>
    <d v="2014-04-04T00:00:00"/>
    <n v="24979"/>
    <x v="13"/>
    <d v="2014-04-04T00:00:00"/>
    <s v="Smolt"/>
  </r>
  <r>
    <x v="5"/>
    <x v="7"/>
    <s v="WI"/>
    <x v="14"/>
    <s v="Clackamas River"/>
    <s v="ODFW"/>
    <d v="2014-04-25T00:00:00"/>
    <n v="24947"/>
    <x v="13"/>
    <d v="2014-04-25T00:00:00"/>
    <s v="Smolt"/>
  </r>
  <r>
    <x v="5"/>
    <x v="1"/>
    <s v="FA"/>
    <x v="12"/>
    <s v="N Fk Klaskanine River"/>
    <s v="ODFW"/>
    <d v="2014-04-26T00:00:00"/>
    <n v="839727"/>
    <x v="11"/>
    <d v="2014-04-26T00:00:00"/>
    <s v="Smolt"/>
  </r>
  <r>
    <x v="5"/>
    <x v="6"/>
    <s v="UN"/>
    <x v="12"/>
    <s v="N Fk Klaskanine River"/>
    <s v="ODFW"/>
    <d v="2014-04-25T00:00:00"/>
    <n v="27924"/>
    <x v="11"/>
    <d v="2014-04-25T00:00:00"/>
    <s v="Smolt"/>
  </r>
  <r>
    <x v="5"/>
    <x v="8"/>
    <s v="SP"/>
    <x v="6"/>
    <s v="Cathlamet Channel Net Pen"/>
    <s v="WDFW"/>
    <d v="2014-03-28T00:00:00"/>
    <n v="200000"/>
    <x v="4"/>
    <d v="2014-03-28T00:00:00"/>
    <s v="Smolt"/>
  </r>
  <r>
    <x v="5"/>
    <x v="13"/>
    <s v="UN"/>
    <x v="7"/>
    <s v="E Fk Lewis River"/>
    <s v="WDFW"/>
    <d v="2014-05-05T00:00:00"/>
    <n v="10000"/>
    <x v="5"/>
    <d v="2014-05-05T00:00:00"/>
    <s v="Smolt"/>
  </r>
  <r>
    <x v="5"/>
    <x v="8"/>
    <s v="SP"/>
    <x v="5"/>
    <s v="Lewis River"/>
    <s v="WDFW"/>
    <d v="2014-04-23T00:00:00"/>
    <n v="65012"/>
    <x v="5"/>
    <d v="2014-05-01T00:00:00"/>
    <s v="Smolt"/>
  </r>
  <r>
    <x v="6"/>
    <x v="4"/>
    <s v="NO"/>
    <x v="3"/>
    <s v="Below Bonn Dam"/>
    <s v="WDFW"/>
    <d v="2012-04-15T00:00:00"/>
    <n v="19000"/>
    <x v="4"/>
    <d v="2012-04-15T00:00:00"/>
    <s v="Fry"/>
  </r>
  <r>
    <x v="6"/>
    <x v="4"/>
    <s v="NO"/>
    <x v="3"/>
    <s v="Cowlitz River"/>
    <s v="WDFW"/>
    <d v="2012-01-01T00:00:00"/>
    <n v="40000"/>
    <x v="3"/>
    <d v="2012-01-30T00:00:00"/>
    <s v="Fry"/>
  </r>
  <r>
    <x v="6"/>
    <x v="4"/>
    <s v="NO"/>
    <x v="3"/>
    <s v="Cowlitz River"/>
    <s v="WDFW"/>
    <d v="2012-03-12T00:00:00"/>
    <n v="226500"/>
    <x v="3"/>
    <d v="2012-04-11T00:00:00"/>
    <s v="Fry"/>
  </r>
  <r>
    <x v="6"/>
    <x v="4"/>
    <s v="NO"/>
    <x v="3"/>
    <s v="Campbell Creek"/>
    <s v="WDFW"/>
    <d v="2012-06-01T00:00:00"/>
    <n v="1100"/>
    <x v="3"/>
    <d v="2012-06-30T00:00:00"/>
    <s v="Parr"/>
  </r>
  <r>
    <x v="6"/>
    <x v="9"/>
    <s v="SU"/>
    <x v="3"/>
    <s v="Kalama River"/>
    <s v="WDFW"/>
    <d v="2012-03-01T00:00:00"/>
    <n v="10000"/>
    <x v="7"/>
    <d v="2012-03-15T00:00:00"/>
    <s v="Fry"/>
  </r>
  <r>
    <x v="6"/>
    <x v="4"/>
    <s v="NO"/>
    <x v="3"/>
    <s v="Lewis River"/>
    <s v="WDFW"/>
    <d v="2012-02-20T00:00:00"/>
    <n v="460000"/>
    <x v="5"/>
    <d v="2012-02-20T00:00:00"/>
    <s v="Fry"/>
  </r>
  <r>
    <x v="6"/>
    <x v="4"/>
    <s v="NO"/>
    <x v="3"/>
    <s v="Lewis River"/>
    <s v="WDFW"/>
    <d v="2012-02-20T00:00:00"/>
    <n v="400000"/>
    <x v="5"/>
    <d v="2012-02-20T00:00:00"/>
    <s v="Fry"/>
  </r>
  <r>
    <x v="6"/>
    <x v="4"/>
    <s v="NO"/>
    <x v="3"/>
    <s v="Salmon Creek (WA)"/>
    <s v="WDFW"/>
    <d v="2012-03-15T00:00:00"/>
    <n v="60000"/>
    <x v="4"/>
    <d v="2012-05-15T00:00:00"/>
    <s v="Fry"/>
  </r>
  <r>
    <x v="6"/>
    <x v="4"/>
    <s v="NO"/>
    <x v="3"/>
    <s v="Salmon Creek (WA)"/>
    <s v="WDFW"/>
    <d v="2012-04-14T00:00:00"/>
    <n v="90000"/>
    <x v="4"/>
    <d v="2012-04-14T00:00:00"/>
    <s v="Fry"/>
  </r>
  <r>
    <x v="6"/>
    <x v="4"/>
    <s v="NO"/>
    <x v="3"/>
    <s v="Salmon Creek (WA)"/>
    <s v="WDFW"/>
    <d v="2012-04-05T00:00:00"/>
    <n v="4920"/>
    <x v="4"/>
    <d v="2012-04-05T00:00:00"/>
    <s v="Fry"/>
  </r>
  <r>
    <x v="6"/>
    <x v="0"/>
    <s v="SP"/>
    <x v="14"/>
    <s v="Clackamas Hatchery"/>
    <s v="ODFW"/>
    <d v="2012-09-30T00:00:00"/>
    <n v="300000"/>
    <x v="13"/>
    <d v="2012-09-30T00:00:00"/>
    <s v="Presmolt"/>
  </r>
  <r>
    <x v="6"/>
    <x v="3"/>
    <s v="UN"/>
    <x v="4"/>
    <s v="Youngs Bay"/>
    <s v="ODFW"/>
    <d v="2012-05-31T00:00:00"/>
    <n v="4750"/>
    <x v="8"/>
    <d v="2012-05-31T00:00:00"/>
    <s v="Fry"/>
  </r>
  <r>
    <x v="6"/>
    <x v="3"/>
    <s v="UN"/>
    <x v="4"/>
    <s v="Skipanon River"/>
    <s v="ODFW"/>
    <d v="2012-06-04T00:00:00"/>
    <n v="5623"/>
    <x v="4"/>
    <d v="2012-06-04T00:00:00"/>
    <s v="Fry"/>
  </r>
  <r>
    <x v="6"/>
    <x v="0"/>
    <s v="SP"/>
    <x v="17"/>
    <s v="Detroit Reservoir"/>
    <s v="ODFW"/>
    <d v="2012-08-09T00:00:00"/>
    <n v="100046"/>
    <x v="1"/>
    <d v="2012-08-10T00:00:00"/>
    <s v="Presmolt"/>
  </r>
  <r>
    <x v="6"/>
    <x v="0"/>
    <s v="SP"/>
    <x v="18"/>
    <s v="Mohawk River"/>
    <s v="ODFW"/>
    <d v="2012-06-15T00:00:00"/>
    <n v="76609"/>
    <x v="1"/>
    <d v="2012-06-15T00:00:00"/>
    <s v="Parr"/>
  </r>
  <r>
    <x v="6"/>
    <x v="0"/>
    <s v="SP"/>
    <x v="18"/>
    <s v="McKenzie Hatchery"/>
    <s v="ODFW"/>
    <d v="2012-11-02T00:00:00"/>
    <n v="346941"/>
    <x v="1"/>
    <d v="2012-11-02T00:00:00"/>
    <s v="Presmolt"/>
  </r>
  <r>
    <x v="6"/>
    <x v="0"/>
    <s v="SP"/>
    <x v="0"/>
    <s v="South Santiam Hatchery"/>
    <s v="ODFW"/>
    <d v="2012-10-31T00:00:00"/>
    <n v="294786"/>
    <x v="0"/>
    <d v="2012-10-31T00:00:00"/>
    <s v="Presmolt"/>
  </r>
  <r>
    <x v="6"/>
    <x v="0"/>
    <s v="SP"/>
    <x v="1"/>
    <s v="Dexter Pond"/>
    <s v="ODFW"/>
    <d v="2012-11-02T00:00:00"/>
    <n v="297693"/>
    <x v="1"/>
    <d v="2012-11-02T00:00:00"/>
    <s v="Presmolt"/>
  </r>
  <r>
    <x v="6"/>
    <x v="0"/>
    <s v="SP"/>
    <x v="18"/>
    <s v="McKenzie River"/>
    <s v="ODFW"/>
    <d v="2012-03-28T00:00:00"/>
    <n v="200"/>
    <x v="1"/>
    <d v="2012-03-28T00:00:00"/>
    <s v="Fry"/>
  </r>
  <r>
    <x v="6"/>
    <x v="0"/>
    <s v="SP"/>
    <x v="1"/>
    <s v="M Fk Willamette River"/>
    <s v="ODFW"/>
    <d v="2012-04-20T00:00:00"/>
    <n v="45695"/>
    <x v="1"/>
    <d v="2012-04-20T00:00:00"/>
    <s v="Fry"/>
  </r>
  <r>
    <x v="6"/>
    <x v="0"/>
    <s v="SP"/>
    <x v="1"/>
    <s v="Lookout Pt Reservoir"/>
    <s v="ODFW"/>
    <d v="2012-04-20T00:00:00"/>
    <n v="45696"/>
    <x v="1"/>
    <d v="2012-04-20T00:00:00"/>
    <s v="Fry"/>
  </r>
  <r>
    <x v="6"/>
    <x v="0"/>
    <s v="SP"/>
    <x v="1"/>
    <s v="M Fk Willamette River"/>
    <s v="ODFW"/>
    <d v="2012-05-23T00:00:00"/>
    <n v="49038"/>
    <x v="1"/>
    <d v="2012-05-23T00:00:00"/>
    <s v="Presmolt"/>
  </r>
  <r>
    <x v="6"/>
    <x v="0"/>
    <s v="SP"/>
    <x v="1"/>
    <s v="Lookout Pt Reservoir"/>
    <s v="ODFW"/>
    <d v="2012-05-23T00:00:00"/>
    <n v="49521"/>
    <x v="1"/>
    <d v="2012-05-23T00:00:00"/>
    <s v="Presmolt"/>
  </r>
  <r>
    <x v="6"/>
    <x v="0"/>
    <s v="SP"/>
    <x v="1"/>
    <s v="Hills Creek Reservoir"/>
    <s v="ODFW"/>
    <d v="2012-05-23T00:00:00"/>
    <n v="49104"/>
    <x v="1"/>
    <d v="2012-05-23T00:00:00"/>
    <s v="Presmolt"/>
  </r>
  <r>
    <x v="6"/>
    <x v="0"/>
    <s v="SP"/>
    <x v="1"/>
    <s v="Hills Creek Reservoir"/>
    <s v="ODFW"/>
    <d v="2012-06-15T00:00:00"/>
    <n v="100817"/>
    <x v="1"/>
    <d v="2012-06-15T00:00:00"/>
    <s v="Presmolt"/>
  </r>
  <r>
    <x v="6"/>
    <x v="0"/>
    <s v="SP"/>
    <x v="17"/>
    <s v="Santiam River &amp; N Fk"/>
    <s v="ODFW"/>
    <d v="2012-08-09T00:00:00"/>
    <n v="100962"/>
    <x v="0"/>
    <d v="2012-08-10T00:00:00"/>
    <s v="Presmolt"/>
  </r>
  <r>
    <x v="6"/>
    <x v="7"/>
    <s v="WI"/>
    <x v="25"/>
    <s v="N Fk Lewis River"/>
    <s v="WDFW"/>
    <d v="2012-07-05T00:00:00"/>
    <n v="6339"/>
    <x v="5"/>
    <d v="2012-07-05T00:00:00"/>
    <s v="Fry"/>
  </r>
  <r>
    <x v="6"/>
    <x v="0"/>
    <s v="SP"/>
    <x v="5"/>
    <s v="N Fk Lewis River"/>
    <s v="WDFW"/>
    <d v="2012-10-19T00:00:00"/>
    <n v="15440"/>
    <x v="5"/>
    <d v="2012-10-19T00:00:00"/>
    <s v="Presmolt"/>
  </r>
  <r>
    <x v="6"/>
    <x v="4"/>
    <s v="NO"/>
    <x v="3"/>
    <s v="Lewis River"/>
    <s v="WDFW"/>
    <d v="2012-03-01T00:00:00"/>
    <n v="9900"/>
    <x v="5"/>
    <d v="2012-03-30T00:00:00"/>
    <s v="Fry"/>
  </r>
  <r>
    <x v="6"/>
    <x v="7"/>
    <s v="WI"/>
    <x v="4"/>
    <s v="Skipanon River"/>
    <s v="ODFW"/>
    <d v="2012-06-04T00:00:00"/>
    <n v="350"/>
    <x v="4"/>
    <d v="2012-06-04T00:00:00"/>
    <s v="Fry"/>
  </r>
  <r>
    <x v="6"/>
    <x v="5"/>
    <s v="SO"/>
    <x v="8"/>
    <s v="Eagle Creek Hatchery"/>
    <s v="USFW"/>
    <d v="2013-04-10T00:00:00"/>
    <n v="382569"/>
    <x v="9"/>
    <d v="2013-04-18T00:00:00"/>
    <s v="Smolt"/>
  </r>
  <r>
    <x v="6"/>
    <x v="7"/>
    <s v="WI"/>
    <x v="8"/>
    <s v="Eagle Creek Hatchery"/>
    <s v="USFW"/>
    <d v="2013-04-18T00:00:00"/>
    <n v="108567"/>
    <x v="9"/>
    <d v="2013-04-22T00:00:00"/>
    <s v="Smolt"/>
  </r>
  <r>
    <x v="6"/>
    <x v="9"/>
    <s v="SU"/>
    <x v="21"/>
    <s v="Beaver Creek Hatchery"/>
    <s v="WDFW"/>
    <d v="2013-04-16T00:00:00"/>
    <n v="30500"/>
    <x v="14"/>
    <d v="2013-04-16T00:00:00"/>
    <s v="Smolt"/>
  </r>
  <r>
    <x v="6"/>
    <x v="7"/>
    <s v="WI"/>
    <x v="21"/>
    <s v="Beaver Creek Hatchery"/>
    <s v="WDFW"/>
    <d v="2013-04-16T00:00:00"/>
    <n v="80000"/>
    <x v="14"/>
    <d v="2013-04-16T00:00:00"/>
    <s v="Smolt"/>
  </r>
  <r>
    <x v="6"/>
    <x v="8"/>
    <s v="SP"/>
    <x v="6"/>
    <s v="Deep River Net Pens"/>
    <s v="WDFW"/>
    <d v="2013-02-04T00:00:00"/>
    <n v="320000"/>
    <x v="15"/>
    <d v="2013-02-04T00:00:00"/>
    <s v="Smolt"/>
  </r>
  <r>
    <x v="6"/>
    <x v="1"/>
    <s v="FA"/>
    <x v="24"/>
    <s v="Deep River Net Pens"/>
    <s v="WDFW"/>
    <d v="2013-06-13T00:00:00"/>
    <n v="1293000"/>
    <x v="15"/>
    <d v="2013-06-13T00:00:00"/>
    <s v="Smolt"/>
  </r>
  <r>
    <x v="6"/>
    <x v="1"/>
    <s v="FA"/>
    <x v="24"/>
    <s v="Deep River Net Pens"/>
    <s v="WDFW"/>
    <d v="2013-06-13T00:00:00"/>
    <n v="60000"/>
    <x v="15"/>
    <d v="2013-07-13T00:00:00"/>
    <s v="Smolt"/>
  </r>
  <r>
    <x v="6"/>
    <x v="1"/>
    <s v="FA"/>
    <x v="27"/>
    <s v="Deep River Net Pens"/>
    <s v="WDFW"/>
    <d v="2013-05-24T00:00:00"/>
    <n v="1267000"/>
    <x v="15"/>
    <d v="2013-06-25T00:00:00"/>
    <s v="Smolt"/>
  </r>
  <r>
    <x v="6"/>
    <x v="5"/>
    <s v="SO"/>
    <x v="29"/>
    <s v="Deep River Net Pens"/>
    <s v="WDFW"/>
    <d v="2013-05-01T00:00:00"/>
    <n v="280000"/>
    <x v="15"/>
    <d v="2013-05-01T00:00:00"/>
    <s v="Smolt"/>
  </r>
  <r>
    <x v="6"/>
    <x v="5"/>
    <s v="SO"/>
    <x v="7"/>
    <s v="Deep River Net Pens"/>
    <s v="WDFW"/>
    <d v="2013-05-01T00:00:00"/>
    <n v="320000"/>
    <x v="15"/>
    <d v="2013-05-01T00:00:00"/>
    <s v="Smolt"/>
  </r>
  <r>
    <x v="6"/>
    <x v="13"/>
    <s v="UN"/>
    <x v="26"/>
    <s v="Grays River Hatchery"/>
    <s v="WDFW"/>
    <d v="2013-03-21T00:00:00"/>
    <n v="157800"/>
    <x v="15"/>
    <d v="2013-04-10T00:00:00"/>
    <s v="Smolt"/>
  </r>
  <r>
    <x v="6"/>
    <x v="11"/>
    <s v="NO"/>
    <x v="26"/>
    <s v="Grays River Hatchery"/>
    <s v="WDFW"/>
    <d v="2013-05-01T00:00:00"/>
    <n v="165000"/>
    <x v="15"/>
    <d v="2013-05-01T00:00:00"/>
    <s v="Smolt"/>
  </r>
  <r>
    <x v="6"/>
    <x v="7"/>
    <s v="WI"/>
    <x v="26"/>
    <s v="Grays River Hatchery"/>
    <s v="WDFW"/>
    <d v="2013-05-01T00:00:00"/>
    <n v="37500"/>
    <x v="15"/>
    <d v="2013-05-01T00:00:00"/>
    <s v="Smolt"/>
  </r>
  <r>
    <x v="6"/>
    <x v="7"/>
    <s v="WI"/>
    <x v="26"/>
    <s v="Coweeman River"/>
    <s v="WDFW"/>
    <d v="2013-04-15T00:00:00"/>
    <n v="10000"/>
    <x v="17"/>
    <d v="2013-04-20T00:00:00"/>
    <s v="Smolt"/>
  </r>
  <r>
    <x v="6"/>
    <x v="12"/>
    <s v="UN"/>
    <x v="23"/>
    <s v="Cowlitz Trout"/>
    <s v="WDFW"/>
    <d v="2013-04-15T00:00:00"/>
    <n v="107845"/>
    <x v="3"/>
    <d v="2013-05-20T00:00:00"/>
    <s v="Smolt"/>
  </r>
  <r>
    <x v="6"/>
    <x v="7"/>
    <s v="WI"/>
    <x v="23"/>
    <s v="Cowlitz Trout"/>
    <s v="WDFW"/>
    <d v="2013-04-15T00:00:00"/>
    <n v="138103"/>
    <x v="3"/>
    <d v="2013-05-20T00:00:00"/>
    <s v="Smolt"/>
  </r>
  <r>
    <x v="6"/>
    <x v="7"/>
    <s v="WI"/>
    <x v="23"/>
    <s v="Cowlitz Trout"/>
    <s v="WDFW"/>
    <d v="2013-04-15T00:00:00"/>
    <n v="52292"/>
    <x v="3"/>
    <d v="2013-05-20T00:00:00"/>
    <s v="Smolt"/>
  </r>
  <r>
    <x v="6"/>
    <x v="7"/>
    <s v="WI"/>
    <x v="23"/>
    <s v="Cowlitz Trout"/>
    <s v="WDFW"/>
    <d v="2013-04-03T00:00:00"/>
    <n v="498735"/>
    <x v="3"/>
    <d v="2013-05-20T00:00:00"/>
    <s v="Smolt"/>
  </r>
  <r>
    <x v="6"/>
    <x v="9"/>
    <s v="SU"/>
    <x v="23"/>
    <s v="Cowlitz Trout"/>
    <s v="WDFW"/>
    <d v="2013-04-15T00:00:00"/>
    <n v="673578"/>
    <x v="3"/>
    <d v="2013-05-20T00:00:00"/>
    <s v="Smolt"/>
  </r>
  <r>
    <x v="6"/>
    <x v="1"/>
    <s v="FA"/>
    <x v="6"/>
    <s v="Cowlitz Salmon"/>
    <s v="WDFW"/>
    <d v="2013-06-10T00:00:00"/>
    <n v="1519271"/>
    <x v="3"/>
    <d v="2013-06-13T00:00:00"/>
    <s v="Smolt"/>
  </r>
  <r>
    <x v="6"/>
    <x v="8"/>
    <s v="SP"/>
    <x v="6"/>
    <s v="Cowlitz Salmon"/>
    <s v="WDFW"/>
    <d v="2013-03-29T00:00:00"/>
    <n v="974697"/>
    <x v="3"/>
    <d v="2013-04-03T00:00:00"/>
    <s v="Smolt"/>
  </r>
  <r>
    <x v="6"/>
    <x v="11"/>
    <s v="NO"/>
    <x v="6"/>
    <s v="Cowlitz Salmon"/>
    <s v="WDFW"/>
    <d v="2013-04-26T00:00:00"/>
    <n v="1378915"/>
    <x v="3"/>
    <d v="2013-05-01T00:00:00"/>
    <s v="Smolt"/>
  </r>
  <r>
    <x v="6"/>
    <x v="11"/>
    <s v="NO"/>
    <x v="6"/>
    <s v="Cowlitz Salmon"/>
    <s v="WDFW"/>
    <d v="2013-04-26T00:00:00"/>
    <n v="996198"/>
    <x v="3"/>
    <d v="2013-05-01T00:00:00"/>
    <s v="Smolt"/>
  </r>
  <r>
    <x v="6"/>
    <x v="9"/>
    <s v="SU"/>
    <x v="3"/>
    <s v="S Fk Toutle River"/>
    <s v="WDFW"/>
    <d v="2013-04-15T00:00:00"/>
    <n v="20279"/>
    <x v="16"/>
    <d v="2013-04-15T00:00:00"/>
    <s v="Smolt"/>
  </r>
  <r>
    <x v="6"/>
    <x v="1"/>
    <s v="FA"/>
    <x v="29"/>
    <s v="Green River"/>
    <s v="WDFW"/>
    <d v="2013-06-17T00:00:00"/>
    <n v="1514769"/>
    <x v="3"/>
    <d v="2013-07-04T00:00:00"/>
    <s v="Smolt"/>
  </r>
  <r>
    <x v="6"/>
    <x v="5"/>
    <s v="SO"/>
    <x v="29"/>
    <s v="Green River"/>
    <s v="WDFW"/>
    <d v="2013-05-02T00:00:00"/>
    <n v="163289"/>
    <x v="3"/>
    <d v="2013-05-09T00:00:00"/>
    <s v="Smolt"/>
  </r>
  <r>
    <x v="6"/>
    <x v="9"/>
    <s v="SU"/>
    <x v="29"/>
    <s v="Green River"/>
    <s v="WDFW"/>
    <d v="2013-04-17T00:00:00"/>
    <n v="24967"/>
    <x v="3"/>
    <d v="2013-04-22T00:00:00"/>
    <s v="Smolt"/>
  </r>
  <r>
    <x v="6"/>
    <x v="8"/>
    <s v="SP"/>
    <x v="3"/>
    <s v="Cowlitz River"/>
    <s v="WDFW"/>
    <d v="2013-03-20T00:00:00"/>
    <n v="54000"/>
    <x v="3"/>
    <d v="2013-03-31T00:00:00"/>
    <s v="Smolt"/>
  </r>
  <r>
    <x v="6"/>
    <x v="12"/>
    <s v="UN"/>
    <x v="3"/>
    <s v="Cowlitz River"/>
    <s v="WDFW"/>
    <d v="2013-04-15T00:00:00"/>
    <n v="9990"/>
    <x v="3"/>
    <d v="2013-04-15T00:00:00"/>
    <s v="Smolt"/>
  </r>
  <r>
    <x v="6"/>
    <x v="1"/>
    <s v="FA"/>
    <x v="27"/>
    <s v="Kalama Falls Hatchery"/>
    <s v="WDFW"/>
    <d v="2013-06-05T00:00:00"/>
    <n v="3157011"/>
    <x v="7"/>
    <d v="2013-06-25T00:00:00"/>
    <s v="Smolt"/>
  </r>
  <r>
    <x v="6"/>
    <x v="11"/>
    <s v="NO"/>
    <x v="27"/>
    <s v="Kalama Falls Hatchery"/>
    <s v="WDFW"/>
    <d v="2013-04-15T00:00:00"/>
    <n v="705552"/>
    <x v="7"/>
    <d v="2013-04-15T00:00:00"/>
    <s v="Smolt"/>
  </r>
  <r>
    <x v="6"/>
    <x v="7"/>
    <s v="WI"/>
    <x v="27"/>
    <s v="Kalama Falls Hatchery"/>
    <s v="WDFW"/>
    <d v="2013-04-17T00:00:00"/>
    <n v="62900"/>
    <x v="7"/>
    <d v="2013-04-17T00:00:00"/>
    <s v="Smolt"/>
  </r>
  <r>
    <x v="6"/>
    <x v="1"/>
    <s v="FA"/>
    <x v="20"/>
    <s v="Fallert Creek Hatchery"/>
    <s v="WDFW"/>
    <d v="2013-06-01T00:00:00"/>
    <n v="3522335"/>
    <x v="7"/>
    <d v="2013-06-10T00:00:00"/>
    <s v="Smolt"/>
  </r>
  <r>
    <x v="6"/>
    <x v="8"/>
    <s v="SP"/>
    <x v="20"/>
    <s v="Fallert Creek Hatchery"/>
    <s v="WDFW"/>
    <d v="2013-03-01T00:00:00"/>
    <n v="128155"/>
    <x v="7"/>
    <d v="2013-03-11T00:00:00"/>
    <s v="Smolt"/>
  </r>
  <r>
    <x v="6"/>
    <x v="5"/>
    <s v="SO"/>
    <x v="20"/>
    <s v="Fallert Creek Hatchery"/>
    <s v="WDFW"/>
    <d v="2013-04-15T00:00:00"/>
    <n v="121005"/>
    <x v="7"/>
    <d v="2013-04-15T00:00:00"/>
    <s v="Smolt"/>
  </r>
  <r>
    <x v="6"/>
    <x v="9"/>
    <s v="SU"/>
    <x v="20"/>
    <s v="Fallert Creek Hatchery"/>
    <s v="WDFW"/>
    <d v="2013-04-15T00:00:00"/>
    <n v="30307"/>
    <x v="7"/>
    <d v="2013-04-15T00:00:00"/>
    <s v="Smolt"/>
  </r>
  <r>
    <x v="6"/>
    <x v="8"/>
    <s v="SP"/>
    <x v="27"/>
    <s v="Gobar Acclim Pond"/>
    <s v="WDFW"/>
    <d v="2013-03-01T00:00:00"/>
    <n v="393307"/>
    <x v="7"/>
    <d v="2013-03-06T00:00:00"/>
    <s v="Smolt"/>
  </r>
  <r>
    <x v="6"/>
    <x v="9"/>
    <s v="SU"/>
    <x v="27"/>
    <s v="Gobar Acclim Pond"/>
    <s v="WDFW"/>
    <d v="2013-05-01T00:00:00"/>
    <n v="60624"/>
    <x v="7"/>
    <d v="2013-05-10T00:00:00"/>
    <s v="Smolt"/>
  </r>
  <r>
    <x v="6"/>
    <x v="7"/>
    <s v="WI"/>
    <x v="27"/>
    <s v="Kalama River"/>
    <s v="WDFW"/>
    <d v="2013-05-01T00:00:00"/>
    <n v="62031"/>
    <x v="7"/>
    <d v="2013-05-10T00:00:00"/>
    <s v="Smolt"/>
  </r>
  <r>
    <x v="6"/>
    <x v="8"/>
    <s v="SP"/>
    <x v="7"/>
    <s v="Lewis River Hatchery"/>
    <s v="WDFW"/>
    <d v="2013-02-01T00:00:00"/>
    <n v="1123749"/>
    <x v="5"/>
    <d v="2013-02-15T00:00:00"/>
    <s v="Smolt"/>
  </r>
  <r>
    <x v="6"/>
    <x v="11"/>
    <s v="NO"/>
    <x v="7"/>
    <s v="Lewis River Hatchery"/>
    <s v="WDFW"/>
    <d v="2013-04-22T00:00:00"/>
    <n v="660557"/>
    <x v="5"/>
    <d v="2013-04-22T00:00:00"/>
    <s v="Smolt"/>
  </r>
  <r>
    <x v="6"/>
    <x v="5"/>
    <s v="SO"/>
    <x v="7"/>
    <s v="Lewis River Hatchery"/>
    <s v="WDFW"/>
    <d v="2013-04-15T00:00:00"/>
    <n v="490551"/>
    <x v="5"/>
    <d v="2013-04-22T00:00:00"/>
    <s v="Smolt"/>
  </r>
  <r>
    <x v="6"/>
    <x v="13"/>
    <s v="UN"/>
    <x v="7"/>
    <s v="E Fk Lewis River"/>
    <s v="WDFW"/>
    <d v="2013-05-15T00:00:00"/>
    <n v="89698"/>
    <x v="5"/>
    <d v="2013-05-15T00:00:00"/>
    <s v="Smolt"/>
  </r>
  <r>
    <x v="6"/>
    <x v="9"/>
    <s v="SU"/>
    <x v="25"/>
    <s v="Lewis River"/>
    <s v="WDFW"/>
    <d v="2013-04-15T00:00:00"/>
    <n v="192325"/>
    <x v="5"/>
    <d v="2013-04-30T00:00:00"/>
    <s v="Smolt"/>
  </r>
  <r>
    <x v="6"/>
    <x v="7"/>
    <s v="WI"/>
    <x v="25"/>
    <s v="Lewis River"/>
    <s v="WDFW"/>
    <d v="2013-04-15T00:00:00"/>
    <n v="128360"/>
    <x v="5"/>
    <d v="2013-04-17T00:00:00"/>
    <s v="Smolt"/>
  </r>
  <r>
    <x v="6"/>
    <x v="7"/>
    <s v="WI"/>
    <x v="25"/>
    <s v="N Fk Lewis River"/>
    <s v="WDFW"/>
    <d v="2013-05-10T00:00:00"/>
    <n v="49650"/>
    <x v="5"/>
    <d v="2013-05-31T00:00:00"/>
    <s v="Smolt"/>
  </r>
  <r>
    <x v="6"/>
    <x v="5"/>
    <s v="SO"/>
    <x v="5"/>
    <s v="Speelyai Hatchery"/>
    <s v="WDFW"/>
    <d v="2013-04-09T00:00:00"/>
    <n v="497860"/>
    <x v="5"/>
    <d v="2013-04-09T00:00:00"/>
    <s v="Smolt"/>
  </r>
  <r>
    <x v="6"/>
    <x v="8"/>
    <s v="SP"/>
    <x v="7"/>
    <s v="Echo Net Pens"/>
    <s v="WDFW"/>
    <d v="2013-01-19T00:00:00"/>
    <n v="82650"/>
    <x v="5"/>
    <d v="2013-01-19T00:00:00"/>
    <s v="Smolt"/>
  </r>
  <r>
    <x v="6"/>
    <x v="8"/>
    <s v="SP"/>
    <x v="7"/>
    <s v="Echo Net Pens"/>
    <s v="WDFW"/>
    <d v="2013-03-09T00:00:00"/>
    <n v="79771"/>
    <x v="5"/>
    <d v="2013-03-09T00:00:00"/>
    <s v="Smolt"/>
  </r>
  <r>
    <x v="6"/>
    <x v="9"/>
    <s v="SU"/>
    <x v="25"/>
    <s v="Echo Net Pens"/>
    <s v="WDFW"/>
    <d v="2013-04-20T00:00:00"/>
    <n v="70441"/>
    <x v="5"/>
    <d v="2013-04-20T00:00:00"/>
    <s v="Smolt"/>
  </r>
  <r>
    <x v="6"/>
    <x v="4"/>
    <s v="NO"/>
    <x v="3"/>
    <s v="Lewis River"/>
    <s v="WDFW"/>
    <d v="2013-04-01T00:00:00"/>
    <n v="95000"/>
    <x v="5"/>
    <d v="2013-04-30T00:00:00"/>
    <s v="Fry"/>
  </r>
  <r>
    <x v="6"/>
    <x v="1"/>
    <s v="FA"/>
    <x v="24"/>
    <s v="Washougal Hatchery"/>
    <s v="WDFW"/>
    <d v="2013-06-11T00:00:00"/>
    <n v="3120005"/>
    <x v="6"/>
    <d v="2013-06-11T00:00:00"/>
    <s v="Smolt"/>
  </r>
  <r>
    <x v="6"/>
    <x v="13"/>
    <s v="UN"/>
    <x v="24"/>
    <s v="Duncan Creek"/>
    <s v="WDFW"/>
    <d v="2013-05-13T00:00:00"/>
    <n v="58004"/>
    <x v="4"/>
    <d v="2013-05-13T00:00:00"/>
    <s v="Smolt"/>
  </r>
  <r>
    <x v="6"/>
    <x v="11"/>
    <s v="NO"/>
    <x v="24"/>
    <s v="Washougal Hatchery"/>
    <s v="WDFW"/>
    <d v="2013-05-01T00:00:00"/>
    <n v="153227"/>
    <x v="6"/>
    <d v="2013-05-01T00:00:00"/>
    <s v="Smolt"/>
  </r>
  <r>
    <x v="6"/>
    <x v="9"/>
    <s v="SU"/>
    <x v="28"/>
    <s v="Washougal River"/>
    <s v="WDFW"/>
    <d v="2013-04-19T00:00:00"/>
    <n v="61813"/>
    <x v="6"/>
    <d v="2013-04-19T00:00:00"/>
    <s v="Smolt"/>
  </r>
  <r>
    <x v="6"/>
    <x v="9"/>
    <s v="SU"/>
    <x v="28"/>
    <s v="E Fk Lewis River"/>
    <s v="WDFW"/>
    <d v="2013-04-22T00:00:00"/>
    <n v="15700"/>
    <x v="5"/>
    <d v="2013-04-22T00:00:00"/>
    <s v="Smolt"/>
  </r>
  <r>
    <x v="6"/>
    <x v="9"/>
    <s v="SU"/>
    <x v="28"/>
    <s v="Salmon Creek (WA)"/>
    <s v="WDFW"/>
    <d v="2013-04-15T00:00:00"/>
    <n v="4040"/>
    <x v="4"/>
    <d v="2013-05-09T00:00:00"/>
    <s v="Smolt"/>
  </r>
  <r>
    <x v="6"/>
    <x v="7"/>
    <s v="WI"/>
    <x v="28"/>
    <s v="Washougal River"/>
    <s v="WDFW"/>
    <d v="2013-04-09T00:00:00"/>
    <n v="60000"/>
    <x v="6"/>
    <d v="2013-04-18T00:00:00"/>
    <s v="Smolt"/>
  </r>
  <r>
    <x v="6"/>
    <x v="7"/>
    <s v="WI"/>
    <x v="28"/>
    <s v="E Fk Lewis River"/>
    <s v="WDFW"/>
    <d v="2013-04-23T00:00:00"/>
    <n v="59992"/>
    <x v="5"/>
    <d v="2013-04-29T00:00:00"/>
    <s v="Smolt"/>
  </r>
  <r>
    <x v="6"/>
    <x v="7"/>
    <s v="WI"/>
    <x v="28"/>
    <s v="E Fk Lewis River"/>
    <s v="WDFW"/>
    <d v="2013-05-02T00:00:00"/>
    <n v="20000"/>
    <x v="5"/>
    <d v="2013-05-02T00:00:00"/>
    <s v="Smolt"/>
  </r>
  <r>
    <x v="6"/>
    <x v="7"/>
    <s v="WI"/>
    <x v="3"/>
    <s v="Salmon Creek (WA)"/>
    <s v="WDFW"/>
    <d v="2013-04-15T00:00:00"/>
    <n v="15360"/>
    <x v="4"/>
    <d v="2013-04-15T00:00:00"/>
    <s v="Smolt"/>
  </r>
  <r>
    <x v="6"/>
    <x v="6"/>
    <s v="UN"/>
    <x v="10"/>
    <s v="Big Creek Hatchery"/>
    <s v="ODFW"/>
    <d v="2013-03-27T00:00:00"/>
    <n v="166100"/>
    <x v="10"/>
    <d v="2013-03-27T00:00:00"/>
    <s v="Smolt"/>
  </r>
  <r>
    <x v="6"/>
    <x v="6"/>
    <s v="UN"/>
    <x v="10"/>
    <s v="Big Creek Hatchery"/>
    <s v="ODFW"/>
    <d v="2013-04-23T00:00:00"/>
    <n v="405516"/>
    <x v="10"/>
    <d v="2013-04-23T00:00:00"/>
    <s v="Smolt"/>
  </r>
  <r>
    <x v="6"/>
    <x v="7"/>
    <s v="WI"/>
    <x v="10"/>
    <s v="Big Creek Hatchery"/>
    <s v="ODFW"/>
    <d v="2013-03-27T00:00:00"/>
    <n v="64819"/>
    <x v="10"/>
    <d v="2013-03-27T00:00:00"/>
    <s v="Smolt"/>
  </r>
  <r>
    <x v="6"/>
    <x v="7"/>
    <s v="WI"/>
    <x v="11"/>
    <s v="Gnat Creek Hatchery"/>
    <s v="ODFW"/>
    <d v="2013-04-01T00:00:00"/>
    <n v="42306"/>
    <x v="4"/>
    <d v="2013-04-01T00:00:00"/>
    <s v="Smolt"/>
  </r>
  <r>
    <x v="6"/>
    <x v="7"/>
    <s v="WI"/>
    <x v="12"/>
    <s v="N Fk Klaskanine River"/>
    <s v="ODFW"/>
    <d v="2013-03-28T00:00:00"/>
    <n v="43148"/>
    <x v="11"/>
    <d v="2013-03-28T00:00:00"/>
    <s v="Smolt"/>
  </r>
  <r>
    <x v="6"/>
    <x v="1"/>
    <s v="FA"/>
    <x v="10"/>
    <s v="Big Creek Hatchery"/>
    <s v="ODFW"/>
    <d v="2013-05-15T00:00:00"/>
    <n v="2956068"/>
    <x v="10"/>
    <d v="2013-05-15T00:00:00"/>
    <s v="Smolt"/>
  </r>
  <r>
    <x v="6"/>
    <x v="1"/>
    <s v="FA"/>
    <x v="12"/>
    <s v="N Fk Klaskanine River"/>
    <s v="ODFW"/>
    <d v="2013-04-29T00:00:00"/>
    <n v="1986471"/>
    <x v="11"/>
    <d v="2013-04-29T00:00:00"/>
    <s v="Smolt"/>
  </r>
  <r>
    <x v="6"/>
    <x v="13"/>
    <s v="UN"/>
    <x v="10"/>
    <s v="Big Creek Hatchery"/>
    <s v="ODFW"/>
    <d v="2013-04-15T00:00:00"/>
    <n v="108502"/>
    <x v="10"/>
    <d v="2013-04-17T00:00:00"/>
    <s v="Smolt"/>
  </r>
  <r>
    <x v="6"/>
    <x v="1"/>
    <s v="FA"/>
    <x v="2"/>
    <s v="Tanner Creek"/>
    <s v="ODFW"/>
    <d v="2013-05-19T00:00:00"/>
    <n v="2784983"/>
    <x v="2"/>
    <d v="2013-05-19T00:00:00"/>
    <s v="Smolt"/>
  </r>
  <r>
    <x v="6"/>
    <x v="1"/>
    <s v="FA"/>
    <x v="2"/>
    <s v="Tanner Creek"/>
    <s v="ODFW"/>
    <d v="2013-07-31T00:00:00"/>
    <n v="2197246"/>
    <x v="2"/>
    <d v="2013-07-31T00:00:00"/>
    <s v="Smolt"/>
  </r>
  <r>
    <x v="6"/>
    <x v="9"/>
    <s v="SU"/>
    <x v="14"/>
    <s v="Clackamas Hatchery"/>
    <s v="ODFW"/>
    <d v="2013-04-16T00:00:00"/>
    <n v="144242"/>
    <x v="13"/>
    <d v="2013-04-16T00:00:00"/>
    <s v="Smolt"/>
  </r>
  <r>
    <x v="6"/>
    <x v="9"/>
    <s v="SU"/>
    <x v="15"/>
    <s v="Cedar Creek (Sandy R)"/>
    <s v="ODFW"/>
    <d v="2013-04-23T00:00:00"/>
    <n v="80550"/>
    <x v="12"/>
    <d v="2013-04-23T00:00:00"/>
    <s v="Smolt"/>
  </r>
  <r>
    <x v="6"/>
    <x v="7"/>
    <s v="WI"/>
    <x v="15"/>
    <s v="Cedar Creek (Sandy R)"/>
    <s v="ODFW"/>
    <d v="2013-04-15T00:00:00"/>
    <n v="89964"/>
    <x v="12"/>
    <d v="2013-04-15T00:00:00"/>
    <s v="Smolt"/>
  </r>
  <r>
    <x v="6"/>
    <x v="7"/>
    <s v="WI"/>
    <x v="4"/>
    <s v="Clackamas River"/>
    <s v="ODFW"/>
    <d v="2013-04-04T00:00:00"/>
    <n v="24861"/>
    <x v="13"/>
    <d v="2013-04-04T00:00:00"/>
    <s v="Smolt"/>
  </r>
  <r>
    <x v="6"/>
    <x v="7"/>
    <s v="WI"/>
    <x v="4"/>
    <s v="Clackamas River"/>
    <s v="ODFW"/>
    <d v="2013-04-23T00:00:00"/>
    <n v="25014"/>
    <x v="13"/>
    <d v="2013-04-23T00:00:00"/>
    <s v="Smolt"/>
  </r>
  <r>
    <x v="6"/>
    <x v="7"/>
    <s v="WI"/>
    <x v="14"/>
    <s v="Clackamas Hatchery"/>
    <s v="ODFW"/>
    <d v="2013-05-06T00:00:00"/>
    <n v="147569"/>
    <x v="13"/>
    <d v="2013-05-06T00:00:00"/>
    <s v="Smolt"/>
  </r>
  <r>
    <x v="6"/>
    <x v="6"/>
    <s v="UN"/>
    <x v="13"/>
    <s v="Tongue Pt"/>
    <s v="ODFW"/>
    <d v="2013-04-18T00:00:00"/>
    <n v="475019"/>
    <x v="4"/>
    <d v="2013-04-18T00:00:00"/>
    <s v="Smolt"/>
  </r>
  <r>
    <x v="6"/>
    <x v="8"/>
    <s v="SP"/>
    <x v="15"/>
    <s v="Cedar Creek (Sandy R)"/>
    <s v="ODFW"/>
    <d v="2013-03-02T00:00:00"/>
    <n v="150000"/>
    <x v="12"/>
    <d v="2013-03-02T00:00:00"/>
    <s v="Smolt"/>
  </r>
  <r>
    <x v="6"/>
    <x v="8"/>
    <s v="SP"/>
    <x v="14"/>
    <s v="Bull Run Acclimation"/>
    <s v="ODFW"/>
    <d v="2013-03-22T00:00:00"/>
    <n v="68687"/>
    <x v="12"/>
    <d v="2013-03-22T00:00:00"/>
    <s v="Smolt"/>
  </r>
  <r>
    <x v="6"/>
    <x v="8"/>
    <s v="SP"/>
    <x v="14"/>
    <s v="Bull Run Acclimation"/>
    <s v="ODFW"/>
    <d v="2013-04-18T00:00:00"/>
    <n v="64747"/>
    <x v="12"/>
    <d v="2013-04-18T00:00:00"/>
    <s v="Smolt"/>
  </r>
  <r>
    <x v="6"/>
    <x v="8"/>
    <s v="SP"/>
    <x v="4"/>
    <s v="Clackamas River"/>
    <s v="ODFW"/>
    <d v="2013-03-21T00:00:00"/>
    <n v="50000"/>
    <x v="13"/>
    <d v="2013-03-21T00:00:00"/>
    <s v="Smolt"/>
  </r>
  <r>
    <x v="6"/>
    <x v="8"/>
    <s v="SP"/>
    <x v="4"/>
    <s v="Clackamas River"/>
    <s v="ODFW"/>
    <d v="2013-02-22T00:00:00"/>
    <n v="55000"/>
    <x v="13"/>
    <d v="2013-02-22T00:00:00"/>
    <s v="Smolt"/>
  </r>
  <r>
    <x v="6"/>
    <x v="8"/>
    <s v="SP"/>
    <x v="4"/>
    <s v="Clackamas River"/>
    <s v="ODFW"/>
    <d v="2013-03-22T00:00:00"/>
    <n v="45748"/>
    <x v="13"/>
    <d v="2013-03-22T00:00:00"/>
    <s v="Smolt"/>
  </r>
  <r>
    <x v="6"/>
    <x v="8"/>
    <s v="SP"/>
    <x v="4"/>
    <s v="Clackamas River"/>
    <s v="ODFW"/>
    <d v="2013-04-08T00:00:00"/>
    <n v="55000"/>
    <x v="13"/>
    <d v="2013-04-08T00:00:00"/>
    <s v="Smolt"/>
  </r>
  <r>
    <x v="6"/>
    <x v="8"/>
    <s v="SP"/>
    <x v="4"/>
    <s v="Clackamas River"/>
    <s v="ODFW"/>
    <d v="2013-03-14T00:00:00"/>
    <n v="49900"/>
    <x v="13"/>
    <d v="2013-03-14T00:00:00"/>
    <s v="Smolt"/>
  </r>
  <r>
    <x v="6"/>
    <x v="8"/>
    <s v="SP"/>
    <x v="14"/>
    <s v="Clackamas Hatchery"/>
    <s v="ODFW"/>
    <d v="2013-03-07T00:00:00"/>
    <n v="319500"/>
    <x v="13"/>
    <d v="2013-03-07T00:00:00"/>
    <s v="Smolt"/>
  </r>
  <r>
    <x v="6"/>
    <x v="8"/>
    <s v="SP"/>
    <x v="13"/>
    <s v="Tongue Pt"/>
    <s v="ODFW"/>
    <d v="2013-04-08T00:00:00"/>
    <n v="133990"/>
    <x v="4"/>
    <d v="2013-04-08T00:00:00"/>
    <s v="Smolt"/>
  </r>
  <r>
    <x v="6"/>
    <x v="8"/>
    <s v="SP"/>
    <x v="13"/>
    <s v="Youngs Bay"/>
    <s v="ODFW"/>
    <d v="2013-03-11T00:00:00"/>
    <n v="601862"/>
    <x v="8"/>
    <d v="2013-03-11T00:00:00"/>
    <s v="Smolt"/>
  </r>
  <r>
    <x v="6"/>
    <x v="8"/>
    <s v="SP"/>
    <x v="13"/>
    <s v="Blind Slough"/>
    <s v="ODFW"/>
    <d v="2013-03-28T00:00:00"/>
    <n v="153674"/>
    <x v="4"/>
    <d v="2013-03-28T00:00:00"/>
    <s v="Smolt"/>
  </r>
  <r>
    <x v="6"/>
    <x v="6"/>
    <s v="UN"/>
    <x v="12"/>
    <s v="N Fk Klaskanine River"/>
    <s v="ODFW"/>
    <d v="2013-04-24T00:00:00"/>
    <n v="607824"/>
    <x v="11"/>
    <d v="2013-04-26T00:00:00"/>
    <s v="Smolt"/>
  </r>
  <r>
    <x v="6"/>
    <x v="6"/>
    <s v="UN"/>
    <x v="13"/>
    <s v="Blind Slough"/>
    <s v="ODFW"/>
    <d v="2013-04-18T00:00:00"/>
    <n v="385814"/>
    <x v="4"/>
    <d v="2013-04-18T00:00:00"/>
    <s v="Smolt"/>
  </r>
  <r>
    <x v="6"/>
    <x v="6"/>
    <s v="UN"/>
    <x v="2"/>
    <s v="Tanner Creek"/>
    <s v="ODFW"/>
    <d v="2013-05-06T00:00:00"/>
    <n v="358175"/>
    <x v="2"/>
    <d v="2013-05-06T00:00:00"/>
    <s v="Smolt"/>
  </r>
  <r>
    <x v="6"/>
    <x v="6"/>
    <s v="UN"/>
    <x v="13"/>
    <s v="Youngs Bay"/>
    <s v="ODFW"/>
    <d v="2013-04-22T00:00:00"/>
    <n v="769978"/>
    <x v="8"/>
    <d v="2013-04-22T00:00:00"/>
    <s v="Smolt"/>
  </r>
  <r>
    <x v="6"/>
    <x v="6"/>
    <s v="UN"/>
    <x v="13"/>
    <s v="N Fk Klaskanine River"/>
    <s v="ODFW"/>
    <d v="2013-04-07T00:00:00"/>
    <n v="386668"/>
    <x v="11"/>
    <d v="2013-04-07T00:00:00"/>
    <s v="Smolt"/>
  </r>
  <r>
    <x v="6"/>
    <x v="1"/>
    <s v="FA"/>
    <x v="4"/>
    <s v="Youngs River"/>
    <s v="ODFW"/>
    <d v="2013-06-04T00:00:00"/>
    <n v="15805"/>
    <x v="8"/>
    <d v="2013-06-04T00:00:00"/>
    <s v="Smolt"/>
  </r>
  <r>
    <x v="6"/>
    <x v="1"/>
    <s v="FA"/>
    <x v="4"/>
    <s v="Skipanon River"/>
    <s v="ODFW"/>
    <d v="2013-05-24T00:00:00"/>
    <n v="1899"/>
    <x v="4"/>
    <d v="2013-05-24T00:00:00"/>
    <s v="Smolt"/>
  </r>
  <r>
    <x v="6"/>
    <x v="9"/>
    <s v="SU"/>
    <x v="16"/>
    <s v="McKenzie River"/>
    <s v="ODFW"/>
    <d v="2013-04-10T00:00:00"/>
    <n v="106095"/>
    <x v="1"/>
    <d v="2013-04-13T00:00:00"/>
    <s v="Smolt"/>
  </r>
  <r>
    <x v="6"/>
    <x v="8"/>
    <s v="SP"/>
    <x v="17"/>
    <s v="Eagle Creek"/>
    <s v="ODFW"/>
    <d v="2013-03-15T00:00:00"/>
    <n v="74535"/>
    <x v="13"/>
    <d v="2013-03-15T00:00:00"/>
    <s v="Smolt"/>
  </r>
  <r>
    <x v="6"/>
    <x v="8"/>
    <s v="SP"/>
    <x v="17"/>
    <s v="Eagle Creek"/>
    <s v="ODFW"/>
    <d v="2013-04-10T00:00:00"/>
    <n v="68442"/>
    <x v="13"/>
    <d v="2013-04-10T00:00:00"/>
    <s v="Smolt"/>
  </r>
  <r>
    <x v="6"/>
    <x v="8"/>
    <s v="SP"/>
    <x v="17"/>
    <s v="Eagle Creek"/>
    <s v="ODFW"/>
    <d v="2013-05-03T00:00:00"/>
    <n v="37300"/>
    <x v="13"/>
    <d v="2013-05-03T00:00:00"/>
    <s v="Smolt"/>
  </r>
  <r>
    <x v="6"/>
    <x v="8"/>
    <s v="SP"/>
    <x v="17"/>
    <s v="Santiam River &amp; N Fk"/>
    <s v="ODFW"/>
    <d v="2013-04-15T00:00:00"/>
    <n v="228996"/>
    <x v="0"/>
    <d v="2013-04-15T00:00:00"/>
    <s v="Smolt"/>
  </r>
  <r>
    <x v="6"/>
    <x v="8"/>
    <s v="SP"/>
    <x v="18"/>
    <s v="McKenzie Hatchery"/>
    <s v="ODFW"/>
    <d v="2013-02-08T00:00:00"/>
    <n v="302416"/>
    <x v="1"/>
    <d v="2013-02-08T00:00:00"/>
    <s v="Smolt"/>
  </r>
  <r>
    <x v="6"/>
    <x v="8"/>
    <s v="SP"/>
    <x v="18"/>
    <s v="McKenzie Hatchery"/>
    <s v="ODFW"/>
    <d v="2013-03-05T00:00:00"/>
    <n v="218100"/>
    <x v="1"/>
    <d v="2013-03-05T00:00:00"/>
    <s v="Smolt"/>
  </r>
  <r>
    <x v="6"/>
    <x v="8"/>
    <s v="SP"/>
    <x v="13"/>
    <s v="Tongue Pt"/>
    <s v="ODFW"/>
    <d v="2013-03-21T00:00:00"/>
    <n v="246370"/>
    <x v="4"/>
    <d v="2013-03-21T00:00:00"/>
    <s v="Smolt"/>
  </r>
  <r>
    <x v="6"/>
    <x v="9"/>
    <s v="SU"/>
    <x v="19"/>
    <s v="Santiam River &amp; N Fk"/>
    <s v="ODFW"/>
    <d v="2013-03-07T00:00:00"/>
    <n v="57170"/>
    <x v="0"/>
    <d v="2013-03-07T00:00:00"/>
    <s v="Smolt"/>
  </r>
  <r>
    <x v="6"/>
    <x v="9"/>
    <s v="SU"/>
    <x v="19"/>
    <s v="Willamette River"/>
    <s v="ODFW"/>
    <d v="2013-04-17T00:00:00"/>
    <n v="95907"/>
    <x v="1"/>
    <d v="2013-04-17T00:00:00"/>
    <s v="Smolt"/>
  </r>
  <r>
    <x v="6"/>
    <x v="8"/>
    <s v="SP"/>
    <x v="0"/>
    <s v="South Santiam Hatchery"/>
    <s v="ODFW"/>
    <d v="2013-02-13T00:00:00"/>
    <n v="305703"/>
    <x v="0"/>
    <d v="2013-02-13T00:00:00"/>
    <s v="Smolt"/>
  </r>
  <r>
    <x v="6"/>
    <x v="8"/>
    <s v="SP"/>
    <x v="0"/>
    <s v="South Santiam Hatchery"/>
    <s v="ODFW"/>
    <d v="2013-03-22T00:00:00"/>
    <n v="4750"/>
    <x v="0"/>
    <d v="2013-03-22T00:00:00"/>
    <s v="Smolt"/>
  </r>
  <r>
    <x v="6"/>
    <x v="9"/>
    <s v="SU"/>
    <x v="0"/>
    <s v="South Santiam Hatchery"/>
    <s v="ODFW"/>
    <d v="2013-04-04T00:00:00"/>
    <n v="186828"/>
    <x v="0"/>
    <d v="2013-04-04T00:00:00"/>
    <s v="Smolt"/>
  </r>
  <r>
    <x v="6"/>
    <x v="8"/>
    <s v="SP"/>
    <x v="1"/>
    <s v="Dexter Pond"/>
    <s v="ODFW"/>
    <d v="2013-02-06T00:00:00"/>
    <n v="691537"/>
    <x v="1"/>
    <d v="2013-02-06T00:00:00"/>
    <s v="Smolt"/>
  </r>
  <r>
    <x v="6"/>
    <x v="8"/>
    <s v="SP"/>
    <x v="1"/>
    <s v="Dexter Pond"/>
    <s v="ODFW"/>
    <d v="2013-03-05T00:00:00"/>
    <n v="551523"/>
    <x v="1"/>
    <d v="2013-03-05T00:00:00"/>
    <s v="Smolt"/>
  </r>
  <r>
    <x v="6"/>
    <x v="8"/>
    <s v="SP"/>
    <x v="1"/>
    <s v="Dexter Pond"/>
    <s v="ODFW"/>
    <d v="2013-04-15T00:00:00"/>
    <n v="238509"/>
    <x v="1"/>
    <d v="2013-04-15T00:00:00"/>
    <s v="Smolt"/>
  </r>
  <r>
    <x v="6"/>
    <x v="8"/>
    <s v="SP"/>
    <x v="4"/>
    <s v="Mollala River"/>
    <s v="ODFW"/>
    <d v="2013-03-21T00:00:00"/>
    <n v="54336"/>
    <x v="1"/>
    <d v="2013-03-21T00:00:00"/>
    <s v="Smolt"/>
  </r>
  <r>
    <x v="6"/>
    <x v="9"/>
    <s v="SU"/>
    <x v="1"/>
    <s v="Dexter Pond"/>
    <s v="ODFW"/>
    <d v="2013-04-15T00:00:00"/>
    <n v="71695"/>
    <x v="1"/>
    <d v="2013-04-15T00:00:00"/>
    <s v="Smolt"/>
  </r>
  <r>
    <x v="6"/>
    <x v="9"/>
    <s v="SU"/>
    <x v="1"/>
    <s v="Santiam River &amp; N Fk"/>
    <s v="ODFW"/>
    <d v="2013-04-09T00:00:00"/>
    <n v="69230"/>
    <x v="0"/>
    <d v="2013-04-09T00:00:00"/>
    <s v="Smolt"/>
  </r>
  <r>
    <x v="6"/>
    <x v="8"/>
    <s v="SP"/>
    <x v="18"/>
    <s v="Coast Fk Willamette River"/>
    <s v="ODFW"/>
    <d v="2013-02-25T00:00:00"/>
    <n v="270260"/>
    <x v="1"/>
    <d v="2013-02-25T00:00:00"/>
    <s v="Smolt"/>
  </r>
  <r>
    <x v="6"/>
    <x v="8"/>
    <s v="SP"/>
    <x v="11"/>
    <s v="Gnat Creek Hatchery"/>
    <s v="ODFW"/>
    <d v="2013-03-05T00:00:00"/>
    <n v="99190"/>
    <x v="4"/>
    <d v="2013-03-05T00:00:00"/>
    <s v="Smolt"/>
  </r>
  <r>
    <x v="6"/>
    <x v="8"/>
    <s v="SP"/>
    <x v="1"/>
    <s v="S Fk Santiam River"/>
    <s v="ODFW"/>
    <d v="2013-02-27T00:00:00"/>
    <n v="251999"/>
    <x v="0"/>
    <d v="2013-02-28T00:00:00"/>
    <s v="Smolt"/>
  </r>
  <r>
    <x v="6"/>
    <x v="8"/>
    <s v="SP"/>
    <x v="18"/>
    <s v="Coast Fk Willamette River"/>
    <s v="ODFW"/>
    <d v="2013-03-05T00:00:00"/>
    <n v="18700"/>
    <x v="1"/>
    <d v="2013-03-05T00:00:00"/>
    <s v="Smolt"/>
  </r>
  <r>
    <x v="6"/>
    <x v="8"/>
    <s v="SP"/>
    <x v="18"/>
    <s v="Coast Fk Willamette River"/>
    <s v="ODFW"/>
    <d v="2013-03-05T00:00:00"/>
    <n v="81400"/>
    <x v="1"/>
    <d v="2013-03-05T00:00:00"/>
    <s v="Smolt"/>
  </r>
  <r>
    <x v="6"/>
    <x v="8"/>
    <s v="SP"/>
    <x v="14"/>
    <s v="Clackamas Hatchery"/>
    <s v="ODFW"/>
    <d v="2013-03-11T00:00:00"/>
    <n v="373285"/>
    <x v="13"/>
    <d v="2013-03-11T00:00:00"/>
    <s v="Smolt"/>
  </r>
  <r>
    <x v="6"/>
    <x v="8"/>
    <s v="SP"/>
    <x v="13"/>
    <s v="Blind Slough"/>
    <s v="ODFW"/>
    <d v="2013-03-07T00:00:00"/>
    <n v="172816"/>
    <x v="4"/>
    <d v="2013-03-07T00:00:00"/>
    <s v="Smolt"/>
  </r>
  <r>
    <x v="6"/>
    <x v="8"/>
    <s v="SP"/>
    <x v="13"/>
    <s v="Tongue Pt"/>
    <s v="ODFW"/>
    <d v="2013-04-08T00:00:00"/>
    <n v="101260"/>
    <x v="4"/>
    <d v="2013-04-08T00:00:00"/>
    <s v="Smolt"/>
  </r>
  <r>
    <x v="6"/>
    <x v="6"/>
    <s v="UN"/>
    <x v="15"/>
    <s v="Cedar Creek (Sandy R)"/>
    <s v="ODFW"/>
    <d v="2013-04-18T00:00:00"/>
    <n v="300174"/>
    <x v="12"/>
    <d v="2013-04-18T00:00:00"/>
    <s v="Smolt"/>
  </r>
  <r>
    <x v="6"/>
    <x v="8"/>
    <s v="SP"/>
    <x v="17"/>
    <s v="Santiam River &amp; N Fk"/>
    <s v="ODFW"/>
    <d v="2013-03-18T00:00:00"/>
    <n v="469000"/>
    <x v="0"/>
    <d v="2013-03-19T00:00:00"/>
    <s v="Smolt"/>
  </r>
  <r>
    <x v="6"/>
    <x v="6"/>
    <s v="UN"/>
    <x v="13"/>
    <s v="Blind Slough"/>
    <s v="ODFW"/>
    <d v="2013-05-06T00:00:00"/>
    <n v="200463"/>
    <x v="4"/>
    <d v="2013-05-06T00:00:00"/>
    <s v="Smolt"/>
  </r>
  <r>
    <x v="6"/>
    <x v="6"/>
    <s v="UN"/>
    <x v="13"/>
    <s v="Tongue Pt"/>
    <s v="ODFW"/>
    <d v="2013-05-07T00:00:00"/>
    <n v="374362"/>
    <x v="4"/>
    <d v="2013-05-07T00:00:00"/>
    <s v="Smolt"/>
  </r>
  <r>
    <x v="6"/>
    <x v="11"/>
    <s v="NO"/>
    <x v="7"/>
    <s v="Lewis River"/>
    <s v="WDFW"/>
    <d v="2013-04-01T00:00:00"/>
    <n v="215240"/>
    <x v="5"/>
    <d v="2013-04-01T00:00:00"/>
    <s v="Smolt"/>
  </r>
  <r>
    <x v="6"/>
    <x v="8"/>
    <s v="SP"/>
    <x v="5"/>
    <s v="Lewis River"/>
    <s v="WDFW"/>
    <d v="2013-04-01T00:00:00"/>
    <n v="32225"/>
    <x v="5"/>
    <d v="2013-04-03T00:00:00"/>
    <s v="Smolt"/>
  </r>
  <r>
    <x v="6"/>
    <x v="8"/>
    <s v="SP"/>
    <x v="5"/>
    <s v="N Fk Lewis River"/>
    <s v="WDFW"/>
    <d v="2013-04-04T00:00:00"/>
    <n v="14256"/>
    <x v="5"/>
    <d v="2013-04-04T00:00:00"/>
    <s v="Smolt"/>
  </r>
  <r>
    <x v="6"/>
    <x v="8"/>
    <s v="SP"/>
    <x v="5"/>
    <s v="N Fk Lewis River"/>
    <s v="WDFW"/>
    <d v="2013-04-01T00:00:00"/>
    <n v="36215"/>
    <x v="5"/>
    <d v="2013-04-03T00:00:00"/>
    <s v="Smolt"/>
  </r>
  <r>
    <x v="6"/>
    <x v="8"/>
    <s v="SP"/>
    <x v="17"/>
    <s v="Santiam River &amp; N Fk"/>
    <s v="ODFW"/>
    <d v="2013-06-11T00:00:00"/>
    <n v="14674"/>
    <x v="0"/>
    <d v="2013-06-11T00:00:00"/>
    <s v="Smolt"/>
  </r>
  <r>
    <x v="6"/>
    <x v="8"/>
    <s v="SP"/>
    <x v="4"/>
    <s v="Mollala River"/>
    <s v="ODFW"/>
    <d v="2013-04-18T00:00:00"/>
    <n v="47680"/>
    <x v="1"/>
    <d v="2013-04-18T00:00:00"/>
    <s v="Smolt"/>
  </r>
  <r>
    <x v="6"/>
    <x v="1"/>
    <s v="FA"/>
    <x v="12"/>
    <s v="N Fk Klaskanine River"/>
    <s v="ODFW"/>
    <d v="2013-07-15T00:00:00"/>
    <n v="481663"/>
    <x v="11"/>
    <d v="2013-07-15T00:00:00"/>
    <s v="Smolt"/>
  </r>
  <r>
    <x v="6"/>
    <x v="1"/>
    <s v="FA"/>
    <x v="12"/>
    <s v="S Fk Klaskanine River"/>
    <s v="ODFW"/>
    <d v="2013-07-19T00:00:00"/>
    <n v="680806"/>
    <x v="11"/>
    <d v="2013-07-19T00:00:00"/>
    <s v="Smolt"/>
  </r>
  <r>
    <x v="6"/>
    <x v="11"/>
    <s v="NO"/>
    <x v="3"/>
    <s v="Below Bonn Dam"/>
    <s v="WDFW"/>
    <d v="2013-01-02T00:00:00"/>
    <n v="20"/>
    <x v="4"/>
    <d v="2013-01-04T00:00:00"/>
    <s v="Smolt"/>
  </r>
  <r>
    <x v="6"/>
    <x v="7"/>
    <s v="WI"/>
    <x v="4"/>
    <s v="Skipanon River"/>
    <s v="ODFW"/>
    <d v="2013-05-24T00:00:00"/>
    <n v="60"/>
    <x v="4"/>
    <d v="2013-05-24T00:00:00"/>
    <s v="Smolt"/>
  </r>
  <r>
    <x v="7"/>
    <x v="0"/>
    <s v="SP"/>
    <x v="14"/>
    <s v="Clackamas Hatchery"/>
    <s v="ODFW"/>
    <d v="2011-09-29T00:00:00"/>
    <n v="293293"/>
    <x v="13"/>
    <d v="2011-09-29T00:00:00"/>
    <s v="Presmolt"/>
  </r>
  <r>
    <x v="7"/>
    <x v="3"/>
    <s v="UN"/>
    <x v="4"/>
    <s v="Youngs River"/>
    <s v="ODFW"/>
    <d v="2011-05-26T00:00:00"/>
    <n v="3210"/>
    <x v="8"/>
    <d v="2011-05-26T00:00:00"/>
    <s v="Presmolt"/>
  </r>
  <r>
    <x v="7"/>
    <x v="3"/>
    <s v="UN"/>
    <x v="4"/>
    <s v="Skipanon River"/>
    <s v="ODFW"/>
    <d v="2011-06-16T00:00:00"/>
    <n v="2918"/>
    <x v="4"/>
    <d v="2011-06-16T00:00:00"/>
    <s v="Fry"/>
  </r>
  <r>
    <x v="7"/>
    <x v="0"/>
    <s v="SP"/>
    <x v="17"/>
    <s v="Detroit Reservoir"/>
    <s v="ODFW"/>
    <d v="2011-07-25T00:00:00"/>
    <n v="138857"/>
    <x v="1"/>
    <d v="2011-07-25T00:00:00"/>
    <s v="Presmolt"/>
  </r>
  <r>
    <x v="7"/>
    <x v="0"/>
    <s v="SP"/>
    <x v="18"/>
    <s v="Mohawk River"/>
    <s v="ODFW"/>
    <d v="2011-06-09T00:00:00"/>
    <n v="124170"/>
    <x v="1"/>
    <d v="2011-06-09T00:00:00"/>
    <s v="Presmolt"/>
  </r>
  <r>
    <x v="7"/>
    <x v="0"/>
    <s v="SP"/>
    <x v="18"/>
    <s v="McKenzie Hatchery"/>
    <s v="ODFW"/>
    <d v="2011-11-03T00:00:00"/>
    <n v="352836"/>
    <x v="1"/>
    <d v="2011-11-03T00:00:00"/>
    <s v="Presmolt"/>
  </r>
  <r>
    <x v="7"/>
    <x v="0"/>
    <s v="SP"/>
    <x v="0"/>
    <s v="South Santiam Hatchery"/>
    <s v="ODFW"/>
    <d v="2011-11-01T00:00:00"/>
    <n v="305090"/>
    <x v="0"/>
    <d v="2011-11-01T00:00:00"/>
    <s v="Presmolt"/>
  </r>
  <r>
    <x v="7"/>
    <x v="0"/>
    <s v="SP"/>
    <x v="1"/>
    <s v="Dexter Pond"/>
    <s v="ODFW"/>
    <d v="2011-11-01T00:00:00"/>
    <n v="315787"/>
    <x v="1"/>
    <d v="2011-11-01T00:00:00"/>
    <s v="Presmolt"/>
  </r>
  <r>
    <x v="7"/>
    <x v="0"/>
    <s v="SP"/>
    <x v="3"/>
    <s v="Upper Cowlitz River"/>
    <s v="WDFW"/>
    <d v="2011-03-16T00:00:00"/>
    <n v="299576"/>
    <x v="3"/>
    <d v="2011-03-24T00:00:00"/>
    <s v="Fry"/>
  </r>
  <r>
    <x v="7"/>
    <x v="4"/>
    <s v="NO"/>
    <x v="3"/>
    <s v="Cowlitz River"/>
    <s v="WDFW"/>
    <d v="2011-03-01T00:00:00"/>
    <n v="40000"/>
    <x v="3"/>
    <d v="2011-03-31T00:00:00"/>
    <s v="Fry"/>
  </r>
  <r>
    <x v="7"/>
    <x v="4"/>
    <s v="NO"/>
    <x v="3"/>
    <s v="Cowlitz River"/>
    <s v="WDFW"/>
    <d v="2011-03-11T00:00:00"/>
    <n v="212500"/>
    <x v="3"/>
    <d v="2011-03-28T00:00:00"/>
    <s v="Fry"/>
  </r>
  <r>
    <x v="7"/>
    <x v="4"/>
    <s v="NO"/>
    <x v="3"/>
    <s v="Campbell Creek"/>
    <s v="WDFW"/>
    <d v="2011-06-01T00:00:00"/>
    <n v="1000"/>
    <x v="3"/>
    <d v="2011-06-07T00:00:00"/>
    <s v="Parr"/>
  </r>
  <r>
    <x v="7"/>
    <x v="9"/>
    <s v="SU"/>
    <x v="3"/>
    <s v="Lewis River"/>
    <s v="WDFW"/>
    <d v="2011-03-10T00:00:00"/>
    <n v="10000"/>
    <x v="5"/>
    <d v="2011-03-20T00:00:00"/>
    <s v="Fry"/>
  </r>
  <r>
    <x v="7"/>
    <x v="4"/>
    <s v="NO"/>
    <x v="3"/>
    <s v="Lewis River"/>
    <s v="WDFW"/>
    <d v="2011-02-24T00:00:00"/>
    <n v="460000"/>
    <x v="5"/>
    <d v="2011-02-24T00:00:00"/>
    <s v="Fry"/>
  </r>
  <r>
    <x v="7"/>
    <x v="4"/>
    <s v="NO"/>
    <x v="3"/>
    <s v="Lewis River"/>
    <s v="WDFW"/>
    <d v="2011-01-13T00:00:00"/>
    <n v="400000"/>
    <x v="5"/>
    <d v="2011-01-28T00:00:00"/>
    <s v="Fry"/>
  </r>
  <r>
    <x v="7"/>
    <x v="4"/>
    <s v="NO"/>
    <x v="3"/>
    <s v="Salmon Creek (WA)"/>
    <s v="WDFW"/>
    <d v="2011-03-18T00:00:00"/>
    <n v="43117"/>
    <x v="4"/>
    <d v="2011-05-18T00:00:00"/>
    <s v="Fry"/>
  </r>
  <r>
    <x v="7"/>
    <x v="4"/>
    <s v="NO"/>
    <x v="3"/>
    <s v="Salmon Creek (WA)"/>
    <s v="WDFW"/>
    <d v="2011-03-21T00:00:00"/>
    <n v="90000"/>
    <x v="4"/>
    <d v="2011-03-21T00:00:00"/>
    <s v="Fry"/>
  </r>
  <r>
    <x v="7"/>
    <x v="4"/>
    <s v="NO"/>
    <x v="3"/>
    <s v="Salmon Creek (WA)"/>
    <s v="WDFW"/>
    <d v="2011-03-20T00:00:00"/>
    <n v="4850"/>
    <x v="4"/>
    <d v="2011-03-20T00:00:00"/>
    <s v="Fry"/>
  </r>
  <r>
    <x v="7"/>
    <x v="0"/>
    <s v="SP"/>
    <x v="1"/>
    <s v="Willamette River"/>
    <s v="ODFW"/>
    <d v="2011-05-19T00:00:00"/>
    <n v="111780"/>
    <x v="1"/>
    <d v="2011-05-25T00:00:00"/>
    <s v="Presmolt"/>
  </r>
  <r>
    <x v="7"/>
    <x v="0"/>
    <s v="SP"/>
    <x v="1"/>
    <s v="Lookout Pt Reservoir"/>
    <s v="ODFW"/>
    <d v="2011-06-10T00:00:00"/>
    <n v="100800"/>
    <x v="1"/>
    <d v="2011-06-10T00:00:00"/>
    <s v="Parr"/>
  </r>
  <r>
    <x v="7"/>
    <x v="4"/>
    <s v="NO"/>
    <x v="3"/>
    <s v="Washougal River"/>
    <s v="WDFW"/>
    <d v="2011-04-23T00:00:00"/>
    <n v="13000"/>
    <x v="6"/>
    <d v="2011-04-23T00:00:00"/>
    <s v="Fry"/>
  </r>
  <r>
    <x v="7"/>
    <x v="7"/>
    <s v="WI"/>
    <x v="4"/>
    <s v="Skipanon River"/>
    <s v="ODFW"/>
    <d v="2011-06-16T00:00:00"/>
    <n v="450"/>
    <x v="4"/>
    <d v="2011-06-16T00:00:00"/>
    <s v="Fry"/>
  </r>
  <r>
    <x v="7"/>
    <x v="15"/>
    <s v="SO"/>
    <x v="3"/>
    <s v="Below Bonn Dam"/>
    <s v="WDFW"/>
    <d v="2011-05-11T00:00:00"/>
    <n v="7650"/>
    <x v="4"/>
    <d v="2011-05-11T00:00:00"/>
    <s v="Fry"/>
  </r>
  <r>
    <x v="7"/>
    <x v="4"/>
    <s v="NO"/>
    <x v="3"/>
    <s v="Below Bonn Dam"/>
    <s v="WDFW"/>
    <d v="2011-03-23T00:00:00"/>
    <n v="9900"/>
    <x v="4"/>
    <d v="2011-03-23T00:00:00"/>
    <s v="Fry"/>
  </r>
  <r>
    <x v="7"/>
    <x v="0"/>
    <s v="SP"/>
    <x v="1"/>
    <s v="Hills Creek Reservoir"/>
    <s v="ODFW"/>
    <d v="2011-06-11T00:00:00"/>
    <n v="80744"/>
    <x v="1"/>
    <d v="2011-06-11T00:00:00"/>
    <s v="Presmolt"/>
  </r>
  <r>
    <x v="7"/>
    <x v="11"/>
    <s v="NO"/>
    <x v="3"/>
    <s v="Chinook River"/>
    <s v="WDFW"/>
    <d v="2012-06-15T00:00:00"/>
    <n v="19000"/>
    <x v="18"/>
    <d v="2012-06-15T00:00:00"/>
    <s v="Smolt"/>
  </r>
  <r>
    <x v="7"/>
    <x v="9"/>
    <s v="SU"/>
    <x v="21"/>
    <s v="Beaver Creek Hatchery"/>
    <s v="WDFW"/>
    <d v="2012-04-18T00:00:00"/>
    <n v="33000"/>
    <x v="14"/>
    <d v="2012-04-18T00:00:00"/>
    <s v="Smolt"/>
  </r>
  <r>
    <x v="7"/>
    <x v="7"/>
    <s v="WI"/>
    <x v="21"/>
    <s v="Beaver Creek Hatchery"/>
    <s v="WDFW"/>
    <d v="2012-04-18T00:00:00"/>
    <n v="26500"/>
    <x v="14"/>
    <d v="2012-04-18T00:00:00"/>
    <s v="Smolt"/>
  </r>
  <r>
    <x v="7"/>
    <x v="8"/>
    <s v="SP"/>
    <x v="6"/>
    <s v="Deep River Net Pens"/>
    <s v="WDFW"/>
    <d v="2012-03-05T00:00:00"/>
    <n v="405000"/>
    <x v="15"/>
    <d v="2012-03-06T00:00:00"/>
    <s v="Smolt"/>
  </r>
  <r>
    <x v="7"/>
    <x v="1"/>
    <s v="FA"/>
    <x v="24"/>
    <s v="Deep River Net Pens"/>
    <s v="WDFW"/>
    <d v="2012-06-18T00:00:00"/>
    <n v="893000"/>
    <x v="15"/>
    <d v="2012-06-18T00:00:00"/>
    <s v="Smolt"/>
  </r>
  <r>
    <x v="7"/>
    <x v="5"/>
    <s v="SO"/>
    <x v="29"/>
    <s v="Deep River Net Pens"/>
    <s v="WDFW"/>
    <d v="2012-05-02T00:00:00"/>
    <n v="438500"/>
    <x v="15"/>
    <d v="2012-05-02T00:00:00"/>
    <s v="Smolt"/>
  </r>
  <r>
    <x v="7"/>
    <x v="5"/>
    <s v="SO"/>
    <x v="7"/>
    <s v="Deep River Net Pens"/>
    <s v="WDFW"/>
    <d v="2012-05-02T00:00:00"/>
    <n v="338000"/>
    <x v="15"/>
    <d v="2012-05-02T00:00:00"/>
    <s v="Smolt"/>
  </r>
  <r>
    <x v="7"/>
    <x v="13"/>
    <s v="UN"/>
    <x v="26"/>
    <s v="Grays River"/>
    <s v="WDFW"/>
    <d v="2012-03-20T00:00:00"/>
    <n v="250000"/>
    <x v="15"/>
    <d v="2012-04-01T00:00:00"/>
    <s v="Smolt"/>
  </r>
  <r>
    <x v="7"/>
    <x v="11"/>
    <s v="NO"/>
    <x v="26"/>
    <s v="Grays River"/>
    <s v="WDFW"/>
    <d v="2012-05-01T00:00:00"/>
    <n v="163000"/>
    <x v="15"/>
    <d v="2012-05-01T00:00:00"/>
    <s v="Smolt"/>
  </r>
  <r>
    <x v="7"/>
    <x v="7"/>
    <s v="WI"/>
    <x v="26"/>
    <s v="Grays River"/>
    <s v="WDFW"/>
    <d v="2012-05-01T00:00:00"/>
    <n v="37000"/>
    <x v="15"/>
    <d v="2012-05-01T00:00:00"/>
    <s v="Smolt"/>
  </r>
  <r>
    <x v="7"/>
    <x v="7"/>
    <s v="WI"/>
    <x v="26"/>
    <s v="Coweeman River"/>
    <s v="WDFW"/>
    <d v="2012-04-19T00:00:00"/>
    <n v="9483"/>
    <x v="17"/>
    <d v="2012-04-19T00:00:00"/>
    <s v="Smolt"/>
  </r>
  <r>
    <x v="7"/>
    <x v="12"/>
    <s v="UN"/>
    <x v="23"/>
    <s v="Cowlitz Trout"/>
    <s v="WDFW"/>
    <d v="2012-04-15T00:00:00"/>
    <n v="88388"/>
    <x v="3"/>
    <d v="2012-05-15T00:00:00"/>
    <s v="Smolt"/>
  </r>
  <r>
    <x v="7"/>
    <x v="7"/>
    <s v="WI"/>
    <x v="23"/>
    <s v="Cowlitz Trout"/>
    <s v="WDFW"/>
    <d v="2012-04-15T00:00:00"/>
    <n v="386025"/>
    <x v="3"/>
    <d v="2012-05-15T00:00:00"/>
    <s v="Smolt"/>
  </r>
  <r>
    <x v="7"/>
    <x v="7"/>
    <s v="WI"/>
    <x v="23"/>
    <s v="Cowlitz Trout"/>
    <s v="WDFW"/>
    <d v="2012-04-15T00:00:00"/>
    <n v="286887"/>
    <x v="3"/>
    <d v="2012-05-15T00:00:00"/>
    <s v="Smolt"/>
  </r>
  <r>
    <x v="7"/>
    <x v="9"/>
    <s v="SU"/>
    <x v="23"/>
    <s v="Cowlitz Trout"/>
    <s v="WDFW"/>
    <d v="2012-04-15T00:00:00"/>
    <n v="471529"/>
    <x v="3"/>
    <d v="2012-05-15T00:00:00"/>
    <s v="Smolt"/>
  </r>
  <r>
    <x v="7"/>
    <x v="1"/>
    <s v="FA"/>
    <x v="6"/>
    <s v="Cowlitz Salmon"/>
    <s v="WDFW"/>
    <d v="2012-06-07T00:00:00"/>
    <n v="4494944"/>
    <x v="3"/>
    <d v="2012-06-27T00:00:00"/>
    <s v="Smolt"/>
  </r>
  <r>
    <x v="7"/>
    <x v="8"/>
    <s v="SP"/>
    <x v="6"/>
    <s v="Cowlitz Salmon"/>
    <s v="WDFW"/>
    <d v="2012-03-26T00:00:00"/>
    <n v="829096"/>
    <x v="3"/>
    <d v="2012-04-02T00:00:00"/>
    <s v="Smolt"/>
  </r>
  <r>
    <x v="7"/>
    <x v="11"/>
    <s v="NO"/>
    <x v="6"/>
    <s v="Cowlitz Salmon"/>
    <s v="WDFW"/>
    <d v="2012-04-27T00:00:00"/>
    <n v="810085"/>
    <x v="3"/>
    <d v="2012-05-01T00:00:00"/>
    <s v="Smolt"/>
  </r>
  <r>
    <x v="7"/>
    <x v="11"/>
    <s v="NO"/>
    <x v="6"/>
    <s v="Cowlitz Salmon"/>
    <s v="WDFW"/>
    <d v="2012-04-27T00:00:00"/>
    <n v="1069797"/>
    <x v="3"/>
    <d v="2012-05-01T00:00:00"/>
    <s v="Smolt"/>
  </r>
  <r>
    <x v="7"/>
    <x v="9"/>
    <s v="SU"/>
    <x v="3"/>
    <s v="S Fk Toutle River"/>
    <s v="WDFW"/>
    <d v="2012-04-22T00:00:00"/>
    <n v="14953"/>
    <x v="16"/>
    <d v="2012-04-22T00:00:00"/>
    <s v="Smolt"/>
  </r>
  <r>
    <x v="7"/>
    <x v="1"/>
    <s v="FA"/>
    <x v="29"/>
    <s v="Green River"/>
    <s v="WDFW"/>
    <d v="2012-06-25T00:00:00"/>
    <n v="1575534"/>
    <x v="3"/>
    <d v="2012-07-15T00:00:00"/>
    <s v="Smolt"/>
  </r>
  <r>
    <x v="7"/>
    <x v="5"/>
    <s v="SO"/>
    <x v="29"/>
    <s v="Green River"/>
    <s v="WDFW"/>
    <d v="2012-05-01T00:00:00"/>
    <n v="155310"/>
    <x v="3"/>
    <d v="2012-05-08T00:00:00"/>
    <s v="Smolt"/>
  </r>
  <r>
    <x v="7"/>
    <x v="9"/>
    <s v="SU"/>
    <x v="29"/>
    <s v="Green River"/>
    <s v="WDFW"/>
    <d v="2012-05-01T00:00:00"/>
    <n v="24974"/>
    <x v="3"/>
    <d v="2012-05-07T00:00:00"/>
    <s v="Smolt"/>
  </r>
  <r>
    <x v="7"/>
    <x v="8"/>
    <s v="SP"/>
    <x v="3"/>
    <s v="Cowlitz River"/>
    <s v="WDFW"/>
    <d v="2012-03-23T00:00:00"/>
    <n v="52281"/>
    <x v="3"/>
    <d v="2012-03-23T00:00:00"/>
    <s v="Smolt"/>
  </r>
  <r>
    <x v="7"/>
    <x v="12"/>
    <s v="UN"/>
    <x v="3"/>
    <s v="Cowlitz River"/>
    <s v="WDFW"/>
    <d v="2012-04-15T00:00:00"/>
    <n v="9990"/>
    <x v="3"/>
    <d v="2012-04-15T00:00:00"/>
    <s v="Smolt"/>
  </r>
  <r>
    <x v="7"/>
    <x v="9"/>
    <s v="SU"/>
    <x v="3"/>
    <s v="Cowlitz River"/>
    <s v="WDFW"/>
    <d v="2012-04-16T00:00:00"/>
    <n v="100000"/>
    <x v="3"/>
    <d v="2012-04-25T00:00:00"/>
    <s v="Smolt"/>
  </r>
  <r>
    <x v="7"/>
    <x v="1"/>
    <s v="FA"/>
    <x v="27"/>
    <s v="Kalama Falls Hatchery"/>
    <s v="WDFW"/>
    <d v="2012-06-20T00:00:00"/>
    <n v="3193343"/>
    <x v="7"/>
    <d v="2012-07-11T00:00:00"/>
    <s v="Smolt"/>
  </r>
  <r>
    <x v="7"/>
    <x v="11"/>
    <s v="NO"/>
    <x v="27"/>
    <s v="Kalama Falls Hatchery"/>
    <s v="WDFW"/>
    <d v="2012-04-18T00:00:00"/>
    <n v="635846"/>
    <x v="7"/>
    <d v="2012-04-18T00:00:00"/>
    <s v="Smolt"/>
  </r>
  <r>
    <x v="7"/>
    <x v="7"/>
    <s v="WI"/>
    <x v="27"/>
    <s v="Kalama Falls Hatchery"/>
    <s v="WDFW"/>
    <d v="2012-05-01T00:00:00"/>
    <n v="65622"/>
    <x v="7"/>
    <d v="2012-05-01T00:00:00"/>
    <s v="Smolt"/>
  </r>
  <r>
    <x v="7"/>
    <x v="1"/>
    <s v="FA"/>
    <x v="20"/>
    <s v="Fallert Creek Hatchery"/>
    <s v="WDFW"/>
    <d v="2012-06-08T00:00:00"/>
    <n v="3545564"/>
    <x v="7"/>
    <d v="2012-07-06T00:00:00"/>
    <s v="Smolt"/>
  </r>
  <r>
    <x v="7"/>
    <x v="8"/>
    <s v="SP"/>
    <x v="20"/>
    <s v="Fallert Creek Hatchery"/>
    <s v="WDFW"/>
    <d v="2012-03-02T00:00:00"/>
    <n v="146558"/>
    <x v="7"/>
    <d v="2012-03-12T00:00:00"/>
    <s v="Smolt"/>
  </r>
  <r>
    <x v="7"/>
    <x v="5"/>
    <s v="SO"/>
    <x v="20"/>
    <s v="Fallert Creek Hatchery"/>
    <s v="WDFW"/>
    <d v="2012-04-15T00:00:00"/>
    <n v="113518"/>
    <x v="7"/>
    <d v="2012-04-16T00:00:00"/>
    <s v="Smolt"/>
  </r>
  <r>
    <x v="7"/>
    <x v="9"/>
    <s v="SU"/>
    <x v="20"/>
    <s v="Fallert Creek Hatchery"/>
    <s v="WDFW"/>
    <d v="2012-04-15T00:00:00"/>
    <n v="28834"/>
    <x v="7"/>
    <d v="2012-04-15T00:00:00"/>
    <s v="Smolt"/>
  </r>
  <r>
    <x v="7"/>
    <x v="8"/>
    <s v="SP"/>
    <x v="27"/>
    <s v="Gobar Acclim Pond"/>
    <s v="WDFW"/>
    <d v="2012-03-14T00:00:00"/>
    <n v="412987"/>
    <x v="7"/>
    <d v="2012-03-16T00:00:00"/>
    <s v="Smolt"/>
  </r>
  <r>
    <x v="7"/>
    <x v="9"/>
    <s v="SU"/>
    <x v="27"/>
    <s v="Gobar Acclim Pond"/>
    <s v="WDFW"/>
    <d v="2012-05-01T00:00:00"/>
    <n v="61551"/>
    <x v="7"/>
    <d v="2012-05-15T00:00:00"/>
    <s v="Smolt"/>
  </r>
  <r>
    <x v="7"/>
    <x v="7"/>
    <s v="WI"/>
    <x v="27"/>
    <s v="Gobar Acclim Pond"/>
    <s v="WDFW"/>
    <d v="2012-05-10T00:00:00"/>
    <n v="44025"/>
    <x v="7"/>
    <d v="2012-06-15T00:00:00"/>
    <s v="Smolt"/>
  </r>
  <r>
    <x v="7"/>
    <x v="8"/>
    <s v="SP"/>
    <x v="7"/>
    <s v="Lewis River Hatchery"/>
    <s v="WDFW"/>
    <d v="2012-02-01T00:00:00"/>
    <n v="1256990"/>
    <x v="5"/>
    <d v="2012-02-15T00:00:00"/>
    <s v="Smolt"/>
  </r>
  <r>
    <x v="7"/>
    <x v="11"/>
    <s v="NO"/>
    <x v="7"/>
    <s v="Lewis River Hatchery"/>
    <s v="WDFW"/>
    <d v="2012-04-16T00:00:00"/>
    <n v="891156"/>
    <x v="5"/>
    <d v="2012-04-23T00:00:00"/>
    <s v="Smolt"/>
  </r>
  <r>
    <x v="7"/>
    <x v="5"/>
    <s v="SO"/>
    <x v="7"/>
    <s v="Lewis River Hatchery"/>
    <s v="WDFW"/>
    <d v="2012-04-16T00:00:00"/>
    <n v="697793"/>
    <x v="5"/>
    <d v="2012-04-23T00:00:00"/>
    <s v="Smolt"/>
  </r>
  <r>
    <x v="7"/>
    <x v="9"/>
    <s v="SU"/>
    <x v="25"/>
    <s v="N Fk Lewis River"/>
    <s v="WDFW"/>
    <d v="2012-04-20T00:00:00"/>
    <n v="192080"/>
    <x v="5"/>
    <d v="2012-05-30T00:00:00"/>
    <s v="Smolt"/>
  </r>
  <r>
    <x v="7"/>
    <x v="7"/>
    <s v="WI"/>
    <x v="25"/>
    <s v="N Fk Lewis River"/>
    <s v="WDFW"/>
    <d v="2012-04-27T00:00:00"/>
    <n v="26760"/>
    <x v="5"/>
    <d v="2012-05-01T00:00:00"/>
    <s v="Smolt"/>
  </r>
  <r>
    <x v="7"/>
    <x v="7"/>
    <s v="WI"/>
    <x v="25"/>
    <s v="N Fk Lewis River"/>
    <s v="WDFW"/>
    <d v="2012-06-05T00:00:00"/>
    <n v="34570"/>
    <x v="5"/>
    <d v="2012-06-08T00:00:00"/>
    <s v="Smolt"/>
  </r>
  <r>
    <x v="7"/>
    <x v="5"/>
    <s v="SO"/>
    <x v="25"/>
    <s v="N Fk Lewis River"/>
    <s v="WDFW"/>
    <d v="2012-04-09T00:00:00"/>
    <n v="305140"/>
    <x v="5"/>
    <d v="2012-04-10T00:00:00"/>
    <s v="Smolt"/>
  </r>
  <r>
    <x v="7"/>
    <x v="8"/>
    <s v="SP"/>
    <x v="3"/>
    <s v="Echo Net Pens"/>
    <s v="WDFW"/>
    <d v="2012-01-14T00:00:00"/>
    <n v="76800"/>
    <x v="5"/>
    <d v="2012-01-14T00:00:00"/>
    <s v="Smolt"/>
  </r>
  <r>
    <x v="7"/>
    <x v="8"/>
    <s v="SP"/>
    <x v="3"/>
    <s v="Echo Net Pens"/>
    <s v="WDFW"/>
    <d v="2012-03-03T00:00:00"/>
    <n v="76480"/>
    <x v="5"/>
    <d v="2012-03-03T00:00:00"/>
    <s v="Smolt"/>
  </r>
  <r>
    <x v="7"/>
    <x v="9"/>
    <s v="SU"/>
    <x v="3"/>
    <s v="Echo Net Pens"/>
    <s v="WDFW"/>
    <d v="2012-04-13T00:00:00"/>
    <n v="69717"/>
    <x v="5"/>
    <d v="2012-04-13T00:00:00"/>
    <s v="Smolt"/>
  </r>
  <r>
    <x v="7"/>
    <x v="1"/>
    <s v="FA"/>
    <x v="24"/>
    <s v="Washougal Hatchery"/>
    <s v="WDFW"/>
    <d v="2012-06-27T00:00:00"/>
    <n v="3141458"/>
    <x v="6"/>
    <d v="2012-06-27T00:00:00"/>
    <s v="Smolt"/>
  </r>
  <r>
    <x v="7"/>
    <x v="13"/>
    <s v="UN"/>
    <x v="24"/>
    <s v="Below Bonn Dam"/>
    <s v="WDFW"/>
    <d v="2012-05-15T00:00:00"/>
    <n v="170000"/>
    <x v="4"/>
    <d v="2012-05-15T00:00:00"/>
    <s v="Smolt"/>
  </r>
  <r>
    <x v="7"/>
    <x v="11"/>
    <s v="NO"/>
    <x v="24"/>
    <s v="Washougal Hatchery"/>
    <s v="WDFW"/>
    <d v="2012-05-01T00:00:00"/>
    <n v="152039"/>
    <x v="6"/>
    <d v="2012-05-01T00:00:00"/>
    <s v="Smolt"/>
  </r>
  <r>
    <x v="7"/>
    <x v="9"/>
    <s v="SU"/>
    <x v="28"/>
    <s v="Washougal River"/>
    <s v="WDFW"/>
    <d v="2012-04-26T00:00:00"/>
    <n v="62822"/>
    <x v="6"/>
    <d v="2012-05-10T00:00:00"/>
    <s v="Smolt"/>
  </r>
  <r>
    <x v="7"/>
    <x v="9"/>
    <s v="SU"/>
    <x v="28"/>
    <s v="E Fk Lewis River"/>
    <s v="WDFW"/>
    <d v="2012-05-03T00:00:00"/>
    <n v="15000"/>
    <x v="5"/>
    <d v="2012-05-03T00:00:00"/>
    <s v="Smolt"/>
  </r>
  <r>
    <x v="7"/>
    <x v="7"/>
    <s v="WI"/>
    <x v="28"/>
    <s v="Washougal River"/>
    <s v="WDFW"/>
    <d v="2012-04-18T00:00:00"/>
    <n v="63030"/>
    <x v="6"/>
    <d v="2012-04-19T00:00:00"/>
    <s v="Smolt"/>
  </r>
  <r>
    <x v="7"/>
    <x v="7"/>
    <s v="WI"/>
    <x v="28"/>
    <s v="E Fk Lewis River"/>
    <s v="WDFW"/>
    <d v="2012-04-16T00:00:00"/>
    <n v="60000"/>
    <x v="5"/>
    <d v="2012-04-17T00:00:00"/>
    <s v="Smolt"/>
  </r>
  <r>
    <x v="7"/>
    <x v="7"/>
    <s v="WI"/>
    <x v="3"/>
    <s v="Salmon Creek (WA)"/>
    <s v="WDFW"/>
    <d v="2012-03-15T00:00:00"/>
    <n v="20000"/>
    <x v="4"/>
    <d v="2012-03-15T00:00:00"/>
    <s v="Smolt"/>
  </r>
  <r>
    <x v="7"/>
    <x v="6"/>
    <s v="UN"/>
    <x v="10"/>
    <s v="Big Creek Hatchery"/>
    <s v="ODFW"/>
    <d v="2012-04-13T00:00:00"/>
    <n v="148082"/>
    <x v="10"/>
    <d v="2012-04-13T00:00:00"/>
    <s v="Smolt"/>
  </r>
  <r>
    <x v="7"/>
    <x v="6"/>
    <s v="UN"/>
    <x v="10"/>
    <s v="Big Creek Hatchery"/>
    <s v="ODFW"/>
    <d v="2012-04-30T00:00:00"/>
    <n v="384000"/>
    <x v="10"/>
    <d v="2012-04-30T00:00:00"/>
    <s v="Smolt"/>
  </r>
  <r>
    <x v="7"/>
    <x v="7"/>
    <s v="WI"/>
    <x v="10"/>
    <s v="Big Creek Hatchery"/>
    <s v="ODFW"/>
    <d v="2012-04-13T00:00:00"/>
    <n v="48450"/>
    <x v="10"/>
    <d v="2012-04-13T00:00:00"/>
    <s v="Smolt"/>
  </r>
  <r>
    <x v="7"/>
    <x v="7"/>
    <s v="WI"/>
    <x v="11"/>
    <s v="Gnat Creek Hatchery"/>
    <s v="ODFW"/>
    <d v="2012-03-31T00:00:00"/>
    <n v="33121"/>
    <x v="4"/>
    <d v="2012-03-31T00:00:00"/>
    <s v="Smolt"/>
  </r>
  <r>
    <x v="7"/>
    <x v="7"/>
    <s v="WI"/>
    <x v="12"/>
    <s v="N Fk Klaskanine River"/>
    <s v="ODFW"/>
    <d v="2012-03-29T00:00:00"/>
    <n v="33278"/>
    <x v="11"/>
    <d v="2012-03-29T00:00:00"/>
    <s v="Smolt"/>
  </r>
  <r>
    <x v="7"/>
    <x v="1"/>
    <s v="FA"/>
    <x v="10"/>
    <s v="Big Creek Hatchery"/>
    <s v="ODFW"/>
    <d v="2012-05-07T00:00:00"/>
    <n v="3614747"/>
    <x v="10"/>
    <d v="2012-05-07T00:00:00"/>
    <s v="Smolt"/>
  </r>
  <r>
    <x v="7"/>
    <x v="1"/>
    <s v="FA"/>
    <x v="12"/>
    <s v="N Fk Klaskanine River"/>
    <s v="ODFW"/>
    <d v="2012-05-01T00:00:00"/>
    <n v="1954568"/>
    <x v="11"/>
    <d v="2012-05-08T00:00:00"/>
    <s v="Smolt"/>
  </r>
  <r>
    <x v="7"/>
    <x v="13"/>
    <s v="UN"/>
    <x v="10"/>
    <s v="Big Creek Hatchery"/>
    <s v="ODFW"/>
    <d v="2012-04-09T00:00:00"/>
    <n v="110090"/>
    <x v="10"/>
    <d v="2012-04-09T00:00:00"/>
    <s v="Smolt"/>
  </r>
  <r>
    <x v="7"/>
    <x v="1"/>
    <s v="FA"/>
    <x v="2"/>
    <s v="Tanner Creek"/>
    <s v="ODFW"/>
    <d v="2012-05-18T00:00:00"/>
    <n v="2687942"/>
    <x v="2"/>
    <d v="2012-05-18T00:00:00"/>
    <s v="Smolt"/>
  </r>
  <r>
    <x v="7"/>
    <x v="1"/>
    <s v="FA"/>
    <x v="2"/>
    <s v="Tanner Creek"/>
    <s v="ODFW"/>
    <d v="2012-07-31T00:00:00"/>
    <n v="2125176"/>
    <x v="2"/>
    <d v="2012-07-31T00:00:00"/>
    <s v="Smolt"/>
  </r>
  <r>
    <x v="7"/>
    <x v="6"/>
    <s v="UN"/>
    <x v="15"/>
    <s v="Cedar Creek (Sandy R)"/>
    <s v="ODFW"/>
    <d v="2012-04-17T00:00:00"/>
    <n v="223057"/>
    <x v="12"/>
    <d v="2012-04-17T00:00:00"/>
    <s v="Smolt"/>
  </r>
  <r>
    <x v="7"/>
    <x v="6"/>
    <s v="UN"/>
    <x v="15"/>
    <s v="Cedar Creek (Sandy R)"/>
    <s v="ODFW"/>
    <d v="2012-04-30T00:00:00"/>
    <n v="239893"/>
    <x v="12"/>
    <d v="2012-04-30T00:00:00"/>
    <s v="Smolt"/>
  </r>
  <r>
    <x v="7"/>
    <x v="9"/>
    <s v="SU"/>
    <x v="14"/>
    <s v="Clackamas Hatchery"/>
    <s v="ODFW"/>
    <d v="2012-04-13T00:00:00"/>
    <n v="135619"/>
    <x v="13"/>
    <d v="2012-04-13T00:00:00"/>
    <s v="Smolt"/>
  </r>
  <r>
    <x v="7"/>
    <x v="9"/>
    <s v="SU"/>
    <x v="15"/>
    <s v="Cedar Creek (Sandy R)"/>
    <s v="ODFW"/>
    <d v="2012-04-20T00:00:00"/>
    <n v="81192"/>
    <x v="12"/>
    <d v="2012-04-20T00:00:00"/>
    <s v="Smolt"/>
  </r>
  <r>
    <x v="7"/>
    <x v="7"/>
    <s v="WI"/>
    <x v="15"/>
    <s v="Cedar Creek (Sandy R)"/>
    <s v="ODFW"/>
    <d v="2012-04-12T00:00:00"/>
    <n v="141063"/>
    <x v="12"/>
    <d v="2012-04-12T00:00:00"/>
    <s v="Smolt"/>
  </r>
  <r>
    <x v="7"/>
    <x v="9"/>
    <s v="SU"/>
    <x v="4"/>
    <s v="Clackamas River"/>
    <s v="ODFW"/>
    <d v="2012-04-05T00:00:00"/>
    <n v="25107"/>
    <x v="13"/>
    <d v="2012-04-05T00:00:00"/>
    <s v="Smolt"/>
  </r>
  <r>
    <x v="7"/>
    <x v="7"/>
    <s v="WI"/>
    <x v="4"/>
    <s v="Clackamas River"/>
    <s v="ODFW"/>
    <d v="2012-04-25T00:00:00"/>
    <n v="16717"/>
    <x v="13"/>
    <d v="2012-04-25T00:00:00"/>
    <s v="Smolt"/>
  </r>
  <r>
    <x v="7"/>
    <x v="7"/>
    <s v="WI"/>
    <x v="14"/>
    <s v="Clackamas River"/>
    <s v="ODFW"/>
    <d v="2012-05-01T00:00:00"/>
    <n v="99814"/>
    <x v="13"/>
    <d v="2012-05-01T00:00:00"/>
    <s v="Smolt"/>
  </r>
  <r>
    <x v="7"/>
    <x v="6"/>
    <s v="UN"/>
    <x v="13"/>
    <s v="Tongue Pt"/>
    <s v="ODFW"/>
    <d v="2012-04-20T00:00:00"/>
    <n v="491330"/>
    <x v="4"/>
    <d v="2012-04-20T00:00:00"/>
    <s v="Smolt"/>
  </r>
  <r>
    <x v="7"/>
    <x v="8"/>
    <s v="SP"/>
    <x v="15"/>
    <s v="Cedar Creek (Sandy R)"/>
    <s v="ODFW"/>
    <d v="2012-03-21T00:00:00"/>
    <n v="149032"/>
    <x v="12"/>
    <d v="2012-03-21T00:00:00"/>
    <s v="Smolt"/>
  </r>
  <r>
    <x v="7"/>
    <x v="8"/>
    <s v="SP"/>
    <x v="4"/>
    <s v="Clackamas River"/>
    <s v="ODFW"/>
    <d v="2012-03-19T00:00:00"/>
    <n v="52790"/>
    <x v="13"/>
    <d v="2012-03-19T00:00:00"/>
    <s v="Smolt"/>
  </r>
  <r>
    <x v="7"/>
    <x v="8"/>
    <s v="SP"/>
    <x v="4"/>
    <s v="Clackamas River"/>
    <s v="ODFW"/>
    <d v="2012-03-12T00:00:00"/>
    <n v="42436"/>
    <x v="13"/>
    <d v="2012-03-12T00:00:00"/>
    <s v="Smolt"/>
  </r>
  <r>
    <x v="7"/>
    <x v="8"/>
    <s v="SP"/>
    <x v="4"/>
    <s v="Clackamas River"/>
    <s v="ODFW"/>
    <d v="2012-04-30T00:00:00"/>
    <n v="50018"/>
    <x v="13"/>
    <d v="2012-04-30T00:00:00"/>
    <s v="Smolt"/>
  </r>
  <r>
    <x v="7"/>
    <x v="8"/>
    <s v="SP"/>
    <x v="4"/>
    <s v="Clackamas River"/>
    <s v="ODFW"/>
    <d v="2012-04-02T00:00:00"/>
    <n v="53119"/>
    <x v="13"/>
    <d v="2012-04-02T00:00:00"/>
    <s v="Smolt"/>
  </r>
  <r>
    <x v="7"/>
    <x v="8"/>
    <s v="SP"/>
    <x v="14"/>
    <s v="Clackamas Hatchery"/>
    <s v="ODFW"/>
    <d v="2012-03-14T00:00:00"/>
    <n v="456870"/>
    <x v="13"/>
    <d v="2012-03-15T00:00:00"/>
    <s v="Smolt"/>
  </r>
  <r>
    <x v="7"/>
    <x v="8"/>
    <s v="SP"/>
    <x v="13"/>
    <s v="Tongue Pt"/>
    <s v="ODFW"/>
    <d v="2012-03-22T00:00:00"/>
    <n v="253002"/>
    <x v="4"/>
    <d v="2012-03-22T00:00:00"/>
    <s v="Smolt"/>
  </r>
  <r>
    <x v="7"/>
    <x v="8"/>
    <s v="SP"/>
    <x v="13"/>
    <s v="Youngs Bay"/>
    <s v="ODFW"/>
    <d v="2012-03-08T00:00:00"/>
    <n v="513089"/>
    <x v="8"/>
    <d v="2012-03-08T00:00:00"/>
    <s v="Smolt"/>
  </r>
  <r>
    <x v="7"/>
    <x v="8"/>
    <s v="SP"/>
    <x v="13"/>
    <s v="Blind Slough"/>
    <s v="ODFW"/>
    <d v="2012-03-20T00:00:00"/>
    <n v="258923"/>
    <x v="4"/>
    <d v="2012-03-20T00:00:00"/>
    <s v="Smolt"/>
  </r>
  <r>
    <x v="7"/>
    <x v="6"/>
    <s v="UN"/>
    <x v="12"/>
    <s v="N Fk Klaskanine River"/>
    <s v="ODFW"/>
    <d v="2012-04-27T00:00:00"/>
    <n v="489060"/>
    <x v="11"/>
    <d v="2012-04-30T00:00:00"/>
    <s v="Smolt"/>
  </r>
  <r>
    <x v="7"/>
    <x v="6"/>
    <s v="UN"/>
    <x v="13"/>
    <s v="Blind Slough"/>
    <s v="ODFW"/>
    <d v="2012-04-16T00:00:00"/>
    <n v="372265"/>
    <x v="4"/>
    <d v="2012-04-16T00:00:00"/>
    <s v="Smolt"/>
  </r>
  <r>
    <x v="7"/>
    <x v="6"/>
    <s v="UN"/>
    <x v="2"/>
    <s v="Tanner Creek"/>
    <s v="ODFW"/>
    <d v="2012-05-02T00:00:00"/>
    <n v="687325"/>
    <x v="2"/>
    <d v="2012-05-08T00:00:00"/>
    <s v="Smolt"/>
  </r>
  <r>
    <x v="7"/>
    <x v="6"/>
    <s v="UN"/>
    <x v="13"/>
    <s v="Youngs Bay"/>
    <s v="ODFW"/>
    <d v="2012-04-17T00:00:00"/>
    <n v="757474"/>
    <x v="8"/>
    <d v="2012-04-17T00:00:00"/>
    <s v="Smolt"/>
  </r>
  <r>
    <x v="7"/>
    <x v="1"/>
    <s v="FA"/>
    <x v="13"/>
    <s v="Youngs Bay"/>
    <s v="ODFW"/>
    <d v="2012-06-29T00:00:00"/>
    <n v="653452"/>
    <x v="8"/>
    <d v="2012-06-29T00:00:00"/>
    <s v="Smolt"/>
  </r>
  <r>
    <x v="7"/>
    <x v="1"/>
    <s v="FA"/>
    <x v="13"/>
    <s v="S Fk Klaskanine River"/>
    <s v="ODFW"/>
    <d v="2012-07-10T00:00:00"/>
    <n v="704594"/>
    <x v="11"/>
    <d v="2012-07-10T00:00:00"/>
    <s v="Smolt"/>
  </r>
  <r>
    <x v="7"/>
    <x v="6"/>
    <s v="UN"/>
    <x v="13"/>
    <s v="S Fk Klaskanine River"/>
    <s v="ODFW"/>
    <d v="2012-04-18T00:00:00"/>
    <n v="390610"/>
    <x v="11"/>
    <d v="2012-04-18T00:00:00"/>
    <s v="Smolt"/>
  </r>
  <r>
    <x v="7"/>
    <x v="6"/>
    <s v="UN"/>
    <x v="13"/>
    <s v="S Fk Klaskanine River"/>
    <s v="ODFW"/>
    <d v="2012-04-14T00:00:00"/>
    <n v="150000"/>
    <x v="11"/>
    <d v="2012-04-14T00:00:00"/>
    <s v="Smolt"/>
  </r>
  <r>
    <x v="7"/>
    <x v="1"/>
    <s v="FA"/>
    <x v="4"/>
    <s v="Youngs Bay"/>
    <s v="ODFW"/>
    <d v="2012-05-31T00:00:00"/>
    <n v="19485"/>
    <x v="8"/>
    <d v="2012-05-31T00:00:00"/>
    <s v="Smolt"/>
  </r>
  <r>
    <x v="7"/>
    <x v="1"/>
    <s v="FA"/>
    <x v="4"/>
    <s v="Skipanon River"/>
    <s v="ODFW"/>
    <d v="2012-05-15T00:00:00"/>
    <n v="7936"/>
    <x v="4"/>
    <d v="2012-06-04T00:00:00"/>
    <s v="Smolt"/>
  </r>
  <r>
    <x v="7"/>
    <x v="9"/>
    <s v="SU"/>
    <x v="16"/>
    <s v="McKenzie River"/>
    <s v="ODFW"/>
    <d v="2012-04-02T00:00:00"/>
    <n v="115064"/>
    <x v="1"/>
    <d v="2012-04-06T00:00:00"/>
    <s v="Smolt"/>
  </r>
  <r>
    <x v="7"/>
    <x v="8"/>
    <s v="SP"/>
    <x v="17"/>
    <s v="Eagle Creek"/>
    <s v="ODFW"/>
    <d v="2012-03-12T00:00:00"/>
    <n v="81071"/>
    <x v="13"/>
    <d v="2012-03-12T00:00:00"/>
    <s v="Smolt"/>
  </r>
  <r>
    <x v="7"/>
    <x v="8"/>
    <s v="SP"/>
    <x v="17"/>
    <s v="Eagle Creek"/>
    <s v="ODFW"/>
    <d v="2012-04-02T00:00:00"/>
    <n v="82176"/>
    <x v="13"/>
    <d v="2012-04-02T00:00:00"/>
    <s v="Smolt"/>
  </r>
  <r>
    <x v="7"/>
    <x v="8"/>
    <s v="SP"/>
    <x v="17"/>
    <s v="Eagle Creek"/>
    <s v="ODFW"/>
    <d v="2012-04-24T00:00:00"/>
    <n v="71401"/>
    <x v="13"/>
    <d v="2012-04-24T00:00:00"/>
    <s v="Smolt"/>
  </r>
  <r>
    <x v="7"/>
    <x v="8"/>
    <s v="SP"/>
    <x v="17"/>
    <s v="Santiam River &amp; N Fk"/>
    <s v="ODFW"/>
    <d v="2012-03-14T00:00:00"/>
    <n v="455715"/>
    <x v="0"/>
    <d v="2012-03-15T00:00:00"/>
    <s v="Smolt"/>
  </r>
  <r>
    <x v="7"/>
    <x v="8"/>
    <s v="SP"/>
    <x v="17"/>
    <s v="Santiam River &amp; N Fk"/>
    <s v="ODFW"/>
    <d v="2012-04-18T00:00:00"/>
    <n v="223749"/>
    <x v="0"/>
    <d v="2012-04-18T00:00:00"/>
    <s v="Smolt"/>
  </r>
  <r>
    <x v="7"/>
    <x v="8"/>
    <s v="SP"/>
    <x v="18"/>
    <s v="McKenzie Hatchery"/>
    <s v="ODFW"/>
    <d v="2012-02-02T00:00:00"/>
    <n v="407048"/>
    <x v="1"/>
    <d v="2012-02-02T00:00:00"/>
    <s v="Smolt"/>
  </r>
  <r>
    <x v="7"/>
    <x v="8"/>
    <s v="SP"/>
    <x v="18"/>
    <s v="McKenzie River"/>
    <s v="ODFW"/>
    <d v="2012-03-12T00:00:00"/>
    <n v="460043"/>
    <x v="1"/>
    <d v="2012-03-12T00:00:00"/>
    <s v="Smolt"/>
  </r>
  <r>
    <x v="7"/>
    <x v="9"/>
    <s v="SU"/>
    <x v="19"/>
    <s v="Willamette River"/>
    <s v="ODFW"/>
    <d v="2012-04-23T00:00:00"/>
    <n v="102078"/>
    <x v="1"/>
    <d v="2012-04-23T00:00:00"/>
    <s v="Smolt"/>
  </r>
  <r>
    <x v="7"/>
    <x v="8"/>
    <s v="SP"/>
    <x v="0"/>
    <s v="South Santiam Hatchery"/>
    <s v="ODFW"/>
    <d v="2012-02-14T00:00:00"/>
    <n v="276788"/>
    <x v="0"/>
    <d v="2012-02-14T00:00:00"/>
    <s v="Smolt"/>
  </r>
  <r>
    <x v="7"/>
    <x v="8"/>
    <s v="SP"/>
    <x v="0"/>
    <s v="South Santiam Hatchery"/>
    <s v="ODFW"/>
    <d v="2012-03-13T00:00:00"/>
    <n v="124284"/>
    <x v="0"/>
    <d v="2012-03-13T00:00:00"/>
    <s v="Smolt"/>
  </r>
  <r>
    <x v="7"/>
    <x v="9"/>
    <s v="SU"/>
    <x v="0"/>
    <s v="South Santiam Hatchery"/>
    <s v="ODFW"/>
    <d v="2012-04-09T00:00:00"/>
    <n v="186409"/>
    <x v="0"/>
    <d v="2012-04-23T00:00:00"/>
    <s v="Smolt"/>
  </r>
  <r>
    <x v="7"/>
    <x v="8"/>
    <s v="SP"/>
    <x v="1"/>
    <s v="Dexter Pond"/>
    <s v="ODFW"/>
    <d v="2012-02-03T00:00:00"/>
    <n v="719188"/>
    <x v="1"/>
    <d v="2012-02-03T00:00:00"/>
    <s v="Smolt"/>
  </r>
  <r>
    <x v="7"/>
    <x v="8"/>
    <s v="SP"/>
    <x v="1"/>
    <s v="Dexter Pond"/>
    <s v="ODFW"/>
    <d v="2012-03-06T00:00:00"/>
    <n v="656843"/>
    <x v="1"/>
    <d v="2012-03-06T00:00:00"/>
    <s v="Smolt"/>
  </r>
  <r>
    <x v="7"/>
    <x v="8"/>
    <s v="SP"/>
    <x v="1"/>
    <s v="Dexter Pond"/>
    <s v="ODFW"/>
    <d v="2012-04-17T00:00:00"/>
    <n v="241040"/>
    <x v="1"/>
    <d v="2012-04-17T00:00:00"/>
    <s v="Smolt"/>
  </r>
  <r>
    <x v="7"/>
    <x v="8"/>
    <s v="SP"/>
    <x v="1"/>
    <s v="Mollala River"/>
    <s v="ODFW"/>
    <d v="2012-02-29T00:00:00"/>
    <n v="99301"/>
    <x v="1"/>
    <d v="2012-02-29T00:00:00"/>
    <s v="Smolt"/>
  </r>
  <r>
    <x v="7"/>
    <x v="9"/>
    <s v="SU"/>
    <x v="1"/>
    <s v="Dexter Pond"/>
    <s v="ODFW"/>
    <d v="2012-04-17T00:00:00"/>
    <n v="71006"/>
    <x v="1"/>
    <d v="2012-04-17T00:00:00"/>
    <s v="Smolt"/>
  </r>
  <r>
    <x v="7"/>
    <x v="9"/>
    <s v="SU"/>
    <x v="1"/>
    <s v="Santiam River &amp; N Fk"/>
    <s v="ODFW"/>
    <d v="2012-04-03T00:00:00"/>
    <n v="65864"/>
    <x v="0"/>
    <d v="2012-04-03T00:00:00"/>
    <s v="Smolt"/>
  </r>
  <r>
    <x v="7"/>
    <x v="5"/>
    <s v="SO"/>
    <x v="8"/>
    <s v="Eagle Creek Hatchery"/>
    <s v="USFW"/>
    <d v="2012-04-16T00:00:00"/>
    <n v="345000"/>
    <x v="9"/>
    <d v="2012-04-23T00:00:00"/>
    <s v="Smolt"/>
  </r>
  <r>
    <x v="7"/>
    <x v="7"/>
    <s v="WI"/>
    <x v="8"/>
    <s v="Eagle Creek Hatchery"/>
    <s v="USFW"/>
    <d v="2012-04-15T00:00:00"/>
    <n v="49000"/>
    <x v="9"/>
    <d v="2012-04-15T00:00:00"/>
    <s v="Smolt"/>
  </r>
  <r>
    <x v="7"/>
    <x v="8"/>
    <s v="SP"/>
    <x v="1"/>
    <s v="S Fk Santiam River"/>
    <s v="ODFW"/>
    <d v="2012-02-21T00:00:00"/>
    <n v="251055"/>
    <x v="0"/>
    <d v="2012-02-21T00:00:00"/>
    <s v="Smolt"/>
  </r>
  <r>
    <x v="7"/>
    <x v="8"/>
    <s v="SP"/>
    <x v="13"/>
    <s v="Youngs River"/>
    <s v="ODFW"/>
    <d v="2012-03-29T00:00:00"/>
    <n v="99241"/>
    <x v="8"/>
    <d v="2012-03-29T00:00:00"/>
    <s v="Smolt"/>
  </r>
  <r>
    <x v="7"/>
    <x v="9"/>
    <s v="SU"/>
    <x v="19"/>
    <s v="Santiam River &amp; N Fk"/>
    <s v="ODFW"/>
    <d v="2012-04-02T00:00:00"/>
    <n v="57593"/>
    <x v="0"/>
    <d v="2012-04-02T00:00:00"/>
    <s v="Smolt"/>
  </r>
  <r>
    <x v="7"/>
    <x v="7"/>
    <s v="WI"/>
    <x v="21"/>
    <s v="Beaver Creek Hatchery"/>
    <s v="WDFW"/>
    <d v="2012-04-18T00:00:00"/>
    <n v="64500"/>
    <x v="14"/>
    <d v="2012-04-18T00:00:00"/>
    <s v="Smolt"/>
  </r>
  <r>
    <x v="7"/>
    <x v="8"/>
    <s v="SP"/>
    <x v="14"/>
    <s v="Bull Run Acclimation"/>
    <s v="ODFW"/>
    <d v="2012-03-20T00:00:00"/>
    <n v="50006"/>
    <x v="12"/>
    <d v="2012-03-20T00:00:00"/>
    <s v="Smolt"/>
  </r>
  <r>
    <x v="7"/>
    <x v="8"/>
    <s v="SP"/>
    <x v="14"/>
    <s v="Bull Run Acclimation"/>
    <s v="ODFW"/>
    <d v="2012-04-11T00:00:00"/>
    <n v="47250"/>
    <x v="12"/>
    <d v="2012-04-11T00:00:00"/>
    <s v="Smolt"/>
  </r>
  <r>
    <x v="7"/>
    <x v="8"/>
    <s v="SP"/>
    <x v="14"/>
    <s v="Bull Run Acclimation"/>
    <s v="ODFW"/>
    <d v="2012-05-03T00:00:00"/>
    <n v="35055"/>
    <x v="12"/>
    <d v="2012-05-03T00:00:00"/>
    <s v="Smolt"/>
  </r>
  <r>
    <x v="7"/>
    <x v="5"/>
    <s v="SO"/>
    <x v="26"/>
    <s v="Deep River Net Pens"/>
    <s v="WDFW"/>
    <d v="2012-05-02T00:00:00"/>
    <n v="23500"/>
    <x v="15"/>
    <d v="2012-05-02T00:00:00"/>
    <s v="Smolt"/>
  </r>
  <r>
    <x v="7"/>
    <x v="9"/>
    <s v="SU"/>
    <x v="26"/>
    <s v="W Fk Grays River"/>
    <s v="WDFW"/>
    <d v="2012-05-01T00:00:00"/>
    <n v="8000"/>
    <x v="15"/>
    <d v="2012-05-01T00:00:00"/>
    <s v="Smolt"/>
  </r>
  <r>
    <x v="7"/>
    <x v="7"/>
    <s v="WI"/>
    <x v="25"/>
    <s v="N Fk Lewis River"/>
    <s v="WDFW"/>
    <d v="2012-04-27T00:00:00"/>
    <n v="20493"/>
    <x v="5"/>
    <d v="2012-05-30T00:00:00"/>
    <s v="Smolt"/>
  </r>
  <r>
    <x v="7"/>
    <x v="12"/>
    <s v="UN"/>
    <x v="28"/>
    <s v="Skamania Hatchery"/>
    <s v="WDFW"/>
    <d v="2012-06-13T00:00:00"/>
    <n v="3000"/>
    <x v="6"/>
    <d v="2012-06-13T00:00:00"/>
    <s v="Smolt"/>
  </r>
  <r>
    <x v="8"/>
    <x v="0"/>
    <s v="SP"/>
    <x v="1"/>
    <s v="Dexter Pond"/>
    <s v="ODFW"/>
    <d v="2009-12-15T00:00:00"/>
    <n v="2500"/>
    <x v="1"/>
    <d v="2009-12-15T00:00:00"/>
    <s v="Fry"/>
  </r>
  <r>
    <x v="8"/>
    <x v="0"/>
    <s v="SP"/>
    <x v="14"/>
    <s v="Clackamas River"/>
    <s v="ODFW"/>
    <d v="2010-10-06T00:00:00"/>
    <n v="319008"/>
    <x v="13"/>
    <d v="2010-10-06T00:00:00"/>
    <s v="Presmolt"/>
  </r>
  <r>
    <x v="8"/>
    <x v="3"/>
    <s v="UN"/>
    <x v="4"/>
    <s v="Youngs Bay"/>
    <s v="ODFW"/>
    <d v="2010-06-08T00:00:00"/>
    <n v="5105"/>
    <x v="8"/>
    <d v="2010-06-08T00:00:00"/>
    <s v="Presmolt"/>
  </r>
  <r>
    <x v="8"/>
    <x v="3"/>
    <s v="UN"/>
    <x v="4"/>
    <s v="Skipanon River"/>
    <s v="ODFW"/>
    <d v="2010-05-20T00:00:00"/>
    <n v="3454"/>
    <x v="4"/>
    <d v="2010-05-20T00:00:00"/>
    <s v="Presmolt"/>
  </r>
  <r>
    <x v="8"/>
    <x v="0"/>
    <s v="SP"/>
    <x v="17"/>
    <s v="Detroit Reservoir"/>
    <s v="ODFW"/>
    <d v="2010-08-04T00:00:00"/>
    <n v="156607"/>
    <x v="1"/>
    <d v="2010-08-05T00:00:00"/>
    <s v="Presmolt"/>
  </r>
  <r>
    <x v="8"/>
    <x v="0"/>
    <s v="SP"/>
    <x v="18"/>
    <s v="Mohawk River"/>
    <s v="ODFW"/>
    <d v="2010-06-22T00:00:00"/>
    <n v="109998"/>
    <x v="1"/>
    <d v="2010-06-22T00:00:00"/>
    <s v="Presmolt"/>
  </r>
  <r>
    <x v="8"/>
    <x v="0"/>
    <s v="SP"/>
    <x v="18"/>
    <s v="McKenzie Hatchery"/>
    <s v="ODFW"/>
    <d v="2010-11-05T00:00:00"/>
    <n v="349669"/>
    <x v="1"/>
    <d v="2010-11-05T00:00:00"/>
    <s v="Presmolt"/>
  </r>
  <r>
    <x v="8"/>
    <x v="0"/>
    <s v="SP"/>
    <x v="0"/>
    <s v="South Santiam Hatchery"/>
    <s v="ODFW"/>
    <d v="2010-10-29T00:00:00"/>
    <n v="303758"/>
    <x v="0"/>
    <d v="2010-10-29T00:00:00"/>
    <s v="Presmolt"/>
  </r>
  <r>
    <x v="8"/>
    <x v="0"/>
    <s v="SP"/>
    <x v="1"/>
    <s v="Dexter Pond"/>
    <s v="ODFW"/>
    <d v="2010-11-01T00:00:00"/>
    <n v="314450"/>
    <x v="1"/>
    <d v="2010-11-01T00:00:00"/>
    <s v="Presmolt"/>
  </r>
  <r>
    <x v="8"/>
    <x v="0"/>
    <s v="SP"/>
    <x v="3"/>
    <s v="Cowlitz River"/>
    <s v="WDFW"/>
    <d v="2010-04-25T00:00:00"/>
    <n v="300000"/>
    <x v="3"/>
    <d v="2010-05-05T00:00:00"/>
    <s v="Fry"/>
  </r>
  <r>
    <x v="8"/>
    <x v="4"/>
    <s v="NO"/>
    <x v="3"/>
    <s v="Cowlitz River"/>
    <s v="WDFW"/>
    <d v="2010-03-01T00:00:00"/>
    <n v="10000"/>
    <x v="3"/>
    <d v="2010-03-31T00:00:00"/>
    <s v="Egg"/>
  </r>
  <r>
    <x v="8"/>
    <x v="4"/>
    <s v="NO"/>
    <x v="3"/>
    <s v="Campbell Creek"/>
    <s v="WDFW"/>
    <d v="2010-03-01T00:00:00"/>
    <n v="10000"/>
    <x v="3"/>
    <d v="2010-03-31T00:00:00"/>
    <s v="Egg"/>
  </r>
  <r>
    <x v="8"/>
    <x v="4"/>
    <s v="NO"/>
    <x v="3"/>
    <s v="Cowlitz River"/>
    <s v="WDFW"/>
    <d v="2010-03-01T00:00:00"/>
    <n v="5000"/>
    <x v="3"/>
    <d v="2010-03-31T00:00:00"/>
    <s v="Egg"/>
  </r>
  <r>
    <x v="8"/>
    <x v="4"/>
    <s v="NO"/>
    <x v="3"/>
    <s v="Cowlitz River"/>
    <s v="WDFW"/>
    <d v="2010-03-01T00:00:00"/>
    <n v="5000"/>
    <x v="3"/>
    <d v="2010-03-31T00:00:00"/>
    <s v="Egg"/>
  </r>
  <r>
    <x v="8"/>
    <x v="4"/>
    <s v="NO"/>
    <x v="3"/>
    <s v="Salmon Creek (WA)"/>
    <s v="WDFW"/>
    <d v="2010-03-01T00:00:00"/>
    <n v="5000"/>
    <x v="4"/>
    <d v="2010-03-31T00:00:00"/>
    <s v="Egg"/>
  </r>
  <r>
    <x v="8"/>
    <x v="4"/>
    <s v="NO"/>
    <x v="3"/>
    <s v="Cowlitz River"/>
    <s v="WDFW"/>
    <d v="2010-03-01T00:00:00"/>
    <n v="5000"/>
    <x v="3"/>
    <d v="2010-03-31T00:00:00"/>
    <s v="Egg"/>
  </r>
  <r>
    <x v="8"/>
    <x v="4"/>
    <s v="NO"/>
    <x v="3"/>
    <s v="Blue Creek"/>
    <s v="WDFW"/>
    <d v="2010-03-01T00:00:00"/>
    <n v="80000"/>
    <x v="3"/>
    <d v="2010-03-31T00:00:00"/>
    <s v="Egg"/>
  </r>
  <r>
    <x v="8"/>
    <x v="4"/>
    <s v="NO"/>
    <x v="3"/>
    <s v="Cowlitz River"/>
    <s v="WDFW"/>
    <d v="2010-03-01T00:00:00"/>
    <n v="20000"/>
    <x v="3"/>
    <d v="2010-03-31T00:00:00"/>
    <s v="Egg"/>
  </r>
  <r>
    <x v="8"/>
    <x v="4"/>
    <s v="NO"/>
    <x v="3"/>
    <s v="Cowlitz River"/>
    <s v="WDFW"/>
    <d v="2010-03-01T00:00:00"/>
    <n v="90000"/>
    <x v="3"/>
    <d v="2010-03-31T00:00:00"/>
    <s v="Egg"/>
  </r>
  <r>
    <x v="8"/>
    <x v="4"/>
    <s v="NO"/>
    <x v="3"/>
    <s v="Cowlitz River"/>
    <s v="WDFW"/>
    <d v="2010-03-01T00:00:00"/>
    <n v="16000"/>
    <x v="3"/>
    <d v="2010-03-31T00:00:00"/>
    <s v="Egg"/>
  </r>
  <r>
    <x v="8"/>
    <x v="4"/>
    <s v="NO"/>
    <x v="3"/>
    <s v="Olequa Creek"/>
    <s v="WDFW"/>
    <d v="2010-03-01T00:00:00"/>
    <n v="8000"/>
    <x v="3"/>
    <d v="2010-03-31T00:00:00"/>
    <s v="Egg"/>
  </r>
  <r>
    <x v="8"/>
    <x v="4"/>
    <s v="NO"/>
    <x v="3"/>
    <s v="Salmon Creek (WA)"/>
    <s v="WDFW"/>
    <d v="2010-03-01T00:00:00"/>
    <n v="16000"/>
    <x v="4"/>
    <d v="2010-03-31T00:00:00"/>
    <s v="Egg"/>
  </r>
  <r>
    <x v="8"/>
    <x v="4"/>
    <s v="NO"/>
    <x v="3"/>
    <s v="Campbell Creek"/>
    <s v="WDFW"/>
    <d v="2010-06-01T00:00:00"/>
    <n v="1000"/>
    <x v="3"/>
    <d v="2010-06-30T00:00:00"/>
    <s v="Fry"/>
  </r>
  <r>
    <x v="8"/>
    <x v="9"/>
    <s v="SU"/>
    <x v="3"/>
    <s v="Lewis River"/>
    <s v="WDFW"/>
    <d v="2010-03-25T00:00:00"/>
    <n v="10000"/>
    <x v="5"/>
    <d v="2010-04-05T00:00:00"/>
    <s v="Egg"/>
  </r>
  <r>
    <x v="8"/>
    <x v="4"/>
    <s v="NO"/>
    <x v="3"/>
    <s v="Lewis River"/>
    <s v="WDFW"/>
    <d v="2010-02-13T00:00:00"/>
    <n v="50000"/>
    <x v="5"/>
    <d v="2010-02-13T00:00:00"/>
    <s v="Fry"/>
  </r>
  <r>
    <x v="8"/>
    <x v="4"/>
    <s v="NO"/>
    <x v="3"/>
    <s v="N Fk Lewis River"/>
    <s v="WDFW"/>
    <d v="2010-02-13T00:00:00"/>
    <n v="50000"/>
    <x v="5"/>
    <d v="2010-02-13T00:00:00"/>
    <s v="Fry"/>
  </r>
  <r>
    <x v="8"/>
    <x v="4"/>
    <s v="NO"/>
    <x v="3"/>
    <s v="Lewis River"/>
    <s v="WDFW"/>
    <d v="2010-02-17T00:00:00"/>
    <n v="50000"/>
    <x v="5"/>
    <d v="2010-02-17T00:00:00"/>
    <s v="Fry"/>
  </r>
  <r>
    <x v="8"/>
    <x v="4"/>
    <s v="NO"/>
    <x v="3"/>
    <s v="Lewis River"/>
    <s v="WDFW"/>
    <d v="2010-02-12T00:00:00"/>
    <n v="50000"/>
    <x v="5"/>
    <d v="2010-02-12T00:00:00"/>
    <s v="Fry"/>
  </r>
  <r>
    <x v="8"/>
    <x v="4"/>
    <s v="NO"/>
    <x v="3"/>
    <s v="Lewis River"/>
    <s v="WDFW"/>
    <d v="2010-02-12T00:00:00"/>
    <n v="50000"/>
    <x v="5"/>
    <d v="2010-02-12T00:00:00"/>
    <s v="Fry"/>
  </r>
  <r>
    <x v="8"/>
    <x v="4"/>
    <s v="NO"/>
    <x v="3"/>
    <s v="Lewis River"/>
    <s v="WDFW"/>
    <d v="2010-02-13T00:00:00"/>
    <n v="50000"/>
    <x v="5"/>
    <d v="2010-02-13T00:00:00"/>
    <s v="Fry"/>
  </r>
  <r>
    <x v="8"/>
    <x v="4"/>
    <s v="NO"/>
    <x v="3"/>
    <s v="Lewis River"/>
    <s v="WDFW"/>
    <d v="2010-02-12T00:00:00"/>
    <n v="50000"/>
    <x v="5"/>
    <d v="2010-02-12T00:00:00"/>
    <s v="Fry"/>
  </r>
  <r>
    <x v="8"/>
    <x v="4"/>
    <s v="NO"/>
    <x v="3"/>
    <s v="Lewis River"/>
    <s v="WDFW"/>
    <d v="2010-02-13T00:00:00"/>
    <n v="50000"/>
    <x v="5"/>
    <d v="2010-02-13T00:00:00"/>
    <s v="Fry"/>
  </r>
  <r>
    <x v="8"/>
    <x v="4"/>
    <s v="NO"/>
    <x v="3"/>
    <s v="Lewis River"/>
    <s v="WDFW"/>
    <d v="2010-02-12T00:00:00"/>
    <n v="10000"/>
    <x v="5"/>
    <d v="2010-02-12T00:00:00"/>
    <s v="Fry"/>
  </r>
  <r>
    <x v="8"/>
    <x v="4"/>
    <s v="NO"/>
    <x v="3"/>
    <s v="Lewis River"/>
    <s v="WDFW"/>
    <d v="2010-02-13T00:00:00"/>
    <n v="50000"/>
    <x v="5"/>
    <d v="2010-02-13T00:00:00"/>
    <s v="Fry"/>
  </r>
  <r>
    <x v="8"/>
    <x v="4"/>
    <s v="NO"/>
    <x v="3"/>
    <s v="Lewis River"/>
    <s v="WDFW"/>
    <d v="2010-01-26T00:00:00"/>
    <n v="50000"/>
    <x v="5"/>
    <d v="2010-01-26T00:00:00"/>
    <s v="Fry"/>
  </r>
  <r>
    <x v="8"/>
    <x v="4"/>
    <s v="NO"/>
    <x v="3"/>
    <s v="Cedar Creek"/>
    <s v="WDFW"/>
    <d v="2010-02-07T00:00:00"/>
    <n v="50000"/>
    <x v="5"/>
    <d v="2010-02-07T00:00:00"/>
    <s v="Fry"/>
  </r>
  <r>
    <x v="8"/>
    <x v="4"/>
    <s v="NO"/>
    <x v="3"/>
    <s v="Lewis River"/>
    <s v="WDFW"/>
    <d v="2010-02-01T00:00:00"/>
    <n v="50000"/>
    <x v="5"/>
    <d v="2010-02-01T00:00:00"/>
    <s v="Fry"/>
  </r>
  <r>
    <x v="8"/>
    <x v="4"/>
    <s v="NO"/>
    <x v="3"/>
    <s v="Lewis River"/>
    <s v="WDFW"/>
    <d v="2010-02-07T00:00:00"/>
    <n v="50000"/>
    <x v="5"/>
    <d v="2010-02-07T00:00:00"/>
    <s v="Fry"/>
  </r>
  <r>
    <x v="8"/>
    <x v="4"/>
    <s v="NO"/>
    <x v="3"/>
    <s v="Lewis River"/>
    <s v="WDFW"/>
    <d v="2010-01-26T00:00:00"/>
    <n v="50000"/>
    <x v="5"/>
    <d v="2010-01-26T00:00:00"/>
    <s v="Fry"/>
  </r>
  <r>
    <x v="8"/>
    <x v="4"/>
    <s v="NO"/>
    <x v="3"/>
    <s v="Lewis River"/>
    <s v="WDFW"/>
    <d v="2010-01-26T00:00:00"/>
    <n v="50000"/>
    <x v="5"/>
    <d v="2010-01-26T00:00:00"/>
    <s v="Fry"/>
  </r>
  <r>
    <x v="8"/>
    <x v="4"/>
    <s v="NO"/>
    <x v="3"/>
    <s v="Lewis River"/>
    <s v="WDFW"/>
    <d v="2010-02-07T00:00:00"/>
    <n v="50000"/>
    <x v="5"/>
    <d v="2010-02-07T00:00:00"/>
    <s v="Fry"/>
  </r>
  <r>
    <x v="8"/>
    <x v="4"/>
    <s v="NO"/>
    <x v="3"/>
    <s v="Salmon Creek (WA)"/>
    <s v="WDFW"/>
    <d v="2010-03-10T00:00:00"/>
    <n v="50500"/>
    <x v="4"/>
    <d v="2010-04-16T00:00:00"/>
    <s v="Fry"/>
  </r>
  <r>
    <x v="8"/>
    <x v="4"/>
    <s v="NO"/>
    <x v="3"/>
    <s v="Salmon Creek (WA)"/>
    <s v="WDFW"/>
    <d v="2010-03-16T00:00:00"/>
    <n v="90000"/>
    <x v="4"/>
    <d v="2010-03-16T00:00:00"/>
    <s v="Fry"/>
  </r>
  <r>
    <x v="8"/>
    <x v="4"/>
    <s v="NO"/>
    <x v="3"/>
    <s v="Salmon Creek (WA)"/>
    <s v="WDFW"/>
    <d v="2010-03-16T00:00:00"/>
    <n v="4870"/>
    <x v="4"/>
    <d v="2010-03-16T00:00:00"/>
    <s v="Fry"/>
  </r>
  <r>
    <x v="8"/>
    <x v="0"/>
    <s v="SP"/>
    <x v="6"/>
    <s v="Cispus River"/>
    <s v="WDFW"/>
    <d v="2010-04-07T00:00:00"/>
    <n v="166045"/>
    <x v="3"/>
    <d v="2010-04-21T00:00:00"/>
    <s v="Fry"/>
  </r>
  <r>
    <x v="8"/>
    <x v="4"/>
    <s v="NO"/>
    <x v="3"/>
    <s v="Lewis River"/>
    <s v="WDFW"/>
    <d v="2010-03-01T00:00:00"/>
    <n v="9600"/>
    <x v="5"/>
    <d v="2010-03-30T00:00:00"/>
    <s v="Fry"/>
  </r>
  <r>
    <x v="8"/>
    <x v="7"/>
    <s v="WI"/>
    <x v="4"/>
    <s v="Skipanon River"/>
    <s v="ODFW"/>
    <d v="2010-05-12T00:00:00"/>
    <n v="362"/>
    <x v="4"/>
    <d v="2010-05-12T00:00:00"/>
    <s v="Smolt"/>
  </r>
  <r>
    <x v="8"/>
    <x v="0"/>
    <s v="SP"/>
    <x v="1"/>
    <s v="Hills Creek Reservoir"/>
    <s v="ODFW"/>
    <d v="2010-06-15T00:00:00"/>
    <n v="100959"/>
    <x v="1"/>
    <d v="2010-06-29T00:00:00"/>
    <s v="Presmolt"/>
  </r>
  <r>
    <x v="8"/>
    <x v="9"/>
    <s v="SU"/>
    <x v="1"/>
    <s v="Dexter Pond"/>
    <s v="ODFW"/>
    <d v="2010-09-29T00:00:00"/>
    <n v="20680"/>
    <x v="1"/>
    <d v="2010-09-29T00:00:00"/>
    <s v="Smolt"/>
  </r>
  <r>
    <x v="8"/>
    <x v="9"/>
    <s v="SU"/>
    <x v="1"/>
    <s v="Dexter Pond"/>
    <s v="ODFW"/>
    <d v="2010-10-13T00:00:00"/>
    <n v="14994"/>
    <x v="1"/>
    <d v="2010-10-13T00:00:00"/>
    <s v="Smolt"/>
  </r>
  <r>
    <x v="8"/>
    <x v="5"/>
    <s v="SO"/>
    <x v="8"/>
    <s v="Eagle Creek Hatchery"/>
    <s v="USFW"/>
    <d v="2011-04-04T00:00:00"/>
    <n v="643884"/>
    <x v="9"/>
    <d v="2011-04-11T00:00:00"/>
    <s v="Smolt"/>
  </r>
  <r>
    <x v="8"/>
    <x v="7"/>
    <s v="WI"/>
    <x v="8"/>
    <s v="Eagle Creek Hatchery"/>
    <s v="USFW"/>
    <d v="2011-04-26T00:00:00"/>
    <n v="67560"/>
    <x v="9"/>
    <d v="2011-05-09T00:00:00"/>
    <s v="Smolt"/>
  </r>
  <r>
    <x v="8"/>
    <x v="8"/>
    <s v="SP"/>
    <x v="1"/>
    <s v="Dexter Pond"/>
    <s v="ODFW"/>
    <d v="2011-01-28T00:00:00"/>
    <n v="539469"/>
    <x v="1"/>
    <d v="2011-01-28T00:00:00"/>
    <s v="Smolt"/>
  </r>
  <r>
    <x v="8"/>
    <x v="8"/>
    <s v="SP"/>
    <x v="18"/>
    <s v="McKenzie Hatchery"/>
    <s v="ODFW"/>
    <d v="2011-01-27T00:00:00"/>
    <n v="406748"/>
    <x v="1"/>
    <d v="2011-01-27T00:00:00"/>
    <s v="Smolt"/>
  </r>
  <r>
    <x v="8"/>
    <x v="6"/>
    <s v="UN"/>
    <x v="10"/>
    <s v="Big Creek Hatchery"/>
    <s v="ODFW"/>
    <d v="2011-04-12T00:00:00"/>
    <n v="160512"/>
    <x v="10"/>
    <d v="2011-04-12T00:00:00"/>
    <s v="Smolt"/>
  </r>
  <r>
    <x v="8"/>
    <x v="6"/>
    <s v="UN"/>
    <x v="10"/>
    <s v="Big Creek Hatchery"/>
    <s v="ODFW"/>
    <d v="2011-04-30T00:00:00"/>
    <n v="377890"/>
    <x v="10"/>
    <d v="2011-04-30T00:00:00"/>
    <s v="Smolt"/>
  </r>
  <r>
    <x v="8"/>
    <x v="7"/>
    <s v="WI"/>
    <x v="10"/>
    <s v="Big Creek Hatchery"/>
    <s v="ODFW"/>
    <d v="2011-04-14T00:00:00"/>
    <n v="58643"/>
    <x v="10"/>
    <d v="2011-04-14T00:00:00"/>
    <s v="Smolt"/>
  </r>
  <r>
    <x v="8"/>
    <x v="7"/>
    <s v="WI"/>
    <x v="11"/>
    <s v="Gnat Creek Hatchery"/>
    <s v="ODFW"/>
    <d v="2011-04-01T00:00:00"/>
    <n v="38604"/>
    <x v="4"/>
    <d v="2011-04-01T00:00:00"/>
    <s v="Smolt"/>
  </r>
  <r>
    <x v="8"/>
    <x v="7"/>
    <s v="WI"/>
    <x v="12"/>
    <s v="N Fk Klaskanine River"/>
    <s v="ODFW"/>
    <d v="2011-04-05T00:00:00"/>
    <n v="38873"/>
    <x v="11"/>
    <d v="2011-04-09T00:00:00"/>
    <s v="Smolt"/>
  </r>
  <r>
    <x v="8"/>
    <x v="1"/>
    <s v="FA"/>
    <x v="10"/>
    <s v="Big Creek Hatchery"/>
    <s v="ODFW"/>
    <d v="2011-05-16T00:00:00"/>
    <n v="3255120"/>
    <x v="10"/>
    <d v="2011-05-16T00:00:00"/>
    <s v="Smolt"/>
  </r>
  <r>
    <x v="8"/>
    <x v="1"/>
    <s v="FA"/>
    <x v="12"/>
    <s v="N Fk Klaskanine River"/>
    <s v="ODFW"/>
    <d v="2011-05-16T00:00:00"/>
    <n v="1932616"/>
    <x v="11"/>
    <d v="2011-05-16T00:00:00"/>
    <s v="Smolt"/>
  </r>
  <r>
    <x v="8"/>
    <x v="1"/>
    <s v="FA"/>
    <x v="2"/>
    <s v="Tanner Creek"/>
    <s v="ODFW"/>
    <d v="2011-05-25T00:00:00"/>
    <n v="2753210"/>
    <x v="2"/>
    <d v="2011-05-25T00:00:00"/>
    <s v="Smolt"/>
  </r>
  <r>
    <x v="8"/>
    <x v="1"/>
    <s v="FA"/>
    <x v="2"/>
    <s v="Tanner Creek"/>
    <s v="ODFW"/>
    <d v="2011-07-29T00:00:00"/>
    <n v="2067280"/>
    <x v="2"/>
    <d v="2011-07-29T00:00:00"/>
    <s v="Smolt"/>
  </r>
  <r>
    <x v="8"/>
    <x v="6"/>
    <s v="UN"/>
    <x v="15"/>
    <s v="Cedar Creek (Sandy R)"/>
    <s v="ODFW"/>
    <d v="2011-04-13T00:00:00"/>
    <n v="245803"/>
    <x v="12"/>
    <d v="2011-04-13T00:00:00"/>
    <s v="Smolt"/>
  </r>
  <r>
    <x v="8"/>
    <x v="6"/>
    <s v="UN"/>
    <x v="15"/>
    <s v="Cedar Creek (Sandy R)"/>
    <s v="ODFW"/>
    <d v="2011-05-10T00:00:00"/>
    <n v="266691"/>
    <x v="12"/>
    <d v="2011-05-10T00:00:00"/>
    <s v="Smolt"/>
  </r>
  <r>
    <x v="8"/>
    <x v="9"/>
    <s v="SU"/>
    <x v="14"/>
    <s v="Clackamas Hatchery"/>
    <s v="ODFW"/>
    <d v="2011-04-21T00:00:00"/>
    <n v="174023"/>
    <x v="13"/>
    <d v="2011-04-21T00:00:00"/>
    <s v="Smolt"/>
  </r>
  <r>
    <x v="8"/>
    <x v="9"/>
    <s v="SU"/>
    <x v="15"/>
    <s v="Cedar Creek (Sandy R)"/>
    <s v="ODFW"/>
    <d v="2011-04-18T00:00:00"/>
    <n v="78558"/>
    <x v="12"/>
    <d v="2011-04-18T00:00:00"/>
    <s v="Smolt"/>
  </r>
  <r>
    <x v="8"/>
    <x v="7"/>
    <s v="WI"/>
    <x v="15"/>
    <s v="Cedar Creek (Sandy R)"/>
    <s v="ODFW"/>
    <d v="2011-04-25T00:00:00"/>
    <n v="159291"/>
    <x v="12"/>
    <d v="2011-04-25T00:00:00"/>
    <s v="Smolt"/>
  </r>
  <r>
    <x v="8"/>
    <x v="7"/>
    <s v="WI"/>
    <x v="4"/>
    <s v="Clackamas River"/>
    <s v="ODFW"/>
    <d v="2011-04-25T00:00:00"/>
    <n v="24202"/>
    <x v="13"/>
    <d v="2011-04-25T00:00:00"/>
    <s v="Smolt"/>
  </r>
  <r>
    <x v="8"/>
    <x v="7"/>
    <s v="WI"/>
    <x v="4"/>
    <s v="Clackamas River"/>
    <s v="ODFW"/>
    <d v="2011-04-25T00:00:00"/>
    <n v="24850"/>
    <x v="13"/>
    <d v="2011-04-25T00:00:00"/>
    <s v="Smolt"/>
  </r>
  <r>
    <x v="8"/>
    <x v="7"/>
    <s v="WI"/>
    <x v="14"/>
    <s v="Clackamas Hatchery"/>
    <s v="ODFW"/>
    <d v="2011-04-21T00:00:00"/>
    <n v="64792"/>
    <x v="13"/>
    <d v="2011-04-21T00:00:00"/>
    <s v="Smolt"/>
  </r>
  <r>
    <x v="8"/>
    <x v="6"/>
    <s v="UN"/>
    <x v="13"/>
    <s v="Tongue Pt"/>
    <s v="ODFW"/>
    <d v="2011-04-15T00:00:00"/>
    <n v="479365"/>
    <x v="4"/>
    <d v="2011-04-15T00:00:00"/>
    <s v="Smolt"/>
  </r>
  <r>
    <x v="8"/>
    <x v="8"/>
    <s v="SP"/>
    <x v="15"/>
    <s v="Cedar Creek (Sandy R)"/>
    <s v="ODFW"/>
    <d v="2011-03-17T00:00:00"/>
    <n v="244352"/>
    <x v="12"/>
    <d v="2011-03-17T00:00:00"/>
    <s v="Smolt"/>
  </r>
  <r>
    <x v="8"/>
    <x v="8"/>
    <s v="SP"/>
    <x v="4"/>
    <s v="Clackamas River"/>
    <s v="ODFW"/>
    <d v="2011-03-22T00:00:00"/>
    <n v="50583"/>
    <x v="13"/>
    <d v="2011-03-22T00:00:00"/>
    <s v="Smolt"/>
  </r>
  <r>
    <x v="8"/>
    <x v="8"/>
    <s v="SP"/>
    <x v="4"/>
    <s v="Clackamas River"/>
    <s v="ODFW"/>
    <d v="2011-03-14T00:00:00"/>
    <n v="49029"/>
    <x v="13"/>
    <d v="2011-03-21T00:00:00"/>
    <s v="Smolt"/>
  </r>
  <r>
    <x v="8"/>
    <x v="8"/>
    <s v="SP"/>
    <x v="4"/>
    <s v="Clackamas River"/>
    <s v="ODFW"/>
    <d v="2011-04-05T00:00:00"/>
    <n v="101696"/>
    <x v="13"/>
    <d v="2011-04-26T00:00:00"/>
    <s v="Smolt"/>
  </r>
  <r>
    <x v="8"/>
    <x v="8"/>
    <s v="SP"/>
    <x v="4"/>
    <s v="Clackamas River"/>
    <s v="ODFW"/>
    <d v="2011-03-06T00:00:00"/>
    <n v="41098"/>
    <x v="13"/>
    <d v="2011-03-06T00:00:00"/>
    <s v="Smolt"/>
  </r>
  <r>
    <x v="8"/>
    <x v="8"/>
    <s v="SP"/>
    <x v="14"/>
    <s v="Clackamas Hatchery"/>
    <s v="ODFW"/>
    <d v="2011-03-10T00:00:00"/>
    <n v="382580"/>
    <x v="13"/>
    <d v="2011-03-10T00:00:00"/>
    <s v="Smolt"/>
  </r>
  <r>
    <x v="8"/>
    <x v="8"/>
    <s v="SP"/>
    <x v="14"/>
    <s v="Eagle Creek"/>
    <s v="ODFW"/>
    <d v="2011-03-14T00:00:00"/>
    <n v="249811"/>
    <x v="13"/>
    <d v="2011-04-30T00:00:00"/>
    <s v="Smolt"/>
  </r>
  <r>
    <x v="8"/>
    <x v="8"/>
    <s v="SP"/>
    <x v="13"/>
    <s v="Tongue Pt"/>
    <s v="ODFW"/>
    <d v="2011-03-30T00:00:00"/>
    <n v="100557"/>
    <x v="4"/>
    <d v="2011-03-30T00:00:00"/>
    <s v="Smolt"/>
  </r>
  <r>
    <x v="8"/>
    <x v="8"/>
    <s v="SP"/>
    <x v="13"/>
    <s v="Youngs Bay"/>
    <s v="ODFW"/>
    <d v="2011-03-04T00:00:00"/>
    <n v="453470"/>
    <x v="8"/>
    <d v="2011-03-04T00:00:00"/>
    <s v="Smolt"/>
  </r>
  <r>
    <x v="8"/>
    <x v="8"/>
    <s v="SP"/>
    <x v="13"/>
    <s v="Blind Slough"/>
    <s v="ODFW"/>
    <d v="2011-03-29T00:00:00"/>
    <n v="253503"/>
    <x v="4"/>
    <d v="2011-03-29T00:00:00"/>
    <s v="Smolt"/>
  </r>
  <r>
    <x v="8"/>
    <x v="6"/>
    <s v="UN"/>
    <x v="12"/>
    <s v="N Fk Klaskanine River"/>
    <s v="ODFW"/>
    <d v="2011-05-03T00:00:00"/>
    <n v="392314"/>
    <x v="11"/>
    <d v="2011-05-10T00:00:00"/>
    <s v="Smolt"/>
  </r>
  <r>
    <x v="8"/>
    <x v="6"/>
    <s v="UN"/>
    <x v="13"/>
    <s v="Blind Slough"/>
    <s v="ODFW"/>
    <d v="2011-04-26T00:00:00"/>
    <n v="388505"/>
    <x v="4"/>
    <d v="2011-04-26T00:00:00"/>
    <s v="Smolt"/>
  </r>
  <r>
    <x v="8"/>
    <x v="6"/>
    <s v="UN"/>
    <x v="2"/>
    <s v="Tanner Creek"/>
    <s v="ODFW"/>
    <d v="2011-05-08T00:00:00"/>
    <n v="722034"/>
    <x v="2"/>
    <d v="2011-05-08T00:00:00"/>
    <s v="Smolt"/>
  </r>
  <r>
    <x v="8"/>
    <x v="6"/>
    <s v="UN"/>
    <x v="13"/>
    <s v="Youngs Bay"/>
    <s v="ODFW"/>
    <d v="2011-04-27T00:00:00"/>
    <n v="796443"/>
    <x v="8"/>
    <d v="2011-04-27T00:00:00"/>
    <s v="Smolt"/>
  </r>
  <r>
    <x v="8"/>
    <x v="1"/>
    <s v="FA"/>
    <x v="13"/>
    <s v="Youngs Bay"/>
    <s v="ODFW"/>
    <d v="2011-06-28T00:00:00"/>
    <n v="684030"/>
    <x v="8"/>
    <d v="2011-06-28T00:00:00"/>
    <s v="Smolt"/>
  </r>
  <r>
    <x v="8"/>
    <x v="1"/>
    <s v="FA"/>
    <x v="13"/>
    <s v="S Fk Klaskanine River"/>
    <s v="ODFW"/>
    <d v="2011-07-15T00:00:00"/>
    <n v="672829"/>
    <x v="11"/>
    <d v="2011-07-15T00:00:00"/>
    <s v="Smolt"/>
  </r>
  <r>
    <x v="8"/>
    <x v="6"/>
    <s v="UN"/>
    <x v="13"/>
    <s v="S Fk Klaskanine River"/>
    <s v="ODFW"/>
    <d v="2011-04-27T00:00:00"/>
    <n v="368980"/>
    <x v="11"/>
    <d v="2011-04-27T00:00:00"/>
    <s v="Smolt"/>
  </r>
  <r>
    <x v="8"/>
    <x v="1"/>
    <s v="FA"/>
    <x v="4"/>
    <s v="Youngs River"/>
    <s v="ODFW"/>
    <d v="2011-06-01T00:00:00"/>
    <n v="28830"/>
    <x v="8"/>
    <d v="2011-06-01T00:00:00"/>
    <s v="Smolt"/>
  </r>
  <r>
    <x v="8"/>
    <x v="1"/>
    <s v="FA"/>
    <x v="4"/>
    <s v="Skipanon River"/>
    <s v="ODFW"/>
    <d v="2011-06-16T00:00:00"/>
    <n v="15454"/>
    <x v="4"/>
    <d v="2011-06-16T00:00:00"/>
    <s v="Smolt"/>
  </r>
  <r>
    <x v="8"/>
    <x v="9"/>
    <s v="SU"/>
    <x v="16"/>
    <s v="McKenzie River"/>
    <s v="ODFW"/>
    <d v="2011-03-31T00:00:00"/>
    <n v="111596"/>
    <x v="1"/>
    <d v="2011-04-11T00:00:00"/>
    <s v="Smolt"/>
  </r>
  <r>
    <x v="8"/>
    <x v="8"/>
    <s v="SP"/>
    <x v="17"/>
    <s v="Santiam River &amp; N Fk"/>
    <s v="ODFW"/>
    <d v="2011-03-02T00:00:00"/>
    <n v="209760"/>
    <x v="0"/>
    <d v="2011-03-02T00:00:00"/>
    <s v="Smolt"/>
  </r>
  <r>
    <x v="8"/>
    <x v="8"/>
    <s v="SP"/>
    <x v="18"/>
    <s v="McKenzie Hatchery"/>
    <s v="ODFW"/>
    <d v="2011-03-09T00:00:00"/>
    <n v="463718"/>
    <x v="1"/>
    <d v="2011-03-09T00:00:00"/>
    <s v="Smolt"/>
  </r>
  <r>
    <x v="8"/>
    <x v="9"/>
    <s v="SU"/>
    <x v="19"/>
    <s v="Santiam River &amp; N Fk"/>
    <s v="ODFW"/>
    <d v="2011-03-08T00:00:00"/>
    <n v="55173"/>
    <x v="0"/>
    <d v="2011-03-08T00:00:00"/>
    <s v="Smolt"/>
  </r>
  <r>
    <x v="8"/>
    <x v="8"/>
    <s v="SP"/>
    <x v="0"/>
    <s v="South Santiam Hatchery"/>
    <s v="ODFW"/>
    <d v="2011-02-14T00:00:00"/>
    <n v="307199"/>
    <x v="0"/>
    <d v="2011-02-14T00:00:00"/>
    <s v="Smolt"/>
  </r>
  <r>
    <x v="8"/>
    <x v="8"/>
    <s v="SP"/>
    <x v="0"/>
    <s v="South Santiam Hatchery"/>
    <s v="ODFW"/>
    <d v="2011-03-16T00:00:00"/>
    <n v="298994"/>
    <x v="0"/>
    <d v="2011-03-16T00:00:00"/>
    <s v="Smolt"/>
  </r>
  <r>
    <x v="8"/>
    <x v="9"/>
    <s v="SU"/>
    <x v="0"/>
    <s v="South Santiam Hatchery"/>
    <s v="ODFW"/>
    <d v="2011-04-01T00:00:00"/>
    <n v="189720"/>
    <x v="0"/>
    <d v="2011-04-19T00:00:00"/>
    <s v="Smolt"/>
  </r>
  <r>
    <x v="8"/>
    <x v="8"/>
    <s v="SP"/>
    <x v="1"/>
    <s v="Dexter Pond"/>
    <s v="ODFW"/>
    <d v="2011-02-11T00:00:00"/>
    <n v="654437"/>
    <x v="1"/>
    <d v="2011-02-11T00:00:00"/>
    <s v="Smolt"/>
  </r>
  <r>
    <x v="8"/>
    <x v="8"/>
    <s v="SP"/>
    <x v="1"/>
    <s v="Dexter Pond"/>
    <s v="ODFW"/>
    <d v="2011-04-13T00:00:00"/>
    <n v="236542"/>
    <x v="1"/>
    <d v="2011-04-13T00:00:00"/>
    <s v="Smolt"/>
  </r>
  <r>
    <x v="8"/>
    <x v="8"/>
    <s v="SP"/>
    <x v="1"/>
    <s v="Mollala River"/>
    <s v="ODFW"/>
    <d v="2011-02-28T00:00:00"/>
    <n v="103809"/>
    <x v="1"/>
    <d v="2011-03-01T00:00:00"/>
    <s v="Smolt"/>
  </r>
  <r>
    <x v="8"/>
    <x v="9"/>
    <s v="SU"/>
    <x v="1"/>
    <s v="Dexter Pond"/>
    <s v="ODFW"/>
    <d v="2011-04-13T00:00:00"/>
    <n v="61015"/>
    <x v="1"/>
    <d v="2011-04-13T00:00:00"/>
    <s v="Smolt"/>
  </r>
  <r>
    <x v="8"/>
    <x v="9"/>
    <s v="SU"/>
    <x v="1"/>
    <s v="Santiam River &amp; N Fk"/>
    <s v="ODFW"/>
    <d v="2011-03-07T00:00:00"/>
    <n v="65516"/>
    <x v="0"/>
    <d v="2011-03-08T00:00:00"/>
    <s v="Smolt"/>
  </r>
  <r>
    <x v="8"/>
    <x v="9"/>
    <s v="SU"/>
    <x v="14"/>
    <s v="Clackamas Hatchery"/>
    <s v="ODFW"/>
    <d v="2011-05-03T00:00:00"/>
    <n v="58945"/>
    <x v="13"/>
    <d v="2011-05-03T00:00:00"/>
    <s v="Smolt"/>
  </r>
  <r>
    <x v="8"/>
    <x v="4"/>
    <s v="NO"/>
    <x v="3"/>
    <s v="Grays River"/>
    <s v="WDFW"/>
    <d v="2011-04-15T00:00:00"/>
    <n v="10000"/>
    <x v="15"/>
    <d v="2011-04-15T00:00:00"/>
    <s v="Fry"/>
  </r>
  <r>
    <x v="8"/>
    <x v="11"/>
    <s v="NO"/>
    <x v="3"/>
    <s v="Chinook River"/>
    <s v="WDFW"/>
    <d v="2011-06-15T00:00:00"/>
    <n v="20000"/>
    <x v="18"/>
    <d v="2011-06-15T00:00:00"/>
    <s v="Smolt"/>
  </r>
  <r>
    <x v="8"/>
    <x v="9"/>
    <s v="SU"/>
    <x v="21"/>
    <s v="Beaver Creek Hatchery"/>
    <s v="WDFW"/>
    <d v="2011-04-15T00:00:00"/>
    <n v="31000"/>
    <x v="14"/>
    <d v="2011-04-18T00:00:00"/>
    <s v="Smolt"/>
  </r>
  <r>
    <x v="8"/>
    <x v="7"/>
    <s v="WI"/>
    <x v="21"/>
    <s v="Beaver Creek Hatchery"/>
    <s v="WDFW"/>
    <d v="2011-04-15T00:00:00"/>
    <n v="92000"/>
    <x v="14"/>
    <d v="2011-04-18T00:00:00"/>
    <s v="Smolt"/>
  </r>
  <r>
    <x v="8"/>
    <x v="8"/>
    <s v="SP"/>
    <x v="6"/>
    <s v="Deep River Net Pens"/>
    <s v="WDFW"/>
    <d v="2011-03-03T00:00:00"/>
    <n v="117000"/>
    <x v="15"/>
    <d v="2011-03-03T00:00:00"/>
    <s v="Smolt"/>
  </r>
  <r>
    <x v="8"/>
    <x v="8"/>
    <s v="SP"/>
    <x v="7"/>
    <s v="Deep River Net Pens"/>
    <s v="WDFW"/>
    <d v="2011-03-03T00:00:00"/>
    <n v="117000"/>
    <x v="15"/>
    <d v="2011-03-03T00:00:00"/>
    <s v="Smolt"/>
  </r>
  <r>
    <x v="8"/>
    <x v="1"/>
    <s v="FA"/>
    <x v="24"/>
    <s v="Deep River Net Pens"/>
    <s v="WDFW"/>
    <d v="2011-06-23T00:00:00"/>
    <n v="862000"/>
    <x v="15"/>
    <d v="2011-06-28T00:00:00"/>
    <s v="Smolt"/>
  </r>
  <r>
    <x v="8"/>
    <x v="5"/>
    <s v="SO"/>
    <x v="29"/>
    <s v="Deep River Net Pens"/>
    <s v="WDFW"/>
    <d v="2011-05-02T00:00:00"/>
    <n v="367000"/>
    <x v="15"/>
    <d v="2011-05-02T00:00:00"/>
    <s v="Smolt"/>
  </r>
  <r>
    <x v="8"/>
    <x v="5"/>
    <s v="SO"/>
    <x v="7"/>
    <s v="Deep River Net Pens"/>
    <s v="WDFW"/>
    <d v="2011-05-02T00:00:00"/>
    <n v="325000"/>
    <x v="15"/>
    <d v="2011-05-02T00:00:00"/>
    <s v="Smolt"/>
  </r>
  <r>
    <x v="8"/>
    <x v="13"/>
    <s v="UN"/>
    <x v="26"/>
    <s v="Grays River Hatchery"/>
    <s v="WDFW"/>
    <d v="2011-03-20T00:00:00"/>
    <n v="250000"/>
    <x v="15"/>
    <d v="2011-04-05T00:00:00"/>
    <s v="Smolt"/>
  </r>
  <r>
    <x v="8"/>
    <x v="11"/>
    <s v="NO"/>
    <x v="26"/>
    <s v="Grays River Hatchery"/>
    <s v="WDFW"/>
    <d v="2011-05-01T00:00:00"/>
    <n v="155000"/>
    <x v="15"/>
    <d v="2011-05-01T00:00:00"/>
    <s v="Smolt"/>
  </r>
  <r>
    <x v="8"/>
    <x v="7"/>
    <s v="WI"/>
    <x v="26"/>
    <s v="Grays River Hatchery"/>
    <s v="WDFW"/>
    <d v="2011-05-01T00:00:00"/>
    <n v="35000"/>
    <x v="15"/>
    <d v="2011-05-01T00:00:00"/>
    <s v="Smolt"/>
  </r>
  <r>
    <x v="8"/>
    <x v="7"/>
    <s v="WI"/>
    <x v="26"/>
    <s v="Coweeman River"/>
    <s v="WDFW"/>
    <d v="2011-05-04T00:00:00"/>
    <n v="12000"/>
    <x v="17"/>
    <d v="2011-05-04T00:00:00"/>
    <s v="Smolt"/>
  </r>
  <r>
    <x v="8"/>
    <x v="12"/>
    <s v="UN"/>
    <x v="23"/>
    <s v="Blue Creek"/>
    <s v="WDFW"/>
    <d v="2011-04-15T00:00:00"/>
    <n v="154280"/>
    <x v="3"/>
    <d v="2011-05-17T00:00:00"/>
    <s v="Smolt"/>
  </r>
  <r>
    <x v="8"/>
    <x v="7"/>
    <s v="WI"/>
    <x v="23"/>
    <s v="Blue Creek"/>
    <s v="WDFW"/>
    <d v="2011-04-15T00:00:00"/>
    <n v="379347"/>
    <x v="3"/>
    <d v="2011-05-17T00:00:00"/>
    <s v="Smolt"/>
  </r>
  <r>
    <x v="8"/>
    <x v="9"/>
    <s v="SU"/>
    <x v="23"/>
    <s v="Blue Creek"/>
    <s v="WDFW"/>
    <d v="2011-04-15T00:00:00"/>
    <n v="477098"/>
    <x v="3"/>
    <d v="2011-05-17T00:00:00"/>
    <s v="Smolt"/>
  </r>
  <r>
    <x v="8"/>
    <x v="7"/>
    <s v="WI"/>
    <x v="23"/>
    <s v="Blue Creek"/>
    <s v="WDFW"/>
    <d v="2011-04-15T00:00:00"/>
    <n v="305469"/>
    <x v="3"/>
    <d v="2011-05-17T00:00:00"/>
    <s v="Smolt"/>
  </r>
  <r>
    <x v="8"/>
    <x v="1"/>
    <s v="FA"/>
    <x v="6"/>
    <s v="Cowlitz Salmon"/>
    <s v="WDFW"/>
    <d v="2011-06-01T00:00:00"/>
    <n v="4405456"/>
    <x v="3"/>
    <d v="2011-07-01T00:00:00"/>
    <s v="Smolt"/>
  </r>
  <r>
    <x v="8"/>
    <x v="8"/>
    <s v="SP"/>
    <x v="6"/>
    <s v="Cowlitz Salmon"/>
    <s v="WDFW"/>
    <d v="2011-03-25T00:00:00"/>
    <n v="732347"/>
    <x v="3"/>
    <d v="2011-04-01T00:00:00"/>
    <s v="Smolt"/>
  </r>
  <r>
    <x v="8"/>
    <x v="11"/>
    <s v="NO"/>
    <x v="6"/>
    <s v="Cowlitz Salmon"/>
    <s v="WDFW"/>
    <d v="2011-04-22T00:00:00"/>
    <n v="1955779"/>
    <x v="3"/>
    <d v="2011-05-02T00:00:00"/>
    <s v="Smolt"/>
  </r>
  <r>
    <x v="8"/>
    <x v="11"/>
    <s v="NO"/>
    <x v="6"/>
    <s v="Cowlitz Salmon"/>
    <s v="WDFW"/>
    <d v="2011-04-27T00:00:00"/>
    <n v="1113507"/>
    <x v="3"/>
    <d v="2011-05-02T00:00:00"/>
    <s v="Smolt"/>
  </r>
  <r>
    <x v="8"/>
    <x v="9"/>
    <s v="SU"/>
    <x v="3"/>
    <s v="S Fk Toutle River"/>
    <s v="WDFW"/>
    <d v="2011-05-10T00:00:00"/>
    <n v="15844"/>
    <x v="16"/>
    <d v="2011-05-10T00:00:00"/>
    <s v="Smolt"/>
  </r>
  <r>
    <x v="8"/>
    <x v="1"/>
    <s v="FA"/>
    <x v="29"/>
    <s v="Green River"/>
    <s v="WDFW"/>
    <d v="2011-06-28T00:00:00"/>
    <n v="1573797"/>
    <x v="3"/>
    <d v="2011-07-15T00:00:00"/>
    <s v="Smolt"/>
  </r>
  <r>
    <x v="8"/>
    <x v="5"/>
    <s v="SO"/>
    <x v="29"/>
    <s v="Green River"/>
    <s v="WDFW"/>
    <d v="2011-05-02T00:00:00"/>
    <n v="164985"/>
    <x v="3"/>
    <d v="2011-05-09T00:00:00"/>
    <s v="Smolt"/>
  </r>
  <r>
    <x v="8"/>
    <x v="9"/>
    <s v="SU"/>
    <x v="29"/>
    <s v="Green River"/>
    <s v="WDFW"/>
    <d v="2011-05-11T00:00:00"/>
    <n v="24887"/>
    <x v="3"/>
    <d v="2011-05-11T00:00:00"/>
    <s v="Smolt"/>
  </r>
  <r>
    <x v="8"/>
    <x v="8"/>
    <s v="SP"/>
    <x v="3"/>
    <s v="Cowlitz River"/>
    <s v="WDFW"/>
    <d v="2011-03-15T00:00:00"/>
    <n v="45022"/>
    <x v="3"/>
    <d v="2011-03-15T00:00:00"/>
    <s v="Smolt"/>
  </r>
  <r>
    <x v="8"/>
    <x v="12"/>
    <s v="UN"/>
    <x v="3"/>
    <s v="Cowlitz River"/>
    <s v="WDFW"/>
    <d v="2011-04-05T00:00:00"/>
    <n v="10044"/>
    <x v="3"/>
    <d v="2011-04-05T00:00:00"/>
    <s v="Smolt"/>
  </r>
  <r>
    <x v="8"/>
    <x v="9"/>
    <s v="SU"/>
    <x v="3"/>
    <s v="Cowlitz River"/>
    <s v="WDFW"/>
    <d v="2011-04-20T00:00:00"/>
    <n v="100000"/>
    <x v="3"/>
    <d v="2011-05-04T00:00:00"/>
    <s v="Smolt"/>
  </r>
  <r>
    <x v="8"/>
    <x v="1"/>
    <s v="FA"/>
    <x v="27"/>
    <s v="Kalama Falls Hatchery"/>
    <s v="WDFW"/>
    <d v="2011-06-03T00:00:00"/>
    <n v="3292823"/>
    <x v="7"/>
    <d v="2011-07-05T00:00:00"/>
    <s v="Smolt"/>
  </r>
  <r>
    <x v="8"/>
    <x v="11"/>
    <s v="NO"/>
    <x v="27"/>
    <s v="Kalama Falls Hatchery"/>
    <s v="WDFW"/>
    <d v="2011-04-15T00:00:00"/>
    <n v="648892"/>
    <x v="7"/>
    <d v="2011-04-15T00:00:00"/>
    <s v="Smolt"/>
  </r>
  <r>
    <x v="8"/>
    <x v="7"/>
    <s v="WI"/>
    <x v="27"/>
    <s v="Kalama Falls Hatchery"/>
    <s v="WDFW"/>
    <d v="2011-04-15T00:00:00"/>
    <n v="48818"/>
    <x v="7"/>
    <d v="2011-04-15T00:00:00"/>
    <s v="Smolt"/>
  </r>
  <r>
    <x v="8"/>
    <x v="1"/>
    <s v="FA"/>
    <x v="20"/>
    <s v="Fallert Creek Hatchery"/>
    <s v="WDFW"/>
    <d v="2011-06-13T00:00:00"/>
    <n v="2634799"/>
    <x v="7"/>
    <d v="2011-07-04T00:00:00"/>
    <s v="Smolt"/>
  </r>
  <r>
    <x v="8"/>
    <x v="8"/>
    <s v="SP"/>
    <x v="20"/>
    <s v="Fallert Creek Hatchery"/>
    <s v="WDFW"/>
    <d v="2011-03-02T00:00:00"/>
    <n v="153344"/>
    <x v="7"/>
    <d v="2011-03-08T00:00:00"/>
    <s v="Smolt"/>
  </r>
  <r>
    <x v="8"/>
    <x v="5"/>
    <s v="SO"/>
    <x v="20"/>
    <s v="Fallert Creek Hatchery"/>
    <s v="WDFW"/>
    <d v="2011-04-15T00:00:00"/>
    <n v="105439"/>
    <x v="7"/>
    <d v="2011-04-15T00:00:00"/>
    <s v="Smolt"/>
  </r>
  <r>
    <x v="8"/>
    <x v="9"/>
    <s v="SU"/>
    <x v="20"/>
    <s v="Fallert Creek Hatchery"/>
    <s v="WDFW"/>
    <d v="2011-04-15T00:00:00"/>
    <n v="29828"/>
    <x v="7"/>
    <d v="2011-04-15T00:00:00"/>
    <s v="Smolt"/>
  </r>
  <r>
    <x v="8"/>
    <x v="9"/>
    <s v="SU"/>
    <x v="27"/>
    <s v="Kalama River"/>
    <s v="WDFW"/>
    <d v="2011-05-13T00:00:00"/>
    <n v="46844"/>
    <x v="7"/>
    <d v="2011-05-13T00:00:00"/>
    <s v="Smolt"/>
  </r>
  <r>
    <x v="8"/>
    <x v="7"/>
    <s v="WI"/>
    <x v="27"/>
    <s v="Gobar Acclim Pond"/>
    <s v="WDFW"/>
    <d v="2011-05-09T00:00:00"/>
    <n v="43585"/>
    <x v="7"/>
    <d v="2011-05-15T00:00:00"/>
    <s v="Smolt"/>
  </r>
  <r>
    <x v="8"/>
    <x v="8"/>
    <s v="SP"/>
    <x v="7"/>
    <s v="Lewis River Hatchery"/>
    <s v="WDFW"/>
    <d v="2011-03-01T00:00:00"/>
    <n v="904139"/>
    <x v="5"/>
    <d v="2011-03-01T00:00:00"/>
    <s v="Smolt"/>
  </r>
  <r>
    <x v="8"/>
    <x v="5"/>
    <s v="SO"/>
    <x v="7"/>
    <s v="Lewis River Hatchery"/>
    <s v="WDFW"/>
    <d v="2011-04-13T00:00:00"/>
    <n v="828695"/>
    <x v="5"/>
    <d v="2011-04-25T00:00:00"/>
    <s v="Smolt"/>
  </r>
  <r>
    <x v="8"/>
    <x v="11"/>
    <s v="NO"/>
    <x v="7"/>
    <s v="Lewis River Hatchery"/>
    <s v="WDFW"/>
    <d v="2011-04-13T00:00:00"/>
    <n v="801875"/>
    <x v="5"/>
    <d v="2011-04-25T00:00:00"/>
    <s v="Smolt"/>
  </r>
  <r>
    <x v="8"/>
    <x v="9"/>
    <s v="SU"/>
    <x v="25"/>
    <s v="Lewis River"/>
    <s v="WDFW"/>
    <d v="2011-04-15T00:00:00"/>
    <n v="189071"/>
    <x v="5"/>
    <d v="2011-04-29T00:00:00"/>
    <s v="Smolt"/>
  </r>
  <r>
    <x v="8"/>
    <x v="7"/>
    <s v="WI"/>
    <x v="25"/>
    <s v="Lewis River"/>
    <s v="WDFW"/>
    <d v="2011-04-15T00:00:00"/>
    <n v="102135"/>
    <x v="5"/>
    <d v="2011-04-21T00:00:00"/>
    <s v="Smolt"/>
  </r>
  <r>
    <x v="8"/>
    <x v="7"/>
    <s v="WI"/>
    <x v="25"/>
    <s v="N Fk Lewis River"/>
    <s v="WDFW"/>
    <d v="2011-05-16T00:00:00"/>
    <n v="57025"/>
    <x v="5"/>
    <d v="2011-06-01T00:00:00"/>
    <s v="Smolt"/>
  </r>
  <r>
    <x v="8"/>
    <x v="8"/>
    <s v="SP"/>
    <x v="3"/>
    <s v="Echo Net Pens"/>
    <s v="WDFW"/>
    <d v="2011-01-20T00:00:00"/>
    <n v="77300"/>
    <x v="5"/>
    <d v="2011-02-15T00:00:00"/>
    <s v="Smolt"/>
  </r>
  <r>
    <x v="8"/>
    <x v="8"/>
    <s v="SP"/>
    <x v="3"/>
    <s v="Echo Net Pens"/>
    <s v="WDFW"/>
    <d v="2011-03-01T00:00:00"/>
    <n v="75000"/>
    <x v="5"/>
    <d v="2011-03-07T00:00:00"/>
    <s v="Smolt"/>
  </r>
  <r>
    <x v="8"/>
    <x v="9"/>
    <s v="SU"/>
    <x v="3"/>
    <s v="Echo Net Pens"/>
    <s v="WDFW"/>
    <d v="2011-04-23T00:00:00"/>
    <n v="34400"/>
    <x v="5"/>
    <d v="2011-04-23T00:00:00"/>
    <s v="Smolt"/>
  </r>
  <r>
    <x v="8"/>
    <x v="1"/>
    <s v="FA"/>
    <x v="24"/>
    <s v="Washougal Hatchery"/>
    <s v="WDFW"/>
    <d v="2011-06-28T00:00:00"/>
    <n v="3355864"/>
    <x v="6"/>
    <d v="2011-06-30T00:00:00"/>
    <s v="Smolt"/>
  </r>
  <r>
    <x v="8"/>
    <x v="13"/>
    <s v="UN"/>
    <x v="24"/>
    <s v="Duncan Creek"/>
    <s v="WDFW"/>
    <d v="2011-05-15T00:00:00"/>
    <n v="55000"/>
    <x v="4"/>
    <d v="2011-05-15T00:00:00"/>
    <s v="Smolt"/>
  </r>
  <r>
    <x v="8"/>
    <x v="11"/>
    <s v="NO"/>
    <x v="24"/>
    <s v="Washougal Hatchery"/>
    <s v="WDFW"/>
    <d v="2011-05-02T00:00:00"/>
    <n v="151550"/>
    <x v="6"/>
    <d v="2011-05-02T00:00:00"/>
    <s v="Smolt"/>
  </r>
  <r>
    <x v="8"/>
    <x v="9"/>
    <s v="SU"/>
    <x v="28"/>
    <s v="Washougal Hatchery"/>
    <s v="WDFW"/>
    <d v="2011-04-15T00:00:00"/>
    <n v="63163"/>
    <x v="6"/>
    <d v="2011-04-15T00:00:00"/>
    <s v="Smolt"/>
  </r>
  <r>
    <x v="8"/>
    <x v="9"/>
    <s v="SU"/>
    <x v="28"/>
    <s v="E Fk Lewis River"/>
    <s v="WDFW"/>
    <d v="2011-04-15T00:00:00"/>
    <n v="17024"/>
    <x v="5"/>
    <d v="2011-05-16T00:00:00"/>
    <s v="Smolt"/>
  </r>
  <r>
    <x v="8"/>
    <x v="7"/>
    <s v="WI"/>
    <x v="28"/>
    <s v="Washougal River"/>
    <s v="WDFW"/>
    <d v="2011-04-15T00:00:00"/>
    <n v="59993"/>
    <x v="6"/>
    <d v="2011-05-15T00:00:00"/>
    <s v="Smolt"/>
  </r>
  <r>
    <x v="8"/>
    <x v="7"/>
    <s v="WI"/>
    <x v="28"/>
    <s v="E Fk Lewis River"/>
    <s v="WDFW"/>
    <d v="2011-04-15T00:00:00"/>
    <n v="57758"/>
    <x v="5"/>
    <d v="2011-05-15T00:00:00"/>
    <s v="Smolt"/>
  </r>
  <r>
    <x v="8"/>
    <x v="7"/>
    <s v="WI"/>
    <x v="28"/>
    <s v="E Fk Lewis River"/>
    <s v="WDFW"/>
    <d v="2011-04-25T00:00:00"/>
    <n v="22000"/>
    <x v="5"/>
    <d v="2011-05-05T00:00:00"/>
    <s v="Smolt"/>
  </r>
  <r>
    <x v="8"/>
    <x v="7"/>
    <s v="WI"/>
    <x v="28"/>
    <s v="Salmon Creek (WA)"/>
    <s v="WDFW"/>
    <d v="2011-04-26T00:00:00"/>
    <n v="20000"/>
    <x v="4"/>
    <d v="2011-04-26T00:00:00"/>
    <s v="Smolt"/>
  </r>
  <r>
    <x v="8"/>
    <x v="7"/>
    <s v="WI"/>
    <x v="3"/>
    <s v="Salmon Creek (WA)"/>
    <s v="WDFW"/>
    <d v="2011-04-20T00:00:00"/>
    <n v="20000"/>
    <x v="4"/>
    <d v="2011-05-01T00:00:00"/>
    <s v="Smolt"/>
  </r>
  <r>
    <x v="8"/>
    <x v="8"/>
    <s v="SP"/>
    <x v="1"/>
    <s v="S Fk Santiam River"/>
    <s v="ODFW"/>
    <d v="2011-02-23T00:00:00"/>
    <n v="126169"/>
    <x v="0"/>
    <d v="2011-02-23T00:00:00"/>
    <s v="Smolt"/>
  </r>
  <r>
    <x v="8"/>
    <x v="8"/>
    <s v="SP"/>
    <x v="13"/>
    <s v="Youngs Bay"/>
    <s v="ODFW"/>
    <d v="2011-03-31T00:00:00"/>
    <n v="249139"/>
    <x v="8"/>
    <d v="2011-03-31T00:00:00"/>
    <s v="Smolt"/>
  </r>
  <r>
    <x v="8"/>
    <x v="8"/>
    <s v="SP"/>
    <x v="17"/>
    <s v="Minto Pond"/>
    <s v="ODFW"/>
    <d v="2011-03-23T00:00:00"/>
    <n v="250746"/>
    <x v="0"/>
    <d v="2011-03-23T00:00:00"/>
    <s v="Smolt"/>
  </r>
  <r>
    <x v="8"/>
    <x v="13"/>
    <s v="UN"/>
    <x v="10"/>
    <s v="Big Creek Hatchery"/>
    <s v="ODFW"/>
    <d v="2011-04-07T00:00:00"/>
    <n v="106624"/>
    <x v="10"/>
    <d v="2011-04-07T00:00:00"/>
    <s v="Smolt"/>
  </r>
  <r>
    <x v="8"/>
    <x v="8"/>
    <s v="SP"/>
    <x v="17"/>
    <s v="Santiam River &amp; N Fk"/>
    <s v="ODFW"/>
    <d v="2011-04-12T00:00:00"/>
    <n v="226795"/>
    <x v="0"/>
    <d v="2011-04-12T00:00:00"/>
    <s v="Smolt"/>
  </r>
  <r>
    <x v="8"/>
    <x v="9"/>
    <s v="SU"/>
    <x v="19"/>
    <s v="Willamette River"/>
    <s v="ODFW"/>
    <d v="2011-04-13T00:00:00"/>
    <n v="75544"/>
    <x v="1"/>
    <d v="2011-04-13T00:00:00"/>
    <s v="Smolt"/>
  </r>
  <r>
    <x v="8"/>
    <x v="8"/>
    <s v="SP"/>
    <x v="20"/>
    <s v="Fallert Creek Hatchery"/>
    <s v="WDFW"/>
    <d v="2011-03-01T00:00:00"/>
    <n v="348212"/>
    <x v="7"/>
    <d v="2011-03-08T00:00:00"/>
    <s v="Smolt"/>
  </r>
  <r>
    <x v="8"/>
    <x v="9"/>
    <s v="SU"/>
    <x v="1"/>
    <s v="Willamette River"/>
    <s v="ODFW"/>
    <d v="2011-04-11T00:00:00"/>
    <n v="30870"/>
    <x v="1"/>
    <d v="2011-04-11T00:00:00"/>
    <s v="Smolt"/>
  </r>
  <r>
    <x v="8"/>
    <x v="8"/>
    <s v="SP"/>
    <x v="14"/>
    <s v="Bull Run Acclimation"/>
    <s v="ODFW"/>
    <d v="2011-05-09T00:00:00"/>
    <n v="45360"/>
    <x v="12"/>
    <d v="2011-05-09T00:00:00"/>
    <s v="Smolt"/>
  </r>
  <r>
    <x v="8"/>
    <x v="7"/>
    <s v="WI"/>
    <x v="20"/>
    <s v="Fallert Creek Hatchery"/>
    <s v="WDFW"/>
    <d v="2011-05-10T00:00:00"/>
    <n v="19679"/>
    <x v="7"/>
    <d v="2011-05-10T00:00:00"/>
    <s v="Smolt"/>
  </r>
  <r>
    <x v="8"/>
    <x v="7"/>
    <s v="WI"/>
    <x v="4"/>
    <s v="Clackamas River"/>
    <s v="ODFW"/>
    <d v="2011-04-04T00:00:00"/>
    <n v="26238"/>
    <x v="13"/>
    <d v="2011-04-04T00:00:00"/>
    <s v="Smolt"/>
  </r>
  <r>
    <x v="9"/>
    <x v="0"/>
    <s v="SP"/>
    <x v="14"/>
    <s v="Clackamas River"/>
    <s v="ODFW"/>
    <d v="2009-10-12T00:00:00"/>
    <n v="200037"/>
    <x v="13"/>
    <d v="2009-10-12T00:00:00"/>
    <s v="Presmolt"/>
  </r>
  <r>
    <x v="9"/>
    <x v="3"/>
    <s v="UN"/>
    <x v="4"/>
    <s v="Youngs Bay"/>
    <s v="ODFW"/>
    <d v="2009-05-14T00:00:00"/>
    <n v="3000"/>
    <x v="8"/>
    <d v="2009-05-14T00:00:00"/>
    <s v="Presmolt"/>
  </r>
  <r>
    <x v="9"/>
    <x v="3"/>
    <s v="UN"/>
    <x v="4"/>
    <s v="Skipanon River"/>
    <s v="ODFW"/>
    <d v="2009-06-01T00:00:00"/>
    <n v="3578"/>
    <x v="4"/>
    <d v="2009-06-01T00:00:00"/>
    <s v="Presmolt"/>
  </r>
  <r>
    <x v="9"/>
    <x v="0"/>
    <s v="SP"/>
    <x v="17"/>
    <s v="Detroit Reservoir"/>
    <s v="ODFW"/>
    <d v="2009-07-23T00:00:00"/>
    <n v="150570"/>
    <x v="1"/>
    <d v="2009-07-23T00:00:00"/>
    <s v="Presmolt"/>
  </r>
  <r>
    <x v="9"/>
    <x v="0"/>
    <s v="SP"/>
    <x v="18"/>
    <s v="Mohawk River"/>
    <s v="ODFW"/>
    <d v="2009-06-11T00:00:00"/>
    <n v="70176"/>
    <x v="1"/>
    <d v="2009-06-11T00:00:00"/>
    <s v="Presmolt"/>
  </r>
  <r>
    <x v="9"/>
    <x v="0"/>
    <s v="SP"/>
    <x v="18"/>
    <s v="McKenzie River"/>
    <s v="ODFW"/>
    <d v="2009-11-08T00:00:00"/>
    <n v="279748"/>
    <x v="1"/>
    <d v="2009-11-08T00:00:00"/>
    <s v="Presmolt"/>
  </r>
  <r>
    <x v="9"/>
    <x v="0"/>
    <s v="SP"/>
    <x v="0"/>
    <s v="S Fk Santiam River"/>
    <s v="ODFW"/>
    <d v="2009-10-30T00:00:00"/>
    <n v="309557"/>
    <x v="0"/>
    <d v="2009-10-30T00:00:00"/>
    <s v="Presmolt"/>
  </r>
  <r>
    <x v="9"/>
    <x v="0"/>
    <s v="SP"/>
    <x v="1"/>
    <s v="Dexter Pond"/>
    <s v="ODFW"/>
    <d v="2009-11-03T00:00:00"/>
    <n v="324204"/>
    <x v="1"/>
    <d v="2009-11-03T00:00:00"/>
    <s v="Presmolt"/>
  </r>
  <r>
    <x v="9"/>
    <x v="7"/>
    <s v="WI"/>
    <x v="23"/>
    <s v="Cowlitz River"/>
    <s v="WDFW"/>
    <d v="2009-09-01T00:00:00"/>
    <n v="200000"/>
    <x v="3"/>
    <d v="2009-09-30T00:00:00"/>
    <s v="Parr"/>
  </r>
  <r>
    <x v="9"/>
    <x v="0"/>
    <s v="SP"/>
    <x v="3"/>
    <s v="Upper Cowlitz River"/>
    <s v="WDFW"/>
    <d v="2009-04-30T00:00:00"/>
    <n v="259984"/>
    <x v="3"/>
    <d v="2009-04-30T00:00:00"/>
    <s v="Parr"/>
  </r>
  <r>
    <x v="9"/>
    <x v="4"/>
    <s v="NO"/>
    <x v="3"/>
    <s v="Cowlitz River"/>
    <s v="WDFW"/>
    <d v="2009-03-01T00:00:00"/>
    <n v="10000"/>
    <x v="3"/>
    <d v="2009-03-31T00:00:00"/>
    <s v="Egg"/>
  </r>
  <r>
    <x v="9"/>
    <x v="4"/>
    <s v="NO"/>
    <x v="3"/>
    <s v="Campbell Creek"/>
    <s v="WDFW"/>
    <d v="2009-03-01T00:00:00"/>
    <n v="10000"/>
    <x v="3"/>
    <d v="2009-03-31T00:00:00"/>
    <s v="Egg"/>
  </r>
  <r>
    <x v="9"/>
    <x v="4"/>
    <s v="NO"/>
    <x v="3"/>
    <s v="Cowlitz River"/>
    <s v="WDFW"/>
    <d v="2009-03-01T00:00:00"/>
    <n v="5000"/>
    <x v="3"/>
    <d v="2009-03-31T00:00:00"/>
    <s v="Egg"/>
  </r>
  <r>
    <x v="9"/>
    <x v="4"/>
    <s v="NO"/>
    <x v="3"/>
    <s v="Cowlitz River"/>
    <s v="WDFW"/>
    <d v="2009-03-01T00:00:00"/>
    <n v="5000"/>
    <x v="3"/>
    <d v="2009-03-31T00:00:00"/>
    <s v="Egg"/>
  </r>
  <r>
    <x v="9"/>
    <x v="4"/>
    <s v="NO"/>
    <x v="3"/>
    <s v="Salmon Creek (WA)"/>
    <s v="WDFW"/>
    <d v="2009-03-01T00:00:00"/>
    <n v="5000"/>
    <x v="4"/>
    <d v="2009-03-31T00:00:00"/>
    <s v="Egg"/>
  </r>
  <r>
    <x v="9"/>
    <x v="4"/>
    <s v="NO"/>
    <x v="3"/>
    <s v="Cowlitz River"/>
    <s v="WDFW"/>
    <d v="2009-03-01T00:00:00"/>
    <n v="5000"/>
    <x v="3"/>
    <d v="2009-03-31T00:00:00"/>
    <s v="Egg"/>
  </r>
  <r>
    <x v="9"/>
    <x v="4"/>
    <s v="NO"/>
    <x v="3"/>
    <s v="Blue Creek"/>
    <s v="WDFW"/>
    <d v="2009-03-01T00:00:00"/>
    <n v="80000"/>
    <x v="3"/>
    <d v="2009-03-31T00:00:00"/>
    <s v="Egg"/>
  </r>
  <r>
    <x v="9"/>
    <x v="4"/>
    <s v="NO"/>
    <x v="3"/>
    <s v="Cowlitz River"/>
    <s v="WDFW"/>
    <d v="2009-03-01T00:00:00"/>
    <n v="20000"/>
    <x v="3"/>
    <d v="2009-03-31T00:00:00"/>
    <s v="Egg"/>
  </r>
  <r>
    <x v="9"/>
    <x v="4"/>
    <s v="NO"/>
    <x v="3"/>
    <s v="Cowlitz River"/>
    <s v="WDFW"/>
    <d v="2009-03-01T00:00:00"/>
    <n v="70000"/>
    <x v="3"/>
    <d v="2009-03-31T00:00:00"/>
    <s v="Egg"/>
  </r>
  <r>
    <x v="9"/>
    <x v="4"/>
    <s v="NO"/>
    <x v="3"/>
    <s v="Cowlitz River"/>
    <s v="WDFW"/>
    <d v="2009-03-01T00:00:00"/>
    <n v="16000"/>
    <x v="3"/>
    <d v="2009-03-31T00:00:00"/>
    <s v="Egg"/>
  </r>
  <r>
    <x v="9"/>
    <x v="4"/>
    <s v="NO"/>
    <x v="3"/>
    <s v="Olequa Creek"/>
    <s v="WDFW"/>
    <d v="2009-03-01T00:00:00"/>
    <n v="8000"/>
    <x v="3"/>
    <d v="2009-03-31T00:00:00"/>
    <s v="Egg"/>
  </r>
  <r>
    <x v="9"/>
    <x v="4"/>
    <s v="NO"/>
    <x v="3"/>
    <s v="Salmon Creek (WA)"/>
    <s v="WDFW"/>
    <d v="2009-03-01T00:00:00"/>
    <n v="16000"/>
    <x v="4"/>
    <d v="2009-03-31T00:00:00"/>
    <s v="Egg"/>
  </r>
  <r>
    <x v="9"/>
    <x v="4"/>
    <s v="NO"/>
    <x v="3"/>
    <s v="Campbell Creek"/>
    <s v="WDFW"/>
    <d v="2009-06-01T00:00:00"/>
    <n v="1000"/>
    <x v="3"/>
    <d v="2009-06-01T00:00:00"/>
    <s v="Fry"/>
  </r>
  <r>
    <x v="9"/>
    <x v="9"/>
    <s v="SU"/>
    <x v="3"/>
    <s v="Kalama River"/>
    <s v="WDFW"/>
    <d v="2009-04-02T00:00:00"/>
    <n v="10000"/>
    <x v="7"/>
    <d v="2009-04-02T00:00:00"/>
    <s v="Fry"/>
  </r>
  <r>
    <x v="9"/>
    <x v="4"/>
    <s v="NO"/>
    <x v="3"/>
    <s v="Lewis River"/>
    <s v="WDFW"/>
    <d v="2009-01-25T00:00:00"/>
    <n v="50000"/>
    <x v="5"/>
    <d v="2009-01-25T00:00:00"/>
    <s v="Fry"/>
  </r>
  <r>
    <x v="9"/>
    <x v="4"/>
    <s v="NO"/>
    <x v="3"/>
    <s v="Lewis River"/>
    <s v="WDFW"/>
    <d v="2009-01-25T00:00:00"/>
    <n v="210000"/>
    <x v="5"/>
    <d v="2009-01-25T00:00:00"/>
    <s v="Fry"/>
  </r>
  <r>
    <x v="9"/>
    <x v="4"/>
    <s v="NO"/>
    <x v="3"/>
    <s v="Lewis River"/>
    <s v="WDFW"/>
    <d v="2009-01-25T00:00:00"/>
    <n v="50000"/>
    <x v="5"/>
    <d v="2009-01-25T00:00:00"/>
    <s v="Fry"/>
  </r>
  <r>
    <x v="9"/>
    <x v="4"/>
    <s v="NO"/>
    <x v="3"/>
    <s v="Lewis River"/>
    <s v="WDFW"/>
    <d v="2009-01-25T00:00:00"/>
    <n v="50000"/>
    <x v="5"/>
    <d v="2009-01-25T00:00:00"/>
    <s v="Fry"/>
  </r>
  <r>
    <x v="9"/>
    <x v="4"/>
    <s v="NO"/>
    <x v="3"/>
    <s v="Lewis River"/>
    <s v="WDFW"/>
    <d v="2009-01-25T00:00:00"/>
    <n v="50000"/>
    <x v="5"/>
    <d v="2009-01-25T00:00:00"/>
    <s v="Fry"/>
  </r>
  <r>
    <x v="9"/>
    <x v="4"/>
    <s v="NO"/>
    <x v="3"/>
    <s v="Lewis River"/>
    <s v="WDFW"/>
    <d v="2009-01-25T00:00:00"/>
    <n v="50000"/>
    <x v="5"/>
    <d v="2009-01-25T00:00:00"/>
    <s v="Fry"/>
  </r>
  <r>
    <x v="9"/>
    <x v="4"/>
    <s v="NO"/>
    <x v="3"/>
    <s v="Lewis River"/>
    <s v="WDFW"/>
    <d v="2009-02-14T00:00:00"/>
    <n v="50000"/>
    <x v="5"/>
    <d v="2009-02-14T00:00:00"/>
    <s v="Fry"/>
  </r>
  <r>
    <x v="9"/>
    <x v="4"/>
    <s v="NO"/>
    <x v="3"/>
    <s v="Cedar Creek"/>
    <s v="WDFW"/>
    <d v="2009-02-07T00:00:00"/>
    <n v="50000"/>
    <x v="5"/>
    <d v="2009-02-07T00:00:00"/>
    <s v="Fry"/>
  </r>
  <r>
    <x v="9"/>
    <x v="4"/>
    <s v="NO"/>
    <x v="3"/>
    <s v="Lewis River"/>
    <s v="WDFW"/>
    <d v="2009-02-14T00:00:00"/>
    <n v="50000"/>
    <x v="5"/>
    <d v="2009-02-14T00:00:00"/>
    <s v="Fry"/>
  </r>
  <r>
    <x v="9"/>
    <x v="4"/>
    <s v="NO"/>
    <x v="3"/>
    <s v="Lewis River"/>
    <s v="WDFW"/>
    <d v="2009-02-21T00:00:00"/>
    <n v="50000"/>
    <x v="5"/>
    <d v="2009-02-21T00:00:00"/>
    <s v="Fry"/>
  </r>
  <r>
    <x v="9"/>
    <x v="4"/>
    <s v="NO"/>
    <x v="3"/>
    <s v="Lewis River"/>
    <s v="WDFW"/>
    <d v="2009-01-27T00:00:00"/>
    <n v="50000"/>
    <x v="5"/>
    <d v="2009-01-27T00:00:00"/>
    <s v="Fry"/>
  </r>
  <r>
    <x v="9"/>
    <x v="4"/>
    <s v="NO"/>
    <x v="3"/>
    <s v="Lewis River"/>
    <s v="WDFW"/>
    <d v="2009-02-07T00:00:00"/>
    <n v="50000"/>
    <x v="5"/>
    <d v="2009-02-07T00:00:00"/>
    <s v="Fry"/>
  </r>
  <r>
    <x v="9"/>
    <x v="4"/>
    <s v="NO"/>
    <x v="3"/>
    <s v="Lewis River"/>
    <s v="WDFW"/>
    <d v="2009-02-14T00:00:00"/>
    <n v="50000"/>
    <x v="5"/>
    <d v="2009-02-14T00:00:00"/>
    <s v="Fry"/>
  </r>
  <r>
    <x v="9"/>
    <x v="4"/>
    <s v="NO"/>
    <x v="3"/>
    <s v="Lewis River"/>
    <s v="WDFW"/>
    <d v="2009-02-14T00:00:00"/>
    <n v="50000"/>
    <x v="5"/>
    <d v="2009-02-14T00:00:00"/>
    <s v="Fry"/>
  </r>
  <r>
    <x v="9"/>
    <x v="4"/>
    <s v="NO"/>
    <x v="3"/>
    <s v="Salmon Creek (WA)"/>
    <s v="WDFW"/>
    <d v="2009-03-01T00:00:00"/>
    <n v="38695"/>
    <x v="4"/>
    <d v="2009-03-30T00:00:00"/>
    <s v="Fry"/>
  </r>
  <r>
    <x v="9"/>
    <x v="4"/>
    <s v="NO"/>
    <x v="3"/>
    <s v="Salmon Creek (WA)"/>
    <s v="WDFW"/>
    <d v="2009-03-12T00:00:00"/>
    <n v="90000"/>
    <x v="4"/>
    <d v="2009-03-12T00:00:00"/>
    <s v="Fry"/>
  </r>
  <r>
    <x v="9"/>
    <x v="4"/>
    <s v="NO"/>
    <x v="3"/>
    <s v="Salmon Creek (WA)"/>
    <s v="WDFW"/>
    <d v="2009-03-30T00:00:00"/>
    <n v="4760"/>
    <x v="4"/>
    <d v="2009-03-30T00:00:00"/>
    <s v="Fry"/>
  </r>
  <r>
    <x v="9"/>
    <x v="9"/>
    <s v="SU"/>
    <x v="4"/>
    <s v="Skipanon River"/>
    <s v="ODFW"/>
    <d v="2009-05-24T00:00:00"/>
    <n v="495"/>
    <x v="4"/>
    <d v="2009-05-30T00:00:00"/>
    <s v="Presmolt"/>
  </r>
  <r>
    <x v="9"/>
    <x v="0"/>
    <s v="SP"/>
    <x v="18"/>
    <s v="Willamette River"/>
    <s v="ODFW"/>
    <d v="2009-11-27T00:00:00"/>
    <n v="1600"/>
    <x v="1"/>
    <d v="2009-11-27T00:00:00"/>
    <s v="Presmolt"/>
  </r>
  <r>
    <x v="9"/>
    <x v="0"/>
    <s v="SP"/>
    <x v="3"/>
    <s v="Cispus River"/>
    <s v="WDFW"/>
    <d v="2009-05-01T00:00:00"/>
    <n v="40734"/>
    <x v="3"/>
    <d v="2009-05-01T00:00:00"/>
    <s v="Parr"/>
  </r>
  <r>
    <x v="9"/>
    <x v="0"/>
    <s v="SP"/>
    <x v="1"/>
    <s v="Dexter Pond"/>
    <s v="ODFW"/>
    <d v="2009-12-15T00:00:00"/>
    <n v="2500"/>
    <x v="1"/>
    <d v="2009-12-15T00:00:00"/>
    <s v="Presmolt"/>
  </r>
  <r>
    <x v="9"/>
    <x v="0"/>
    <s v="SP"/>
    <x v="1"/>
    <s v="Hills Creek Reservoir"/>
    <s v="ODFW"/>
    <d v="2009-06-10T00:00:00"/>
    <n v="171234"/>
    <x v="1"/>
    <d v="2009-06-10T00:00:00"/>
    <s v="Presmolt"/>
  </r>
  <r>
    <x v="9"/>
    <x v="0"/>
    <s v="SP"/>
    <x v="1"/>
    <s v="Lookout Pt Reservoir"/>
    <s v="ODFW"/>
    <d v="2009-06-18T00:00:00"/>
    <n v="311591"/>
    <x v="1"/>
    <d v="2009-06-18T00:00:00"/>
    <s v="Presmolt"/>
  </r>
  <r>
    <x v="9"/>
    <x v="0"/>
    <s v="SP"/>
    <x v="1"/>
    <s v="Fall Creek Reservoir"/>
    <s v="ODFW"/>
    <d v="2009-11-21T00:00:00"/>
    <n v="6250"/>
    <x v="1"/>
    <d v="2009-11-27T00:00:00"/>
    <s v="Presmolt"/>
  </r>
  <r>
    <x v="9"/>
    <x v="0"/>
    <s v="SP"/>
    <x v="1"/>
    <s v="Dexter Pond"/>
    <s v="ODFW"/>
    <d v="2009-11-17T00:00:00"/>
    <n v="7696"/>
    <x v="1"/>
    <d v="2009-12-01T00:00:00"/>
    <s v="Presmolt"/>
  </r>
  <r>
    <x v="9"/>
    <x v="6"/>
    <s v="UN"/>
    <x v="10"/>
    <s v="Big Creek Hatchery"/>
    <s v="ODFW"/>
    <d v="2010-04-01T00:00:00"/>
    <n v="144188"/>
    <x v="10"/>
    <d v="2010-04-01T00:00:00"/>
    <s v="Smolt"/>
  </r>
  <r>
    <x v="9"/>
    <x v="6"/>
    <s v="UN"/>
    <x v="10"/>
    <s v="Big Creek Hatchery"/>
    <s v="ODFW"/>
    <d v="2010-04-27T00:00:00"/>
    <n v="372018"/>
    <x v="10"/>
    <d v="2010-04-27T00:00:00"/>
    <s v="Smolt"/>
  </r>
  <r>
    <x v="9"/>
    <x v="7"/>
    <s v="WI"/>
    <x v="10"/>
    <s v="Big Creek Hatchery"/>
    <s v="ODFW"/>
    <d v="2010-04-01T00:00:00"/>
    <n v="61198"/>
    <x v="10"/>
    <d v="2010-04-01T00:00:00"/>
    <s v="Smolt"/>
  </r>
  <r>
    <x v="9"/>
    <x v="7"/>
    <s v="WI"/>
    <x v="11"/>
    <s v="Gnat Creek"/>
    <s v="ODFW"/>
    <d v="2010-04-01T00:00:00"/>
    <n v="39926"/>
    <x v="4"/>
    <d v="2010-04-01T00:00:00"/>
    <s v="Smolt"/>
  </r>
  <r>
    <x v="9"/>
    <x v="7"/>
    <s v="WI"/>
    <x v="12"/>
    <s v="N Fk Klaskanine River"/>
    <s v="ODFW"/>
    <d v="2010-04-05T00:00:00"/>
    <n v="41900"/>
    <x v="11"/>
    <d v="2010-04-05T00:00:00"/>
    <s v="Smolt"/>
  </r>
  <r>
    <x v="9"/>
    <x v="1"/>
    <s v="FA"/>
    <x v="10"/>
    <s v="Big Creek Hatchery"/>
    <s v="ODFW"/>
    <d v="2010-04-30T00:00:00"/>
    <n v="3948579"/>
    <x v="10"/>
    <d v="2010-05-13T00:00:00"/>
    <s v="Smolt"/>
  </r>
  <r>
    <x v="9"/>
    <x v="1"/>
    <s v="FA"/>
    <x v="12"/>
    <s v="N Fk Klaskanine River"/>
    <s v="ODFW"/>
    <d v="2010-05-03T00:00:00"/>
    <n v="2093575"/>
    <x v="11"/>
    <d v="2010-05-04T00:00:00"/>
    <s v="Smolt"/>
  </r>
  <r>
    <x v="9"/>
    <x v="1"/>
    <s v="FA"/>
    <x v="2"/>
    <s v="Tanner Creek"/>
    <s v="ODFW"/>
    <d v="2010-05-03T00:00:00"/>
    <n v="2869669"/>
    <x v="2"/>
    <d v="2010-05-03T00:00:00"/>
    <s v="Smolt"/>
  </r>
  <r>
    <x v="9"/>
    <x v="1"/>
    <s v="FA"/>
    <x v="2"/>
    <s v="Tanner Creek"/>
    <s v="ODFW"/>
    <d v="2010-07-30T00:00:00"/>
    <n v="1993826"/>
    <x v="2"/>
    <d v="2010-07-30T00:00:00"/>
    <s v="Smolt"/>
  </r>
  <r>
    <x v="9"/>
    <x v="6"/>
    <s v="UN"/>
    <x v="15"/>
    <s v="Cedar Creek (Sandy R)"/>
    <s v="ODFW"/>
    <d v="2010-04-19T00:00:00"/>
    <n v="248277"/>
    <x v="12"/>
    <d v="2010-04-19T00:00:00"/>
    <s v="Smolt"/>
  </r>
  <r>
    <x v="9"/>
    <x v="6"/>
    <s v="UN"/>
    <x v="15"/>
    <s v="Cedar Creek (Sandy R)"/>
    <s v="ODFW"/>
    <d v="2010-05-12T00:00:00"/>
    <n v="268278"/>
    <x v="12"/>
    <d v="2010-05-12T00:00:00"/>
    <s v="Smolt"/>
  </r>
  <r>
    <x v="9"/>
    <x v="9"/>
    <s v="SU"/>
    <x v="14"/>
    <s v="Clackamas River"/>
    <s v="ODFW"/>
    <d v="2010-04-20T00:00:00"/>
    <n v="149928"/>
    <x v="13"/>
    <d v="2010-04-20T00:00:00"/>
    <s v="Smolt"/>
  </r>
  <r>
    <x v="9"/>
    <x v="9"/>
    <s v="SU"/>
    <x v="15"/>
    <s v="Cedar Creek (Sandy R)"/>
    <s v="ODFW"/>
    <d v="2010-04-27T00:00:00"/>
    <n v="41901"/>
    <x v="12"/>
    <d v="2010-04-27T00:00:00"/>
    <s v="Smolt"/>
  </r>
  <r>
    <x v="9"/>
    <x v="6"/>
    <s v="UN"/>
    <x v="13"/>
    <s v="Tongue Pt"/>
    <s v="ODFW"/>
    <d v="2010-04-09T00:00:00"/>
    <n v="483412"/>
    <x v="4"/>
    <d v="2010-04-09T00:00:00"/>
    <s v="Smolt"/>
  </r>
  <r>
    <x v="9"/>
    <x v="8"/>
    <s v="SP"/>
    <x v="15"/>
    <s v="Cedar Creek (Sandy R)"/>
    <s v="ODFW"/>
    <d v="2010-03-09T00:00:00"/>
    <n v="207583"/>
    <x v="12"/>
    <d v="2010-03-09T00:00:00"/>
    <s v="Smolt"/>
  </r>
  <r>
    <x v="9"/>
    <x v="7"/>
    <s v="WI"/>
    <x v="15"/>
    <s v="Cedar Creek (Sandy R)"/>
    <s v="ODFW"/>
    <d v="2010-04-27T00:00:00"/>
    <n v="169095"/>
    <x v="12"/>
    <d v="2010-04-27T00:00:00"/>
    <s v="Smolt"/>
  </r>
  <r>
    <x v="9"/>
    <x v="7"/>
    <s v="WI"/>
    <x v="4"/>
    <s v="Clackamas River"/>
    <s v="ODFW"/>
    <d v="2010-05-18T00:00:00"/>
    <n v="25022"/>
    <x v="13"/>
    <d v="2010-05-18T00:00:00"/>
    <s v="Smolt"/>
  </r>
  <r>
    <x v="9"/>
    <x v="7"/>
    <s v="WI"/>
    <x v="4"/>
    <s v="Clackamas River"/>
    <s v="ODFW"/>
    <d v="2010-04-19T00:00:00"/>
    <n v="25168"/>
    <x v="13"/>
    <d v="2010-04-19T00:00:00"/>
    <s v="Smolt"/>
  </r>
  <r>
    <x v="9"/>
    <x v="7"/>
    <s v="WI"/>
    <x v="4"/>
    <s v="Clackamas River"/>
    <s v="ODFW"/>
    <d v="2010-05-17T00:00:00"/>
    <n v="25161"/>
    <x v="13"/>
    <d v="2010-05-17T00:00:00"/>
    <s v="Smolt"/>
  </r>
  <r>
    <x v="9"/>
    <x v="8"/>
    <s v="SP"/>
    <x v="4"/>
    <s v="Clackamas River"/>
    <s v="ODFW"/>
    <d v="2010-03-30T00:00:00"/>
    <n v="60340"/>
    <x v="13"/>
    <d v="2010-03-30T00:00:00"/>
    <s v="Smolt"/>
  </r>
  <r>
    <x v="9"/>
    <x v="8"/>
    <s v="SP"/>
    <x v="4"/>
    <s v="Clackamas River"/>
    <s v="ODFW"/>
    <d v="2010-03-25T00:00:00"/>
    <n v="42915"/>
    <x v="13"/>
    <d v="2010-03-25T00:00:00"/>
    <s v="Smolt"/>
  </r>
  <r>
    <x v="9"/>
    <x v="8"/>
    <s v="SP"/>
    <x v="14"/>
    <s v="Clackamas River"/>
    <s v="ODFW"/>
    <d v="2010-03-10T00:00:00"/>
    <n v="356169"/>
    <x v="13"/>
    <d v="2010-03-10T00:00:00"/>
    <s v="Smolt"/>
  </r>
  <r>
    <x v="9"/>
    <x v="8"/>
    <s v="SP"/>
    <x v="14"/>
    <s v="Eagle Creek"/>
    <s v="ODFW"/>
    <d v="2010-04-14T00:00:00"/>
    <n v="179535"/>
    <x v="13"/>
    <d v="2010-05-18T00:00:00"/>
    <s v="Smolt"/>
  </r>
  <r>
    <x v="9"/>
    <x v="7"/>
    <s v="WI"/>
    <x v="14"/>
    <s v="Clackamas River"/>
    <s v="ODFW"/>
    <d v="2010-04-15T00:00:00"/>
    <n v="63129"/>
    <x v="13"/>
    <d v="2010-04-15T00:00:00"/>
    <s v="Smolt"/>
  </r>
  <r>
    <x v="9"/>
    <x v="8"/>
    <s v="SP"/>
    <x v="13"/>
    <s v="Tongue Pt"/>
    <s v="ODFW"/>
    <d v="2010-03-25T00:00:00"/>
    <n v="101700"/>
    <x v="4"/>
    <d v="2010-03-25T00:00:00"/>
    <s v="Smolt"/>
  </r>
  <r>
    <x v="9"/>
    <x v="8"/>
    <s v="SP"/>
    <x v="13"/>
    <s v="Youngs Bay"/>
    <s v="ODFW"/>
    <d v="2010-03-04T00:00:00"/>
    <n v="549220"/>
    <x v="8"/>
    <d v="2010-03-04T00:00:00"/>
    <s v="Smolt"/>
  </r>
  <r>
    <x v="9"/>
    <x v="8"/>
    <s v="SP"/>
    <x v="13"/>
    <s v="Blind Slough"/>
    <s v="ODFW"/>
    <d v="2010-03-25T00:00:00"/>
    <n v="265832"/>
    <x v="4"/>
    <d v="2010-03-25T00:00:00"/>
    <s v="Smolt"/>
  </r>
  <r>
    <x v="9"/>
    <x v="6"/>
    <s v="UN"/>
    <x v="12"/>
    <s v="Klaskanine River"/>
    <s v="ODFW"/>
    <d v="2010-04-24T00:00:00"/>
    <n v="347494"/>
    <x v="11"/>
    <d v="2010-04-24T00:00:00"/>
    <s v="Smolt"/>
  </r>
  <r>
    <x v="9"/>
    <x v="6"/>
    <s v="UN"/>
    <x v="12"/>
    <s v="N Fk Klaskanine River"/>
    <s v="ODFW"/>
    <d v="2010-05-07T00:00:00"/>
    <n v="561968"/>
    <x v="11"/>
    <d v="2010-05-11T00:00:00"/>
    <s v="Smolt"/>
  </r>
  <r>
    <x v="9"/>
    <x v="6"/>
    <s v="UN"/>
    <x v="13"/>
    <s v="Blind Slough"/>
    <s v="ODFW"/>
    <d v="2010-04-20T00:00:00"/>
    <n v="417506"/>
    <x v="4"/>
    <d v="2010-04-20T00:00:00"/>
    <s v="Smolt"/>
  </r>
  <r>
    <x v="9"/>
    <x v="6"/>
    <s v="UN"/>
    <x v="2"/>
    <s v="Tanner Creek"/>
    <s v="ODFW"/>
    <d v="2010-05-08T00:00:00"/>
    <n v="739115"/>
    <x v="2"/>
    <d v="2010-05-08T00:00:00"/>
    <s v="Smolt"/>
  </r>
  <r>
    <x v="9"/>
    <x v="6"/>
    <s v="UN"/>
    <x v="13"/>
    <s v="Youngs Bay"/>
    <s v="ODFW"/>
    <d v="2010-04-26T00:00:00"/>
    <n v="783092"/>
    <x v="8"/>
    <d v="2010-04-26T00:00:00"/>
    <s v="Smolt"/>
  </r>
  <r>
    <x v="9"/>
    <x v="1"/>
    <s v="FA"/>
    <x v="13"/>
    <s v="Youngs Bay"/>
    <s v="ODFW"/>
    <d v="2010-07-08T00:00:00"/>
    <n v="229105"/>
    <x v="8"/>
    <d v="2010-07-08T00:00:00"/>
    <s v="Smolt"/>
  </r>
  <r>
    <x v="9"/>
    <x v="1"/>
    <s v="FA"/>
    <x v="13"/>
    <s v="S Fk Klaskanine River"/>
    <s v="ODFW"/>
    <d v="2010-07-25T00:00:00"/>
    <n v="685056"/>
    <x v="11"/>
    <d v="2010-07-25T00:00:00"/>
    <s v="Smolt"/>
  </r>
  <r>
    <x v="9"/>
    <x v="1"/>
    <s v="FA"/>
    <x v="4"/>
    <s v="Youngs Bay"/>
    <s v="ODFW"/>
    <d v="2010-05-24T00:00:00"/>
    <n v="6790"/>
    <x v="8"/>
    <d v="2010-05-24T00:00:00"/>
    <s v="Smolt"/>
  </r>
  <r>
    <x v="9"/>
    <x v="1"/>
    <s v="FA"/>
    <x v="4"/>
    <s v="Skipanon River"/>
    <s v="ODFW"/>
    <d v="2010-06-04T00:00:00"/>
    <n v="7410"/>
    <x v="4"/>
    <d v="2010-06-04T00:00:00"/>
    <s v="Smolt"/>
  </r>
  <r>
    <x v="9"/>
    <x v="8"/>
    <s v="SP"/>
    <x v="4"/>
    <s v="Clackamas River"/>
    <s v="ODFW"/>
    <d v="2010-04-14T00:00:00"/>
    <n v="58034"/>
    <x v="13"/>
    <d v="2010-04-14T00:00:00"/>
    <s v="Smolt"/>
  </r>
  <r>
    <x v="9"/>
    <x v="8"/>
    <s v="SP"/>
    <x v="16"/>
    <s v="Youngs River"/>
    <s v="ODFW"/>
    <d v="2010-04-26T00:00:00"/>
    <n v="130571"/>
    <x v="8"/>
    <d v="2010-04-26T00:00:00"/>
    <s v="Smolt"/>
  </r>
  <r>
    <x v="9"/>
    <x v="9"/>
    <s v="SU"/>
    <x v="16"/>
    <s v="McKenzie River"/>
    <s v="ODFW"/>
    <d v="2010-04-01T00:00:00"/>
    <n v="106389"/>
    <x v="1"/>
    <d v="2010-04-12T00:00:00"/>
    <s v="Smolt"/>
  </r>
  <r>
    <x v="9"/>
    <x v="8"/>
    <s v="SP"/>
    <x v="17"/>
    <s v="Minto Pond"/>
    <s v="ODFW"/>
    <d v="2010-03-08T00:00:00"/>
    <n v="672000"/>
    <x v="0"/>
    <d v="2010-03-08T00:00:00"/>
    <s v="Smolt"/>
  </r>
  <r>
    <x v="9"/>
    <x v="8"/>
    <s v="SP"/>
    <x v="18"/>
    <s v="McKenzie Hatchery"/>
    <s v="ODFW"/>
    <d v="2010-01-22T00:00:00"/>
    <n v="379460"/>
    <x v="1"/>
    <d v="2010-02-05T00:00:00"/>
    <s v="Smolt"/>
  </r>
  <r>
    <x v="9"/>
    <x v="8"/>
    <s v="SP"/>
    <x v="18"/>
    <s v="McKenzie Hatchery"/>
    <s v="ODFW"/>
    <d v="2010-03-03T00:00:00"/>
    <n v="451351"/>
    <x v="1"/>
    <d v="2010-03-09T00:00:00"/>
    <s v="Smolt"/>
  </r>
  <r>
    <x v="9"/>
    <x v="9"/>
    <s v="SU"/>
    <x v="19"/>
    <s v="Minto Pond"/>
    <s v="ODFW"/>
    <d v="2010-04-12T00:00:00"/>
    <n v="29893"/>
    <x v="0"/>
    <d v="2010-04-12T00:00:00"/>
    <s v="Smolt"/>
  </r>
  <r>
    <x v="9"/>
    <x v="9"/>
    <s v="SU"/>
    <x v="19"/>
    <s v="Willamette River"/>
    <s v="ODFW"/>
    <d v="2010-04-12T00:00:00"/>
    <n v="69185"/>
    <x v="1"/>
    <d v="2010-04-13T00:00:00"/>
    <s v="Smolt"/>
  </r>
  <r>
    <x v="9"/>
    <x v="8"/>
    <s v="SP"/>
    <x v="0"/>
    <s v="South Santiam Hatchery"/>
    <s v="ODFW"/>
    <d v="2010-02-05T00:00:00"/>
    <n v="305640"/>
    <x v="0"/>
    <d v="2010-02-05T00:00:00"/>
    <s v="Smolt"/>
  </r>
  <r>
    <x v="9"/>
    <x v="8"/>
    <s v="SP"/>
    <x v="0"/>
    <s v="South Santiam Hatchery"/>
    <s v="ODFW"/>
    <d v="2010-03-25T00:00:00"/>
    <n v="431034"/>
    <x v="0"/>
    <d v="2010-03-25T00:00:00"/>
    <s v="Smolt"/>
  </r>
  <r>
    <x v="9"/>
    <x v="9"/>
    <s v="SU"/>
    <x v="0"/>
    <s v="South Santiam Hatchery"/>
    <s v="ODFW"/>
    <d v="2010-03-29T00:00:00"/>
    <n v="192176"/>
    <x v="0"/>
    <d v="2010-04-27T00:00:00"/>
    <s v="Smolt"/>
  </r>
  <r>
    <x v="9"/>
    <x v="8"/>
    <s v="SP"/>
    <x v="1"/>
    <s v="Dexter Pond"/>
    <s v="ODFW"/>
    <d v="2010-01-28T00:00:00"/>
    <n v="684014"/>
    <x v="1"/>
    <d v="2010-01-28T00:00:00"/>
    <s v="Smolt"/>
  </r>
  <r>
    <x v="9"/>
    <x v="8"/>
    <s v="SP"/>
    <x v="1"/>
    <s v="Dexter Pond"/>
    <s v="ODFW"/>
    <d v="2010-03-10T00:00:00"/>
    <n v="378389"/>
    <x v="1"/>
    <d v="2010-03-10T00:00:00"/>
    <s v="Smolt"/>
  </r>
  <r>
    <x v="9"/>
    <x v="8"/>
    <s v="SP"/>
    <x v="1"/>
    <s v="Dexter Pond"/>
    <s v="ODFW"/>
    <d v="2010-04-02T00:00:00"/>
    <n v="240200"/>
    <x v="1"/>
    <d v="2010-04-02T00:00:00"/>
    <s v="Smolt"/>
  </r>
  <r>
    <x v="9"/>
    <x v="8"/>
    <s v="SP"/>
    <x v="1"/>
    <s v="Dexter Pond"/>
    <s v="ODFW"/>
    <d v="2010-03-10T00:00:00"/>
    <n v="243053"/>
    <x v="1"/>
    <d v="2010-03-10T00:00:00"/>
    <s v="Smolt"/>
  </r>
  <r>
    <x v="9"/>
    <x v="8"/>
    <s v="SP"/>
    <x v="1"/>
    <s v="Mollala River"/>
    <s v="ODFW"/>
    <d v="2010-03-02T00:00:00"/>
    <n v="105167"/>
    <x v="1"/>
    <d v="2010-03-03T00:00:00"/>
    <s v="Smolt"/>
  </r>
  <r>
    <x v="9"/>
    <x v="9"/>
    <s v="SU"/>
    <x v="1"/>
    <s v="Dexter Pond"/>
    <s v="ODFW"/>
    <d v="2010-04-02T00:00:00"/>
    <n v="109354"/>
    <x v="1"/>
    <d v="2010-04-02T00:00:00"/>
    <s v="Smolt"/>
  </r>
  <r>
    <x v="9"/>
    <x v="9"/>
    <s v="SU"/>
    <x v="15"/>
    <s v="Cedar Creek (Sandy R)"/>
    <s v="ODFW"/>
    <d v="2010-04-27T00:00:00"/>
    <n v="39379"/>
    <x v="12"/>
    <d v="2010-04-27T00:00:00"/>
    <s v="Smolt"/>
  </r>
  <r>
    <x v="9"/>
    <x v="7"/>
    <s v="WI"/>
    <x v="14"/>
    <s v="Clackamas River"/>
    <s v="ODFW"/>
    <d v="2010-05-13T00:00:00"/>
    <n v="73577"/>
    <x v="13"/>
    <d v="2010-05-13T00:00:00"/>
    <s v="Smolt"/>
  </r>
  <r>
    <x v="9"/>
    <x v="13"/>
    <s v="UN"/>
    <x v="3"/>
    <s v="Chinook River"/>
    <s v="WDFW"/>
    <d v="2010-04-01T00:00:00"/>
    <n v="10000"/>
    <x v="18"/>
    <d v="2010-04-30T00:00:00"/>
    <s v="Smolt"/>
  </r>
  <r>
    <x v="9"/>
    <x v="9"/>
    <s v="SU"/>
    <x v="21"/>
    <s v="Beaver Creek Hatchery"/>
    <s v="WDFW"/>
    <d v="2010-04-19T00:00:00"/>
    <n v="29500"/>
    <x v="14"/>
    <d v="2010-04-23T00:00:00"/>
    <s v="Smolt"/>
  </r>
  <r>
    <x v="9"/>
    <x v="7"/>
    <s v="WI"/>
    <x v="21"/>
    <s v="Beaver Creek Hatchery"/>
    <s v="WDFW"/>
    <d v="2010-04-19T00:00:00"/>
    <n v="96000"/>
    <x v="14"/>
    <d v="2010-04-23T00:00:00"/>
    <s v="Smolt"/>
  </r>
  <r>
    <x v="9"/>
    <x v="8"/>
    <s v="SP"/>
    <x v="6"/>
    <s v="Deep River Net Pens"/>
    <s v="WDFW"/>
    <d v="2010-02-24T00:00:00"/>
    <n v="181500"/>
    <x v="15"/>
    <d v="2010-02-25T00:00:00"/>
    <s v="Smolt"/>
  </r>
  <r>
    <x v="9"/>
    <x v="8"/>
    <s v="SP"/>
    <x v="7"/>
    <s v="Deep River Net Pens"/>
    <s v="WDFW"/>
    <d v="2010-02-24T00:00:00"/>
    <n v="181500"/>
    <x v="15"/>
    <d v="2010-02-25T00:00:00"/>
    <s v="Smolt"/>
  </r>
  <r>
    <x v="9"/>
    <x v="1"/>
    <s v="FA"/>
    <x v="24"/>
    <s v="Deep River Net Pens"/>
    <s v="WDFW"/>
    <d v="2010-06-24T00:00:00"/>
    <n v="700000"/>
    <x v="15"/>
    <d v="2010-07-24T00:00:00"/>
    <s v="Smolt"/>
  </r>
  <r>
    <x v="9"/>
    <x v="5"/>
    <s v="SO"/>
    <x v="26"/>
    <s v="Deep River Net Pens"/>
    <s v="WDFW"/>
    <d v="2010-05-03T00:00:00"/>
    <n v="455000"/>
    <x v="15"/>
    <d v="2010-05-03T00:00:00"/>
    <s v="Smolt"/>
  </r>
  <r>
    <x v="9"/>
    <x v="5"/>
    <s v="SO"/>
    <x v="7"/>
    <s v="Deep River Net Pens"/>
    <s v="WDFW"/>
    <d v="2010-05-03T00:00:00"/>
    <n v="292000"/>
    <x v="15"/>
    <d v="2010-05-03T00:00:00"/>
    <s v="Smolt"/>
  </r>
  <r>
    <x v="9"/>
    <x v="13"/>
    <s v="UN"/>
    <x v="26"/>
    <s v="Grays River Hatchery"/>
    <s v="WDFW"/>
    <d v="2010-04-01T00:00:00"/>
    <n v="122527"/>
    <x v="15"/>
    <d v="2010-04-30T00:00:00"/>
    <s v="Smolt"/>
  </r>
  <r>
    <x v="9"/>
    <x v="11"/>
    <s v="NO"/>
    <x v="26"/>
    <s v="Grays River Hatchery"/>
    <s v="WDFW"/>
    <d v="2010-05-03T00:00:00"/>
    <n v="153000"/>
    <x v="15"/>
    <d v="2010-05-03T00:00:00"/>
    <s v="Smolt"/>
  </r>
  <r>
    <x v="9"/>
    <x v="7"/>
    <s v="WI"/>
    <x v="26"/>
    <s v="Grays River Hatchery"/>
    <s v="WDFW"/>
    <d v="2010-05-03T00:00:00"/>
    <n v="44000"/>
    <x v="15"/>
    <d v="2010-05-03T00:00:00"/>
    <s v="Smolt"/>
  </r>
  <r>
    <x v="9"/>
    <x v="7"/>
    <s v="WI"/>
    <x v="26"/>
    <s v="Coweeman River"/>
    <s v="WDFW"/>
    <d v="2010-02-15T00:00:00"/>
    <n v="10000"/>
    <x v="17"/>
    <d v="2010-02-28T00:00:00"/>
    <s v="Smolt"/>
  </r>
  <r>
    <x v="9"/>
    <x v="11"/>
    <s v="NO"/>
    <x v="3"/>
    <s v="Bernie Creek"/>
    <s v="WDFW"/>
    <d v="2010-04-25T00:00:00"/>
    <n v="15000"/>
    <x v="3"/>
    <d v="2010-05-05T00:00:00"/>
    <s v="Smolt"/>
  </r>
  <r>
    <x v="9"/>
    <x v="12"/>
    <s v="UN"/>
    <x v="23"/>
    <s v="Cowlitz Trout"/>
    <s v="WDFW"/>
    <d v="2010-04-20T00:00:00"/>
    <n v="133598"/>
    <x v="3"/>
    <d v="2010-05-20T00:00:00"/>
    <s v="Smolt"/>
  </r>
  <r>
    <x v="9"/>
    <x v="7"/>
    <s v="WI"/>
    <x v="23"/>
    <s v="Cowlitz Trout"/>
    <s v="WDFW"/>
    <d v="2010-04-19T00:00:00"/>
    <n v="408458"/>
    <x v="3"/>
    <d v="2010-05-20T00:00:00"/>
    <s v="Smolt"/>
  </r>
  <r>
    <x v="9"/>
    <x v="9"/>
    <s v="SU"/>
    <x v="23"/>
    <s v="Cowlitz Trout"/>
    <s v="WDFW"/>
    <d v="2010-04-15T00:00:00"/>
    <n v="467354"/>
    <x v="3"/>
    <d v="2010-05-20T00:00:00"/>
    <s v="Smolt"/>
  </r>
  <r>
    <x v="9"/>
    <x v="7"/>
    <s v="WI"/>
    <x v="23"/>
    <s v="Cowlitz Trout"/>
    <s v="WDFW"/>
    <d v="2010-04-15T00:00:00"/>
    <n v="310573"/>
    <x v="3"/>
    <d v="2010-05-20T00:00:00"/>
    <s v="Smolt"/>
  </r>
  <r>
    <x v="9"/>
    <x v="1"/>
    <s v="FA"/>
    <x v="6"/>
    <s v="Cowlitz Salmon"/>
    <s v="WDFW"/>
    <d v="2010-06-10T00:00:00"/>
    <n v="5077356"/>
    <x v="3"/>
    <d v="2010-06-28T00:00:00"/>
    <s v="Smolt"/>
  </r>
  <r>
    <x v="9"/>
    <x v="8"/>
    <s v="SP"/>
    <x v="6"/>
    <s v="Cowlitz Salmon"/>
    <s v="WDFW"/>
    <d v="2010-03-29T00:00:00"/>
    <n v="904851"/>
    <x v="3"/>
    <d v="2010-04-05T00:00:00"/>
    <s v="Smolt"/>
  </r>
  <r>
    <x v="9"/>
    <x v="11"/>
    <s v="NO"/>
    <x v="6"/>
    <s v="Cowlitz Salmon"/>
    <s v="WDFW"/>
    <d v="2010-05-03T00:00:00"/>
    <n v="1970202"/>
    <x v="3"/>
    <d v="2010-05-05T00:00:00"/>
    <s v="Smolt"/>
  </r>
  <r>
    <x v="9"/>
    <x v="11"/>
    <s v="NO"/>
    <x v="6"/>
    <s v="Cowlitz Salmon"/>
    <s v="WDFW"/>
    <d v="2010-04-28T00:00:00"/>
    <n v="938202"/>
    <x v="3"/>
    <d v="2010-04-30T00:00:00"/>
    <s v="Smolt"/>
  </r>
  <r>
    <x v="9"/>
    <x v="9"/>
    <s v="SU"/>
    <x v="3"/>
    <s v="Toutle River"/>
    <s v="WDFW"/>
    <d v="2010-04-15T00:00:00"/>
    <n v="15000"/>
    <x v="16"/>
    <d v="2010-04-30T00:00:00"/>
    <s v="Smolt"/>
  </r>
  <r>
    <x v="9"/>
    <x v="1"/>
    <s v="FA"/>
    <x v="29"/>
    <s v="Green River"/>
    <s v="WDFW"/>
    <d v="2010-06-22T00:00:00"/>
    <n v="1594584"/>
    <x v="3"/>
    <d v="2010-07-11T00:00:00"/>
    <s v="Smolt"/>
  </r>
  <r>
    <x v="9"/>
    <x v="5"/>
    <s v="SO"/>
    <x v="29"/>
    <s v="Green River"/>
    <s v="WDFW"/>
    <d v="2010-05-03T00:00:00"/>
    <n v="147232"/>
    <x v="3"/>
    <d v="2010-05-10T00:00:00"/>
    <s v="Smolt"/>
  </r>
  <r>
    <x v="9"/>
    <x v="9"/>
    <s v="SU"/>
    <x v="29"/>
    <s v="Green River"/>
    <s v="WDFW"/>
    <d v="2010-05-03T00:00:00"/>
    <n v="25436"/>
    <x v="3"/>
    <d v="2010-05-03T00:00:00"/>
    <s v="Smolt"/>
  </r>
  <r>
    <x v="9"/>
    <x v="8"/>
    <s v="SP"/>
    <x v="3"/>
    <s v="Cowlitz River"/>
    <s v="WDFW"/>
    <d v="2010-03-25T00:00:00"/>
    <n v="55000"/>
    <x v="3"/>
    <d v="2010-04-05T00:00:00"/>
    <s v="Smolt"/>
  </r>
  <r>
    <x v="9"/>
    <x v="12"/>
    <s v="UN"/>
    <x v="3"/>
    <s v="Cowlitz River"/>
    <s v="WDFW"/>
    <d v="2010-05-15T00:00:00"/>
    <n v="9120"/>
    <x v="3"/>
    <d v="2010-05-15T00:00:00"/>
    <s v="Smolt"/>
  </r>
  <r>
    <x v="9"/>
    <x v="9"/>
    <s v="SU"/>
    <x v="3"/>
    <s v="Cowlitz River"/>
    <s v="WDFW"/>
    <d v="2010-04-20T00:00:00"/>
    <n v="100529"/>
    <x v="3"/>
    <d v="2010-05-03T00:00:00"/>
    <s v="Smolt"/>
  </r>
  <r>
    <x v="9"/>
    <x v="1"/>
    <s v="FA"/>
    <x v="27"/>
    <s v="Kalama Falls Hatchery"/>
    <s v="WDFW"/>
    <d v="2010-06-15T00:00:00"/>
    <n v="3863814"/>
    <x v="7"/>
    <d v="2010-07-20T00:00:00"/>
    <s v="Smolt"/>
  </r>
  <r>
    <x v="9"/>
    <x v="11"/>
    <s v="NO"/>
    <x v="27"/>
    <s v="Kalama Falls Hatchery"/>
    <s v="WDFW"/>
    <d v="2010-04-01T00:00:00"/>
    <n v="638584"/>
    <x v="7"/>
    <d v="2010-04-15T00:00:00"/>
    <s v="Smolt"/>
  </r>
  <r>
    <x v="9"/>
    <x v="7"/>
    <s v="WI"/>
    <x v="27"/>
    <s v="Kalama Falls Hatchery"/>
    <s v="WDFW"/>
    <d v="2010-04-15T00:00:00"/>
    <n v="52685"/>
    <x v="7"/>
    <d v="2010-04-15T00:00:00"/>
    <s v="Smolt"/>
  </r>
  <r>
    <x v="9"/>
    <x v="1"/>
    <s v="FA"/>
    <x v="20"/>
    <s v="Fallert Creek Hatchery"/>
    <s v="WDFW"/>
    <d v="2010-06-14T00:00:00"/>
    <n v="3419678"/>
    <x v="7"/>
    <d v="2010-07-02T00:00:00"/>
    <s v="Smolt"/>
  </r>
  <r>
    <x v="9"/>
    <x v="8"/>
    <s v="SP"/>
    <x v="20"/>
    <s v="Fallert Creek Hatchery"/>
    <s v="WDFW"/>
    <d v="2010-03-01T00:00:00"/>
    <n v="139127"/>
    <x v="7"/>
    <d v="2010-03-12T00:00:00"/>
    <s v="Smolt"/>
  </r>
  <r>
    <x v="9"/>
    <x v="5"/>
    <s v="SO"/>
    <x v="20"/>
    <s v="Fallert Creek Hatchery"/>
    <s v="WDFW"/>
    <d v="2010-04-15T00:00:00"/>
    <n v="116149"/>
    <x v="7"/>
    <d v="2010-04-20T00:00:00"/>
    <s v="Smolt"/>
  </r>
  <r>
    <x v="9"/>
    <x v="9"/>
    <s v="SU"/>
    <x v="20"/>
    <s v="Fallert Creek Hatchery"/>
    <s v="WDFW"/>
    <d v="2010-04-15T00:00:00"/>
    <n v="30380"/>
    <x v="7"/>
    <d v="2010-04-15T00:00:00"/>
    <s v="Smolt"/>
  </r>
  <r>
    <x v="9"/>
    <x v="8"/>
    <s v="SP"/>
    <x v="27"/>
    <s v="Gobar Acclim Pond"/>
    <s v="WDFW"/>
    <d v="2010-03-01T00:00:00"/>
    <n v="213797"/>
    <x v="7"/>
    <d v="2010-03-26T00:00:00"/>
    <s v="Smolt"/>
  </r>
  <r>
    <x v="9"/>
    <x v="9"/>
    <s v="SU"/>
    <x v="20"/>
    <s v="Fallert Creek Hatchery"/>
    <s v="WDFW"/>
    <d v="2010-04-15T00:00:00"/>
    <n v="5271"/>
    <x v="7"/>
    <d v="2010-04-15T00:00:00"/>
    <s v="Smolt"/>
  </r>
  <r>
    <x v="9"/>
    <x v="8"/>
    <s v="SP"/>
    <x v="7"/>
    <s v="Lewis River Hatchery"/>
    <s v="WDFW"/>
    <d v="2010-02-19T00:00:00"/>
    <n v="961435"/>
    <x v="5"/>
    <d v="2010-03-03T00:00:00"/>
    <s v="Smolt"/>
  </r>
  <r>
    <x v="9"/>
    <x v="11"/>
    <s v="NO"/>
    <x v="7"/>
    <s v="Lewis River Hatchery"/>
    <s v="WDFW"/>
    <d v="2010-05-10T00:00:00"/>
    <n v="810158"/>
    <x v="5"/>
    <d v="2010-05-10T00:00:00"/>
    <s v="Smolt"/>
  </r>
  <r>
    <x v="9"/>
    <x v="5"/>
    <s v="SO"/>
    <x v="7"/>
    <s v="Lewis River Hatchery"/>
    <s v="WDFW"/>
    <d v="2010-05-10T00:00:00"/>
    <n v="891884"/>
    <x v="5"/>
    <d v="2010-05-10T00:00:00"/>
    <s v="Smolt"/>
  </r>
  <r>
    <x v="9"/>
    <x v="9"/>
    <s v="SU"/>
    <x v="25"/>
    <s v="Lewis River"/>
    <s v="WDFW"/>
    <d v="2010-04-15T00:00:00"/>
    <n v="180621"/>
    <x v="5"/>
    <d v="2010-05-11T00:00:00"/>
    <s v="Smolt"/>
  </r>
  <r>
    <x v="9"/>
    <x v="7"/>
    <s v="WI"/>
    <x v="25"/>
    <s v="Lewis River"/>
    <s v="WDFW"/>
    <d v="2010-04-15T00:00:00"/>
    <n v="116691"/>
    <x v="5"/>
    <d v="2010-04-30T00:00:00"/>
    <s v="Smolt"/>
  </r>
  <r>
    <x v="9"/>
    <x v="7"/>
    <s v="WI"/>
    <x v="25"/>
    <s v="Lewis River"/>
    <s v="WDFW"/>
    <d v="2010-05-25T00:00:00"/>
    <n v="24300"/>
    <x v="5"/>
    <d v="2010-05-25T00:00:00"/>
    <s v="Smolt"/>
  </r>
  <r>
    <x v="9"/>
    <x v="8"/>
    <s v="SP"/>
    <x v="3"/>
    <s v="Echo Net Pens"/>
    <s v="WDFW"/>
    <d v="2010-01-23T00:00:00"/>
    <n v="75670"/>
    <x v="5"/>
    <d v="2010-01-23T00:00:00"/>
    <s v="Smolt"/>
  </r>
  <r>
    <x v="9"/>
    <x v="8"/>
    <s v="SP"/>
    <x v="3"/>
    <s v="Echo Net Pens"/>
    <s v="WDFW"/>
    <d v="2010-03-09T00:00:00"/>
    <n v="73650"/>
    <x v="5"/>
    <d v="2010-03-09T00:00:00"/>
    <s v="Smolt"/>
  </r>
  <r>
    <x v="9"/>
    <x v="9"/>
    <s v="SU"/>
    <x v="3"/>
    <s v="Echo Net Pens"/>
    <s v="WDFW"/>
    <d v="2010-04-17T00:00:00"/>
    <n v="50303"/>
    <x v="5"/>
    <d v="2010-04-17T00:00:00"/>
    <s v="Smolt"/>
  </r>
  <r>
    <x v="9"/>
    <x v="4"/>
    <s v="NO"/>
    <x v="3"/>
    <s v="Lewis River"/>
    <s v="WDFW"/>
    <d v="2009-01-16T00:00:00"/>
    <n v="50000"/>
    <x v="5"/>
    <d v="2009-01-16T00:00:00"/>
    <s v="Fry"/>
  </r>
  <r>
    <x v="9"/>
    <x v="1"/>
    <s v="FA"/>
    <x v="24"/>
    <s v="Washougal Hatchery"/>
    <s v="WDFW"/>
    <d v="2010-05-28T00:00:00"/>
    <n v="3032420"/>
    <x v="6"/>
    <d v="2010-05-28T00:00:00"/>
    <s v="Smolt"/>
  </r>
  <r>
    <x v="9"/>
    <x v="13"/>
    <s v="UN"/>
    <x v="24"/>
    <s v="Duncan Creek"/>
    <s v="WDFW"/>
    <d v="2010-05-15T00:00:00"/>
    <n v="25788"/>
    <x v="4"/>
    <d v="2010-05-15T00:00:00"/>
    <s v="Smolt"/>
  </r>
  <r>
    <x v="9"/>
    <x v="11"/>
    <s v="NO"/>
    <x v="24"/>
    <s v="Washougal Hatchery"/>
    <s v="WDFW"/>
    <d v="2010-05-01T00:00:00"/>
    <n v="159277"/>
    <x v="6"/>
    <d v="2010-05-01T00:00:00"/>
    <s v="Smolt"/>
  </r>
  <r>
    <x v="9"/>
    <x v="9"/>
    <s v="SU"/>
    <x v="28"/>
    <s v="Washougal Hatchery"/>
    <s v="WDFW"/>
    <d v="2010-05-03T00:00:00"/>
    <n v="61190"/>
    <x v="6"/>
    <d v="2010-05-03T00:00:00"/>
    <s v="Smolt"/>
  </r>
  <r>
    <x v="9"/>
    <x v="9"/>
    <s v="SU"/>
    <x v="28"/>
    <s v="E Fk Lewis River"/>
    <s v="WDFW"/>
    <d v="2010-05-03T00:00:00"/>
    <n v="15000"/>
    <x v="5"/>
    <d v="2010-05-03T00:00:00"/>
    <s v="Smolt"/>
  </r>
  <r>
    <x v="9"/>
    <x v="7"/>
    <s v="WI"/>
    <x v="28"/>
    <s v="Washougal River"/>
    <s v="WDFW"/>
    <d v="2010-04-27T00:00:00"/>
    <n v="63156"/>
    <x v="6"/>
    <d v="2010-04-28T00:00:00"/>
    <s v="Smolt"/>
  </r>
  <r>
    <x v="9"/>
    <x v="7"/>
    <s v="WI"/>
    <x v="28"/>
    <s v="E Fk Lewis River"/>
    <s v="WDFW"/>
    <d v="2010-04-26T00:00:00"/>
    <n v="23438"/>
    <x v="5"/>
    <d v="2010-04-27T00:00:00"/>
    <s v="Smolt"/>
  </r>
  <r>
    <x v="9"/>
    <x v="7"/>
    <s v="WI"/>
    <x v="28"/>
    <s v="Salmon Creek (WA)"/>
    <s v="WDFW"/>
    <d v="2010-04-21T00:00:00"/>
    <n v="20500"/>
    <x v="4"/>
    <d v="2010-04-21T00:00:00"/>
    <s v="Smolt"/>
  </r>
  <r>
    <x v="9"/>
    <x v="7"/>
    <s v="WI"/>
    <x v="28"/>
    <s v="E Fk Lewis River"/>
    <s v="WDFW"/>
    <d v="2010-04-19T00:00:00"/>
    <n v="45784"/>
    <x v="5"/>
    <d v="2010-04-27T00:00:00"/>
    <s v="Smolt"/>
  </r>
  <r>
    <x v="9"/>
    <x v="5"/>
    <s v="SO"/>
    <x v="8"/>
    <s v="Eagle Creek Hatchery"/>
    <s v="USFW"/>
    <d v="2010-04-06T00:00:00"/>
    <n v="355612"/>
    <x v="9"/>
    <d v="2010-04-12T00:00:00"/>
    <s v="Smolt"/>
  </r>
  <r>
    <x v="9"/>
    <x v="7"/>
    <s v="WI"/>
    <x v="8"/>
    <s v="Eagle Creek"/>
    <s v="USFW"/>
    <d v="2010-04-19T00:00:00"/>
    <n v="111606"/>
    <x v="13"/>
    <d v="2010-04-26T00:00:00"/>
    <s v="Smolt"/>
  </r>
  <r>
    <x v="9"/>
    <x v="9"/>
    <s v="SU"/>
    <x v="19"/>
    <s v="Santiam River &amp; N Fk"/>
    <s v="ODFW"/>
    <d v="2010-03-22T00:00:00"/>
    <n v="24508"/>
    <x v="0"/>
    <d v="2010-03-22T00:00:00"/>
    <s v="Smolt"/>
  </r>
  <r>
    <x v="9"/>
    <x v="8"/>
    <s v="SP"/>
    <x v="13"/>
    <s v="Youngs River"/>
    <s v="ODFW"/>
    <d v="2010-03-26T00:00:00"/>
    <n v="124874"/>
    <x v="8"/>
    <d v="2010-03-26T00:00:00"/>
    <s v="Smolt"/>
  </r>
  <r>
    <x v="9"/>
    <x v="9"/>
    <s v="SU"/>
    <x v="1"/>
    <s v="Santiam River &amp; N Fk"/>
    <s v="ODFW"/>
    <d v="2010-04-08T00:00:00"/>
    <n v="65229"/>
    <x v="0"/>
    <d v="2010-04-08T00:00:00"/>
    <s v="Smolt"/>
  </r>
  <r>
    <x v="9"/>
    <x v="9"/>
    <s v="SU"/>
    <x v="1"/>
    <s v="M Fk Willamette River"/>
    <s v="ODFW"/>
    <d v="2010-04-09T00:00:00"/>
    <n v="3916"/>
    <x v="1"/>
    <d v="2010-04-09T00:00:00"/>
    <s v="Smolt"/>
  </r>
  <r>
    <x v="9"/>
    <x v="0"/>
    <s v="SP"/>
    <x v="6"/>
    <s v="Upper Cowlitz River"/>
    <s v="WDFW"/>
    <d v="2010-04-07T00:00:00"/>
    <n v="153508"/>
    <x v="3"/>
    <d v="2010-04-21T00:00:00"/>
    <s v="Fry"/>
  </r>
  <r>
    <x v="9"/>
    <x v="7"/>
    <s v="WI"/>
    <x v="27"/>
    <s v="Kalama Falls Hatchery"/>
    <s v="WDFW"/>
    <d v="2010-04-28T00:00:00"/>
    <n v="46949"/>
    <x v="7"/>
    <d v="2010-04-28T00:00:00"/>
    <s v="Smolt"/>
  </r>
  <r>
    <x v="9"/>
    <x v="9"/>
    <s v="SU"/>
    <x v="20"/>
    <s v="Fallert Creek Hatchery"/>
    <s v="WDFW"/>
    <d v="2010-04-15T00:00:00"/>
    <n v="12885"/>
    <x v="7"/>
    <d v="2010-04-15T00:00:00"/>
    <s v="Smolt"/>
  </r>
  <r>
    <x v="9"/>
    <x v="8"/>
    <s v="SP"/>
    <x v="4"/>
    <s v="Clackamas River"/>
    <s v="ODFW"/>
    <d v="2010-05-03T00:00:00"/>
    <n v="50828"/>
    <x v="13"/>
    <d v="2010-05-03T00:00:00"/>
    <s v="Smolt"/>
  </r>
  <r>
    <x v="9"/>
    <x v="8"/>
    <s v="SP"/>
    <x v="1"/>
    <s v="Fall Creek Reservoir"/>
    <s v="ODFW"/>
    <d v="2010-01-09T00:00:00"/>
    <n v="3500"/>
    <x v="1"/>
    <d v="2010-01-23T00:00:00"/>
    <s v="Smolt"/>
  </r>
  <r>
    <x v="9"/>
    <x v="8"/>
    <s v="SP"/>
    <x v="1"/>
    <s v="Dexter Pond"/>
    <s v="ODFW"/>
    <d v="2010-01-05T00:00:00"/>
    <n v="7500"/>
    <x v="1"/>
    <d v="2010-01-26T00:00:00"/>
    <s v="Smolt"/>
  </r>
  <r>
    <x v="9"/>
    <x v="8"/>
    <s v="SP"/>
    <x v="1"/>
    <s v="Hills Creek Reservoir"/>
    <s v="ODFW"/>
    <d v="2010-01-29T00:00:00"/>
    <n v="81347"/>
    <x v="1"/>
    <d v="2010-02-03T00:00:00"/>
    <s v="Smolt"/>
  </r>
  <r>
    <x v="10"/>
    <x v="7"/>
    <s v="WI"/>
    <x v="23"/>
    <s v="Upper Cowlitz River"/>
    <s v="WDFW"/>
    <d v="2008-09-01T00:00:00"/>
    <n v="200000"/>
    <x v="3"/>
    <d v="2008-09-30T00:00:00"/>
    <s v="Parr"/>
  </r>
  <r>
    <x v="10"/>
    <x v="0"/>
    <s v="SP"/>
    <x v="3"/>
    <s v="Upper Cowlitz River"/>
    <s v="WDFW"/>
    <d v="2008-04-11T00:00:00"/>
    <n v="140358"/>
    <x v="3"/>
    <d v="2008-06-04T00:00:00"/>
    <s v="Parr"/>
  </r>
  <r>
    <x v="10"/>
    <x v="4"/>
    <s v="NO"/>
    <x v="3"/>
    <s v="Cowlitz River"/>
    <s v="WDFW"/>
    <d v="2008-03-01T00:00:00"/>
    <n v="10000"/>
    <x v="3"/>
    <d v="2008-03-31T00:00:00"/>
    <s v="Fry"/>
  </r>
  <r>
    <x v="10"/>
    <x v="4"/>
    <s v="NO"/>
    <x v="3"/>
    <s v="Campbell Creek"/>
    <s v="WDFW"/>
    <d v="2008-03-01T00:00:00"/>
    <n v="10000"/>
    <x v="3"/>
    <d v="2008-03-31T00:00:00"/>
    <s v="Egg"/>
  </r>
  <r>
    <x v="10"/>
    <x v="4"/>
    <s v="NO"/>
    <x v="3"/>
    <s v="Cowlitz River"/>
    <s v="WDFW"/>
    <d v="2008-03-01T00:00:00"/>
    <n v="5000"/>
    <x v="3"/>
    <d v="2008-03-31T00:00:00"/>
    <s v="Egg"/>
  </r>
  <r>
    <x v="10"/>
    <x v="4"/>
    <s v="NO"/>
    <x v="3"/>
    <s v="Cowlitz River"/>
    <s v="WDFW"/>
    <d v="2008-03-01T00:00:00"/>
    <n v="5000"/>
    <x v="3"/>
    <d v="2008-03-31T00:00:00"/>
    <s v="Egg"/>
  </r>
  <r>
    <x v="10"/>
    <x v="4"/>
    <s v="NO"/>
    <x v="3"/>
    <s v="Salmon Creek (WA)"/>
    <s v="WDFW"/>
    <d v="2008-03-01T00:00:00"/>
    <n v="5000"/>
    <x v="4"/>
    <d v="2008-03-31T00:00:00"/>
    <s v="Egg"/>
  </r>
  <r>
    <x v="10"/>
    <x v="4"/>
    <s v="NO"/>
    <x v="3"/>
    <s v="Blue Creek"/>
    <s v="WDFW"/>
    <d v="2008-03-20T00:00:00"/>
    <n v="76000"/>
    <x v="3"/>
    <d v="2008-03-20T00:00:00"/>
    <s v="Egg"/>
  </r>
  <r>
    <x v="10"/>
    <x v="4"/>
    <s v="NO"/>
    <x v="3"/>
    <s v="Cowlitz River"/>
    <s v="WDFW"/>
    <d v="2008-03-21T00:00:00"/>
    <n v="19900"/>
    <x v="3"/>
    <d v="2008-03-21T00:00:00"/>
    <s v="Egg"/>
  </r>
  <r>
    <x v="10"/>
    <x v="4"/>
    <s v="NO"/>
    <x v="3"/>
    <s v="Cowlitz River"/>
    <s v="WDFW"/>
    <d v="2008-03-02T00:00:00"/>
    <n v="58500"/>
    <x v="3"/>
    <d v="2008-03-10T00:00:00"/>
    <s v="Egg"/>
  </r>
  <r>
    <x v="10"/>
    <x v="4"/>
    <s v="NO"/>
    <x v="3"/>
    <s v="Cowlitz River"/>
    <s v="WDFW"/>
    <d v="2008-03-02T00:00:00"/>
    <n v="15900"/>
    <x v="3"/>
    <d v="2008-03-02T00:00:00"/>
    <s v="Egg"/>
  </r>
  <r>
    <x v="10"/>
    <x v="4"/>
    <s v="NO"/>
    <x v="3"/>
    <s v="Olequa Creek"/>
    <s v="WDFW"/>
    <d v="2008-03-02T00:00:00"/>
    <n v="7950"/>
    <x v="3"/>
    <d v="2008-03-02T00:00:00"/>
    <s v="Egg"/>
  </r>
  <r>
    <x v="10"/>
    <x v="4"/>
    <s v="NO"/>
    <x v="3"/>
    <s v="Salmon Creek (WA)"/>
    <s v="WDFW"/>
    <d v="2008-03-10T00:00:00"/>
    <n v="15850"/>
    <x v="4"/>
    <d v="2008-03-10T00:00:00"/>
    <s v="Egg"/>
  </r>
  <r>
    <x v="10"/>
    <x v="4"/>
    <s v="NO"/>
    <x v="3"/>
    <s v="Campbell Creek"/>
    <s v="WDFW"/>
    <d v="2008-06-01T00:00:00"/>
    <n v="1000"/>
    <x v="3"/>
    <d v="2008-06-30T00:00:00"/>
    <s v="Presmolt"/>
  </r>
  <r>
    <x v="10"/>
    <x v="9"/>
    <s v="SU"/>
    <x v="3"/>
    <s v="Kalama River"/>
    <s v="WDFW"/>
    <d v="2008-03-01T00:00:00"/>
    <n v="10000"/>
    <x v="7"/>
    <d v="2008-03-31T00:00:00"/>
    <s v="Fry"/>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1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Cedar Creek"/>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Salmon Creek (WA)"/>
    <s v="WDFW"/>
    <d v="2008-03-01T00:00:00"/>
    <n v="70000"/>
    <x v="4"/>
    <d v="2008-03-31T00:00:00"/>
    <s v="Fry"/>
  </r>
  <r>
    <x v="10"/>
    <x v="4"/>
    <s v="NO"/>
    <x v="3"/>
    <s v="Salmon Creek (WA)"/>
    <s v="WDFW"/>
    <d v="2008-03-17T00:00:00"/>
    <n v="90000"/>
    <x v="4"/>
    <d v="2008-03-17T00:00:00"/>
    <s v="Fry"/>
  </r>
  <r>
    <x v="10"/>
    <x v="4"/>
    <s v="NO"/>
    <x v="3"/>
    <s v="Salmon Creek (WA)"/>
    <s v="WDFW"/>
    <d v="2008-03-16T00:00:00"/>
    <n v="3400"/>
    <x v="4"/>
    <d v="2008-03-16T00:00:00"/>
    <s v="Fry"/>
  </r>
  <r>
    <x v="10"/>
    <x v="0"/>
    <s v="SP"/>
    <x v="17"/>
    <s v="Detroit Reservoir"/>
    <s v="ODFW"/>
    <d v="2008-07-29T00:00:00"/>
    <n v="147995"/>
    <x v="1"/>
    <d v="2008-08-09T00:00:00"/>
    <s v="Presmolt"/>
  </r>
  <r>
    <x v="10"/>
    <x v="0"/>
    <s v="SP"/>
    <x v="18"/>
    <s v="Mohawk River"/>
    <s v="ODFW"/>
    <d v="2008-06-14T00:00:00"/>
    <n v="112360"/>
    <x v="1"/>
    <d v="2008-06-14T00:00:00"/>
    <s v="Presmolt"/>
  </r>
  <r>
    <x v="10"/>
    <x v="0"/>
    <s v="SP"/>
    <x v="18"/>
    <s v="McKenzie River"/>
    <s v="ODFW"/>
    <d v="2008-11-07T00:00:00"/>
    <n v="367656"/>
    <x v="1"/>
    <d v="2008-11-07T00:00:00"/>
    <s v="Presmolt"/>
  </r>
  <r>
    <x v="10"/>
    <x v="0"/>
    <s v="SP"/>
    <x v="0"/>
    <s v="S Fk Santiam River"/>
    <s v="ODFW"/>
    <d v="2008-10-27T00:00:00"/>
    <n v="303747"/>
    <x v="0"/>
    <d v="2008-10-27T00:00:00"/>
    <s v="Presmolt"/>
  </r>
  <r>
    <x v="10"/>
    <x v="0"/>
    <s v="SP"/>
    <x v="1"/>
    <s v="Dexter Pond"/>
    <s v="ODFW"/>
    <d v="2008-11-03T00:00:00"/>
    <n v="155738"/>
    <x v="1"/>
    <d v="2008-11-03T00:00:00"/>
    <s v="Presmolt"/>
  </r>
  <r>
    <x v="10"/>
    <x v="3"/>
    <s v="UN"/>
    <x v="4"/>
    <s v="Youngs Bay"/>
    <s v="ODFW"/>
    <d v="2008-05-13T00:00:00"/>
    <n v="4000"/>
    <x v="8"/>
    <d v="2008-05-31T00:00:00"/>
    <s v="Presmolt"/>
  </r>
  <r>
    <x v="10"/>
    <x v="3"/>
    <s v="UN"/>
    <x v="4"/>
    <s v="Skipanon River"/>
    <s v="ODFW"/>
    <d v="2008-05-13T00:00:00"/>
    <n v="4000"/>
    <x v="4"/>
    <d v="2008-05-31T00:00:00"/>
    <s v="Presmolt"/>
  </r>
  <r>
    <x v="10"/>
    <x v="0"/>
    <s v="SP"/>
    <x v="14"/>
    <s v="Clackamas River"/>
    <s v="ODFW"/>
    <d v="2008-10-09T00:00:00"/>
    <n v="220876"/>
    <x v="13"/>
    <d v="2008-10-09T00:00:00"/>
    <s v="Presmolt"/>
  </r>
  <r>
    <x v="10"/>
    <x v="0"/>
    <s v="SP"/>
    <x v="1"/>
    <s v="Dexter Pond"/>
    <s v="ODFW"/>
    <d v="2008-11-18T00:00:00"/>
    <n v="127337"/>
    <x v="1"/>
    <d v="2008-11-18T00:00:00"/>
    <s v="Presmolt"/>
  </r>
  <r>
    <x v="10"/>
    <x v="0"/>
    <s v="SP"/>
    <x v="3"/>
    <s v="Cispus River"/>
    <s v="WDFW"/>
    <d v="2008-04-23T00:00:00"/>
    <n v="155660"/>
    <x v="3"/>
    <d v="2008-06-03T00:00:00"/>
    <s v="Parr"/>
  </r>
  <r>
    <x v="10"/>
    <x v="0"/>
    <s v="SP"/>
    <x v="1"/>
    <s v="Hills Creek Reservoir"/>
    <s v="ODFW"/>
    <d v="2008-06-19T00:00:00"/>
    <n v="30086"/>
    <x v="1"/>
    <d v="2008-06-19T00:00:00"/>
    <s v="Presmolt"/>
  </r>
  <r>
    <x v="10"/>
    <x v="5"/>
    <s v="SO"/>
    <x v="8"/>
    <s v="Eagle Creek Hatchery"/>
    <s v="USFW"/>
    <d v="2009-04-10T00:00:00"/>
    <n v="324944"/>
    <x v="9"/>
    <d v="2009-04-10T00:00:00"/>
    <s v="Smolt"/>
  </r>
  <r>
    <x v="10"/>
    <x v="7"/>
    <s v="WI"/>
    <x v="8"/>
    <s v="Eagle Creek Hatchery"/>
    <s v="USFW"/>
    <d v="2009-04-09T00:00:00"/>
    <n v="90589"/>
    <x v="9"/>
    <d v="2009-04-16T00:00:00"/>
    <s v="Smolt"/>
  </r>
  <r>
    <x v="10"/>
    <x v="6"/>
    <s v="UN"/>
    <x v="10"/>
    <s v="Big Creek Hatchery"/>
    <s v="ODFW"/>
    <d v="2009-04-01T00:00:00"/>
    <n v="145738"/>
    <x v="10"/>
    <d v="2009-04-01T00:00:00"/>
    <s v="Smolt"/>
  </r>
  <r>
    <x v="10"/>
    <x v="6"/>
    <s v="UN"/>
    <x v="10"/>
    <s v="Big Creek Hatchery"/>
    <s v="ODFW"/>
    <d v="2009-05-01T00:00:00"/>
    <n v="394432"/>
    <x v="10"/>
    <d v="2009-05-01T00:00:00"/>
    <s v="Smolt"/>
  </r>
  <r>
    <x v="10"/>
    <x v="7"/>
    <s v="WI"/>
    <x v="10"/>
    <s v="Big Creek Hatchery"/>
    <s v="ODFW"/>
    <d v="2009-04-01T00:00:00"/>
    <n v="61290"/>
    <x v="10"/>
    <d v="2009-04-01T00:00:00"/>
    <s v="Smolt"/>
  </r>
  <r>
    <x v="10"/>
    <x v="7"/>
    <s v="WI"/>
    <x v="11"/>
    <s v="Gnat Creek Hatchery"/>
    <s v="ODFW"/>
    <d v="2009-04-01T00:00:00"/>
    <n v="41263"/>
    <x v="4"/>
    <d v="2009-04-01T00:00:00"/>
    <s v="Smolt"/>
  </r>
  <r>
    <x v="10"/>
    <x v="7"/>
    <s v="WI"/>
    <x v="12"/>
    <s v="Klaskanine River"/>
    <s v="ODFW"/>
    <d v="2009-04-10T00:00:00"/>
    <n v="41308"/>
    <x v="11"/>
    <d v="2009-04-10T00:00:00"/>
    <s v="Smolt"/>
  </r>
  <r>
    <x v="10"/>
    <x v="1"/>
    <s v="FA"/>
    <x v="10"/>
    <s v="Big Creek Hatchery"/>
    <s v="ODFW"/>
    <d v="2009-05-11T00:00:00"/>
    <n v="5666218"/>
    <x v="10"/>
    <d v="2009-05-20T00:00:00"/>
    <s v="Smolt"/>
  </r>
  <r>
    <x v="10"/>
    <x v="1"/>
    <s v="FA"/>
    <x v="2"/>
    <s v="Tanner Creek"/>
    <s v="ODFW"/>
    <d v="2009-07-30T00:00:00"/>
    <n v="2075794"/>
    <x v="2"/>
    <d v="2009-07-30T00:00:00"/>
    <s v="Smolt"/>
  </r>
  <r>
    <x v="10"/>
    <x v="9"/>
    <s v="SU"/>
    <x v="14"/>
    <s v="Clackamas River"/>
    <s v="ODFW"/>
    <d v="2009-04-24T00:00:00"/>
    <n v="182688"/>
    <x v="13"/>
    <d v="2009-04-24T00:00:00"/>
    <s v="Smolt"/>
  </r>
  <r>
    <x v="10"/>
    <x v="9"/>
    <s v="SU"/>
    <x v="15"/>
    <s v="Cedar Creek (Sandy R)"/>
    <s v="ODFW"/>
    <d v="2009-03-18T00:00:00"/>
    <n v="41077"/>
    <x v="12"/>
    <d v="2009-03-18T00:00:00"/>
    <s v="Smolt"/>
  </r>
  <r>
    <x v="10"/>
    <x v="7"/>
    <s v="WI"/>
    <x v="15"/>
    <s v="Cedar Creek (Sandy R)"/>
    <s v="ODFW"/>
    <d v="2009-04-14T00:00:00"/>
    <n v="156385"/>
    <x v="12"/>
    <d v="2009-04-14T00:00:00"/>
    <s v="Smolt"/>
  </r>
  <r>
    <x v="10"/>
    <x v="9"/>
    <s v="SU"/>
    <x v="4"/>
    <s v="Clackamas River"/>
    <s v="ODFW"/>
    <d v="2009-04-15T00:00:00"/>
    <n v="20223"/>
    <x v="13"/>
    <d v="2009-04-15T00:00:00"/>
    <s v="Smolt"/>
  </r>
  <r>
    <x v="10"/>
    <x v="6"/>
    <s v="UN"/>
    <x v="13"/>
    <s v="Tongue Pt"/>
    <s v="ODFW"/>
    <d v="2009-04-06T00:00:00"/>
    <n v="477830"/>
    <x v="4"/>
    <d v="2009-04-06T00:00:00"/>
    <s v="Smolt"/>
  </r>
  <r>
    <x v="10"/>
    <x v="6"/>
    <s v="UN"/>
    <x v="2"/>
    <s v="Tanner Creek"/>
    <s v="ODFW"/>
    <d v="2009-04-28T00:00:00"/>
    <n v="488847"/>
    <x v="2"/>
    <d v="2009-04-28T00:00:00"/>
    <s v="Smolt"/>
  </r>
  <r>
    <x v="10"/>
    <x v="8"/>
    <s v="SP"/>
    <x v="15"/>
    <s v="Cedar Creek (Sandy R)"/>
    <s v="ODFW"/>
    <d v="2009-03-17T00:00:00"/>
    <n v="271683"/>
    <x v="12"/>
    <d v="2009-03-17T00:00:00"/>
    <s v="Smolt"/>
  </r>
  <r>
    <x v="10"/>
    <x v="8"/>
    <s v="SP"/>
    <x v="15"/>
    <s v="Cedar Creek (Sandy R)"/>
    <s v="ODFW"/>
    <d v="2009-03-16T00:00:00"/>
    <n v="150000"/>
    <x v="12"/>
    <d v="2009-03-16T00:00:00"/>
    <s v="Smolt"/>
  </r>
  <r>
    <x v="10"/>
    <x v="8"/>
    <s v="SP"/>
    <x v="4"/>
    <s v="Clackamas River"/>
    <s v="ODFW"/>
    <d v="2009-03-24T00:00:00"/>
    <n v="49470"/>
    <x v="13"/>
    <d v="2009-03-24T00:00:00"/>
    <s v="Smolt"/>
  </r>
  <r>
    <x v="10"/>
    <x v="8"/>
    <s v="SP"/>
    <x v="4"/>
    <s v="Clackamas River"/>
    <s v="ODFW"/>
    <d v="2009-03-24T00:00:00"/>
    <n v="54077"/>
    <x v="13"/>
    <d v="2009-03-24T00:00:00"/>
    <s v="Smolt"/>
  </r>
  <r>
    <x v="10"/>
    <x v="8"/>
    <s v="SP"/>
    <x v="14"/>
    <s v="Clackamas River"/>
    <s v="ODFW"/>
    <d v="2009-03-16T00:00:00"/>
    <n v="313098"/>
    <x v="13"/>
    <d v="2009-03-25T00:00:00"/>
    <s v="Smolt"/>
  </r>
  <r>
    <x v="10"/>
    <x v="8"/>
    <s v="SP"/>
    <x v="14"/>
    <s v="Eagle Creek"/>
    <s v="ODFW"/>
    <d v="2009-03-16T00:00:00"/>
    <n v="164356"/>
    <x v="13"/>
    <d v="2009-03-16T00:00:00"/>
    <s v="Smolt"/>
  </r>
  <r>
    <x v="10"/>
    <x v="7"/>
    <s v="WI"/>
    <x v="14"/>
    <s v="Clackamas River"/>
    <s v="ODFW"/>
    <d v="2009-04-08T00:00:00"/>
    <n v="54651"/>
    <x v="13"/>
    <d v="2009-04-08T00:00:00"/>
    <s v="Smolt"/>
  </r>
  <r>
    <x v="10"/>
    <x v="8"/>
    <s v="SP"/>
    <x v="13"/>
    <s v="Tongue Pt"/>
    <s v="ODFW"/>
    <d v="2009-03-27T00:00:00"/>
    <n v="103060"/>
    <x v="4"/>
    <d v="2009-03-27T00:00:00"/>
    <s v="Smolt"/>
  </r>
  <r>
    <x v="10"/>
    <x v="8"/>
    <s v="SP"/>
    <x v="13"/>
    <s v="Youngs Bay"/>
    <s v="ODFW"/>
    <d v="2009-03-23T00:00:00"/>
    <n v="457161"/>
    <x v="8"/>
    <d v="2009-03-23T00:00:00"/>
    <s v="Smolt"/>
  </r>
  <r>
    <x v="10"/>
    <x v="8"/>
    <s v="SP"/>
    <x v="13"/>
    <s v="Blind Slough"/>
    <s v="ODFW"/>
    <d v="2009-03-27T00:00:00"/>
    <n v="280437"/>
    <x v="4"/>
    <d v="2009-03-27T00:00:00"/>
    <s v="Smolt"/>
  </r>
  <r>
    <x v="10"/>
    <x v="6"/>
    <s v="UN"/>
    <x v="12"/>
    <s v="N Fk Klaskanine River"/>
    <s v="ODFW"/>
    <d v="2009-02-25T00:00:00"/>
    <n v="132659"/>
    <x v="11"/>
    <d v="2009-02-25T00:00:00"/>
    <s v="Smolt"/>
  </r>
  <r>
    <x v="10"/>
    <x v="6"/>
    <s v="UN"/>
    <x v="13"/>
    <s v="N Fk Klaskanine River"/>
    <s v="ODFW"/>
    <d v="2009-04-29T00:00:00"/>
    <n v="470135"/>
    <x v="11"/>
    <d v="2009-04-29T00:00:00"/>
    <s v="Smolt"/>
  </r>
  <r>
    <x v="10"/>
    <x v="6"/>
    <s v="UN"/>
    <x v="2"/>
    <s v="Tanner Creek"/>
    <s v="ODFW"/>
    <d v="2009-05-15T00:00:00"/>
    <n v="738633"/>
    <x v="2"/>
    <d v="2009-05-15T00:00:00"/>
    <s v="Smolt"/>
  </r>
  <r>
    <x v="10"/>
    <x v="6"/>
    <s v="UN"/>
    <x v="13"/>
    <s v="Youngs Bay"/>
    <s v="ODFW"/>
    <d v="2009-04-21T00:00:00"/>
    <n v="786742"/>
    <x v="8"/>
    <d v="2009-04-21T00:00:00"/>
    <s v="Smolt"/>
  </r>
  <r>
    <x v="10"/>
    <x v="6"/>
    <s v="UN"/>
    <x v="15"/>
    <s v="Cedar Creek (Sandy R)"/>
    <s v="ODFW"/>
    <d v="2009-04-21T00:00:00"/>
    <n v="495212"/>
    <x v="12"/>
    <d v="2009-04-21T00:00:00"/>
    <s v="Smolt"/>
  </r>
  <r>
    <x v="10"/>
    <x v="6"/>
    <s v="UN"/>
    <x v="15"/>
    <s v="Cedar Creek (Sandy R)"/>
    <s v="ODFW"/>
    <d v="2009-05-12T00:00:00"/>
    <n v="330871"/>
    <x v="12"/>
    <d v="2009-05-12T00:00:00"/>
    <s v="Smolt"/>
  </r>
  <r>
    <x v="10"/>
    <x v="6"/>
    <s v="UN"/>
    <x v="13"/>
    <s v="Blind Slough"/>
    <s v="ODFW"/>
    <d v="2009-05-04T00:00:00"/>
    <n v="300036"/>
    <x v="4"/>
    <d v="2009-05-04T00:00:00"/>
    <s v="Smolt"/>
  </r>
  <r>
    <x v="10"/>
    <x v="1"/>
    <s v="FA"/>
    <x v="13"/>
    <s v="Youngs Bay"/>
    <s v="ODFW"/>
    <d v="2009-07-02T00:00:00"/>
    <n v="702659"/>
    <x v="8"/>
    <d v="2009-07-02T00:00:00"/>
    <s v="Smolt"/>
  </r>
  <r>
    <x v="10"/>
    <x v="1"/>
    <s v="FA"/>
    <x v="13"/>
    <s v="S Fk Klaskanine River"/>
    <s v="ODFW"/>
    <d v="2009-07-21T00:00:00"/>
    <n v="714118"/>
    <x v="11"/>
    <d v="2009-07-21T00:00:00"/>
    <s v="Smolt"/>
  </r>
  <r>
    <x v="10"/>
    <x v="1"/>
    <s v="FA"/>
    <x v="4"/>
    <s v="Youngs Bay"/>
    <s v="ODFW"/>
    <d v="2009-06-01T00:00:00"/>
    <n v="25000"/>
    <x v="8"/>
    <d v="2009-06-01T00:00:00"/>
    <s v="Smolt"/>
  </r>
  <r>
    <x v="10"/>
    <x v="1"/>
    <s v="FA"/>
    <x v="4"/>
    <s v="Skipanon River"/>
    <s v="ODFW"/>
    <d v="2009-06-01T00:00:00"/>
    <n v="15324"/>
    <x v="4"/>
    <d v="2009-06-01T00:00:00"/>
    <s v="Smolt"/>
  </r>
  <r>
    <x v="10"/>
    <x v="8"/>
    <s v="SP"/>
    <x v="4"/>
    <s v="Clackamas River"/>
    <s v="ODFW"/>
    <d v="2009-03-31T00:00:00"/>
    <n v="59388"/>
    <x v="13"/>
    <d v="2009-03-31T00:00:00"/>
    <s v="Smolt"/>
  </r>
  <r>
    <x v="10"/>
    <x v="9"/>
    <s v="SU"/>
    <x v="16"/>
    <s v="McKenzie River"/>
    <s v="ODFW"/>
    <d v="2009-04-07T00:00:00"/>
    <n v="111703"/>
    <x v="1"/>
    <d v="2009-04-14T00:00:00"/>
    <s v="Smolt"/>
  </r>
  <r>
    <x v="10"/>
    <x v="8"/>
    <s v="SP"/>
    <x v="17"/>
    <s v="Minto Pond"/>
    <s v="ODFW"/>
    <d v="2009-02-28T00:00:00"/>
    <n v="677454"/>
    <x v="0"/>
    <d v="2009-02-28T00:00:00"/>
    <s v="Smolt"/>
  </r>
  <r>
    <x v="10"/>
    <x v="8"/>
    <s v="SP"/>
    <x v="18"/>
    <s v="McKenzie River"/>
    <s v="ODFW"/>
    <d v="2009-02-06T00:00:00"/>
    <n v="448689"/>
    <x v="1"/>
    <d v="2009-02-14T00:00:00"/>
    <s v="Smolt"/>
  </r>
  <r>
    <x v="10"/>
    <x v="8"/>
    <s v="SP"/>
    <x v="18"/>
    <s v="McKenzie River"/>
    <s v="ODFW"/>
    <d v="2009-03-02T00:00:00"/>
    <n v="428583"/>
    <x v="1"/>
    <d v="2009-03-02T00:00:00"/>
    <s v="Smolt"/>
  </r>
  <r>
    <x v="10"/>
    <x v="9"/>
    <s v="SU"/>
    <x v="19"/>
    <s v="Minto Pond"/>
    <s v="ODFW"/>
    <d v="2009-03-31T00:00:00"/>
    <n v="159500"/>
    <x v="0"/>
    <d v="2009-03-31T00:00:00"/>
    <s v="Smolt"/>
  </r>
  <r>
    <x v="10"/>
    <x v="9"/>
    <s v="SU"/>
    <x v="19"/>
    <s v="Willamette River"/>
    <s v="ODFW"/>
    <d v="2009-04-15T00:00:00"/>
    <n v="67079"/>
    <x v="1"/>
    <d v="2009-04-15T00:00:00"/>
    <s v="Smolt"/>
  </r>
  <r>
    <x v="10"/>
    <x v="8"/>
    <s v="SP"/>
    <x v="0"/>
    <s v="S Fk Santiam River"/>
    <s v="ODFW"/>
    <d v="2009-02-17T00:00:00"/>
    <n v="312450"/>
    <x v="0"/>
    <d v="2009-02-17T00:00:00"/>
    <s v="Smolt"/>
  </r>
  <r>
    <x v="10"/>
    <x v="9"/>
    <s v="SU"/>
    <x v="0"/>
    <s v="S Fk Santiam River"/>
    <s v="ODFW"/>
    <d v="2009-04-01T00:00:00"/>
    <n v="148126"/>
    <x v="0"/>
    <d v="2009-04-01T00:00:00"/>
    <s v="Smolt"/>
  </r>
  <r>
    <x v="10"/>
    <x v="8"/>
    <s v="SP"/>
    <x v="1"/>
    <s v="Dexter Pond"/>
    <s v="ODFW"/>
    <d v="2009-02-02T00:00:00"/>
    <n v="648414"/>
    <x v="1"/>
    <d v="2009-02-02T00:00:00"/>
    <s v="Smolt"/>
  </r>
  <r>
    <x v="10"/>
    <x v="8"/>
    <s v="SP"/>
    <x v="1"/>
    <s v="Dexter Pond"/>
    <s v="ODFW"/>
    <d v="2009-03-02T00:00:00"/>
    <n v="717590"/>
    <x v="1"/>
    <d v="2009-03-02T00:00:00"/>
    <s v="Smolt"/>
  </r>
  <r>
    <x v="10"/>
    <x v="8"/>
    <s v="SP"/>
    <x v="0"/>
    <s v="S Fk Santiam River"/>
    <s v="ODFW"/>
    <d v="2009-03-16T00:00:00"/>
    <n v="327841"/>
    <x v="0"/>
    <d v="2009-03-16T00:00:00"/>
    <s v="Smolt"/>
  </r>
  <r>
    <x v="10"/>
    <x v="8"/>
    <s v="SP"/>
    <x v="0"/>
    <s v="S Fk Santiam River"/>
    <s v="ODFW"/>
    <d v="2009-03-17T00:00:00"/>
    <n v="121385"/>
    <x v="0"/>
    <d v="2009-03-17T00:00:00"/>
    <s v="Smolt"/>
  </r>
  <r>
    <x v="10"/>
    <x v="8"/>
    <s v="SP"/>
    <x v="1"/>
    <s v="Mollala River"/>
    <s v="ODFW"/>
    <d v="2009-03-03T00:00:00"/>
    <n v="112370"/>
    <x v="1"/>
    <d v="2009-03-03T00:00:00"/>
    <s v="Smolt"/>
  </r>
  <r>
    <x v="10"/>
    <x v="9"/>
    <s v="SU"/>
    <x v="1"/>
    <s v="Dexter Pond"/>
    <s v="ODFW"/>
    <d v="2009-04-06T00:00:00"/>
    <n v="116522"/>
    <x v="1"/>
    <d v="2009-04-06T00:00:00"/>
    <s v="Smolt"/>
  </r>
  <r>
    <x v="10"/>
    <x v="9"/>
    <s v="SU"/>
    <x v="15"/>
    <s v="Cedar Creek (Sandy R)"/>
    <s v="ODFW"/>
    <d v="2009-04-17T00:00:00"/>
    <n v="40144"/>
    <x v="12"/>
    <d v="2009-04-17T00:00:00"/>
    <s v="Smolt"/>
  </r>
  <r>
    <x v="10"/>
    <x v="7"/>
    <s v="WI"/>
    <x v="14"/>
    <s v="Clackamas River"/>
    <s v="ODFW"/>
    <d v="2009-05-19T00:00:00"/>
    <n v="119392"/>
    <x v="13"/>
    <d v="2009-05-19T00:00:00"/>
    <s v="Smolt"/>
  </r>
  <r>
    <x v="10"/>
    <x v="1"/>
    <s v="FA"/>
    <x v="3"/>
    <s v="Chinook River"/>
    <s v="WDFW"/>
    <d v="2009-06-01T00:00:00"/>
    <n v="20000"/>
    <x v="18"/>
    <d v="2009-06-30T00:00:00"/>
    <s v="Smolt"/>
  </r>
  <r>
    <x v="10"/>
    <x v="13"/>
    <s v="UN"/>
    <x v="3"/>
    <s v="Chinook River"/>
    <s v="WDFW"/>
    <d v="2009-04-01T00:00:00"/>
    <n v="12000"/>
    <x v="18"/>
    <d v="2009-04-30T00:00:00"/>
    <s v="Fry"/>
  </r>
  <r>
    <x v="10"/>
    <x v="9"/>
    <s v="SU"/>
    <x v="21"/>
    <s v="Beaver Creek Hatchery"/>
    <s v="WDFW"/>
    <d v="2009-05-04T00:00:00"/>
    <n v="25000"/>
    <x v="14"/>
    <d v="2009-05-08T00:00:00"/>
    <s v="Smolt"/>
  </r>
  <r>
    <x v="10"/>
    <x v="7"/>
    <s v="WI"/>
    <x v="21"/>
    <s v="Beaver Creek Hatchery"/>
    <s v="WDFW"/>
    <d v="2009-05-04T00:00:00"/>
    <n v="130000"/>
    <x v="14"/>
    <d v="2009-05-08T00:00:00"/>
    <s v="Smolt"/>
  </r>
  <r>
    <x v="10"/>
    <x v="13"/>
    <s v="UN"/>
    <x v="26"/>
    <s v="Grays River"/>
    <s v="WDFW"/>
    <d v="2009-03-30T00:00:00"/>
    <n v="90000"/>
    <x v="15"/>
    <d v="2009-04-05T00:00:00"/>
    <s v="Fry"/>
  </r>
  <r>
    <x v="10"/>
    <x v="11"/>
    <s v="NO"/>
    <x v="26"/>
    <s v="Grays River"/>
    <s v="WDFW"/>
    <d v="2009-05-04T00:00:00"/>
    <n v="158000"/>
    <x v="15"/>
    <d v="2009-05-04T00:00:00"/>
    <s v="Smolt"/>
  </r>
  <r>
    <x v="10"/>
    <x v="7"/>
    <s v="WI"/>
    <x v="26"/>
    <s v="Grays River"/>
    <s v="WDFW"/>
    <d v="2009-05-01T00:00:00"/>
    <n v="45950"/>
    <x v="15"/>
    <d v="2009-05-01T00:00:00"/>
    <s v="Smolt"/>
  </r>
  <r>
    <x v="10"/>
    <x v="8"/>
    <s v="SP"/>
    <x v="6"/>
    <s v="Deep River Net Pens"/>
    <s v="WDFW"/>
    <d v="2009-02-25T00:00:00"/>
    <n v="139673"/>
    <x v="15"/>
    <d v="2009-02-25T00:00:00"/>
    <s v="Smolt"/>
  </r>
  <r>
    <x v="10"/>
    <x v="8"/>
    <s v="SP"/>
    <x v="5"/>
    <s v="Deep River Net Pens"/>
    <s v="WDFW"/>
    <d v="2009-02-25T00:00:00"/>
    <n v="140138"/>
    <x v="15"/>
    <d v="2009-02-25T00:00:00"/>
    <s v="Smolt"/>
  </r>
  <r>
    <x v="10"/>
    <x v="1"/>
    <s v="FA"/>
    <x v="32"/>
    <s v="Deep River Net Pens"/>
    <s v="WDFW"/>
    <d v="2009-06-01T00:00:00"/>
    <n v="700000"/>
    <x v="15"/>
    <d v="2009-06-01T00:00:00"/>
    <s v="Smolt"/>
  </r>
  <r>
    <x v="10"/>
    <x v="5"/>
    <s v="SO"/>
    <x v="26"/>
    <s v="Deep River Net Pens"/>
    <s v="WDFW"/>
    <d v="2009-05-06T00:00:00"/>
    <n v="435750"/>
    <x v="15"/>
    <d v="2009-05-06T00:00:00"/>
    <s v="Smolt"/>
  </r>
  <r>
    <x v="10"/>
    <x v="5"/>
    <s v="SO"/>
    <x v="29"/>
    <s v="Deep River Net Pens"/>
    <s v="WDFW"/>
    <d v="2009-05-06T00:00:00"/>
    <n v="270400"/>
    <x v="15"/>
    <d v="2009-05-06T00:00:00"/>
    <s v="Smolt"/>
  </r>
  <r>
    <x v="10"/>
    <x v="5"/>
    <s v="SO"/>
    <x v="32"/>
    <s v="Elochoman River"/>
    <s v="WDFW"/>
    <d v="2009-04-01T00:00:00"/>
    <n v="15000"/>
    <x v="14"/>
    <d v="2009-04-01T00:00:00"/>
    <s v="Smolt"/>
  </r>
  <r>
    <x v="10"/>
    <x v="11"/>
    <s v="NO"/>
    <x v="32"/>
    <s v="Elochoman River"/>
    <s v="WDFW"/>
    <d v="2009-04-01T00:00:00"/>
    <n v="70000"/>
    <x v="14"/>
    <d v="2009-04-01T00:00:00"/>
    <s v="Smolt"/>
  </r>
  <r>
    <x v="10"/>
    <x v="12"/>
    <s v="UN"/>
    <x v="23"/>
    <s v="Cowlitz River"/>
    <s v="WDFW"/>
    <d v="2009-04-30T00:00:00"/>
    <n v="160442"/>
    <x v="3"/>
    <d v="2009-05-19T00:00:00"/>
    <s v="Smolt"/>
  </r>
  <r>
    <x v="10"/>
    <x v="7"/>
    <s v="WI"/>
    <x v="23"/>
    <s v="Cowlitz River"/>
    <s v="WDFW"/>
    <d v="2009-05-04T00:00:00"/>
    <n v="401907"/>
    <x v="3"/>
    <d v="2009-05-20T00:00:00"/>
    <s v="Smolt"/>
  </r>
  <r>
    <x v="10"/>
    <x v="9"/>
    <s v="SU"/>
    <x v="23"/>
    <s v="Cowlitz River"/>
    <s v="WDFW"/>
    <d v="2009-04-30T00:00:00"/>
    <n v="466489"/>
    <x v="3"/>
    <d v="2009-05-19T00:00:00"/>
    <s v="Smolt"/>
  </r>
  <r>
    <x v="10"/>
    <x v="7"/>
    <s v="WI"/>
    <x v="23"/>
    <s v="Cowlitz River"/>
    <s v="WDFW"/>
    <d v="2009-04-30T00:00:00"/>
    <n v="370261"/>
    <x v="3"/>
    <d v="2009-05-19T00:00:00"/>
    <s v="Smolt"/>
  </r>
  <r>
    <x v="10"/>
    <x v="1"/>
    <s v="FA"/>
    <x v="6"/>
    <s v="Cowlitz River"/>
    <s v="WDFW"/>
    <d v="2009-06-04T00:00:00"/>
    <n v="5104829"/>
    <x v="3"/>
    <d v="2009-06-30T00:00:00"/>
    <s v="Smolt"/>
  </r>
  <r>
    <x v="10"/>
    <x v="8"/>
    <s v="SP"/>
    <x v="6"/>
    <s v="Cowlitz River"/>
    <s v="WDFW"/>
    <d v="2009-03-30T00:00:00"/>
    <n v="880607"/>
    <x v="3"/>
    <d v="2009-03-31T00:00:00"/>
    <s v="Smolt"/>
  </r>
  <r>
    <x v="10"/>
    <x v="11"/>
    <s v="NO"/>
    <x v="6"/>
    <s v="Cowlitz River"/>
    <s v="WDFW"/>
    <d v="2009-04-29T00:00:00"/>
    <n v="2349911"/>
    <x v="3"/>
    <d v="2009-05-01T00:00:00"/>
    <s v="Smolt"/>
  </r>
  <r>
    <x v="10"/>
    <x v="11"/>
    <s v="NO"/>
    <x v="6"/>
    <s v="Cowlitz River"/>
    <s v="WDFW"/>
    <d v="2009-04-30T00:00:00"/>
    <n v="472248"/>
    <x v="3"/>
    <d v="2009-05-01T00:00:00"/>
    <s v="Smolt"/>
  </r>
  <r>
    <x v="10"/>
    <x v="9"/>
    <s v="SU"/>
    <x v="3"/>
    <s v="Toutle River"/>
    <s v="WDFW"/>
    <d v="2009-04-15T00:00:00"/>
    <n v="15000"/>
    <x v="16"/>
    <d v="2009-04-30T00:00:00"/>
    <s v="Smolt"/>
  </r>
  <r>
    <x v="10"/>
    <x v="7"/>
    <s v="WI"/>
    <x v="27"/>
    <s v="Coweeman River"/>
    <s v="WDFW"/>
    <d v="2009-04-22T00:00:00"/>
    <n v="10876"/>
    <x v="17"/>
    <d v="2009-04-22T00:00:00"/>
    <s v="Smolt"/>
  </r>
  <r>
    <x v="10"/>
    <x v="1"/>
    <s v="FA"/>
    <x v="29"/>
    <s v="Green River"/>
    <s v="WDFW"/>
    <d v="2009-06-17T00:00:00"/>
    <n v="1468609"/>
    <x v="3"/>
    <d v="2009-07-08T00:00:00"/>
    <s v="Smolt"/>
  </r>
  <r>
    <x v="10"/>
    <x v="5"/>
    <s v="SO"/>
    <x v="29"/>
    <s v="Green River"/>
    <s v="WDFW"/>
    <d v="2009-05-15T00:00:00"/>
    <n v="489641"/>
    <x v="3"/>
    <d v="2009-05-30T00:00:00"/>
    <s v="Smolt"/>
  </r>
  <r>
    <x v="10"/>
    <x v="9"/>
    <s v="SU"/>
    <x v="29"/>
    <s v="Green River"/>
    <s v="WDFW"/>
    <d v="2009-04-27T00:00:00"/>
    <n v="25124"/>
    <x v="3"/>
    <d v="2009-05-05T00:00:00"/>
    <s v="Smolt"/>
  </r>
  <r>
    <x v="10"/>
    <x v="8"/>
    <s v="SP"/>
    <x v="3"/>
    <s v="Cowlitz River"/>
    <s v="WDFW"/>
    <d v="2009-03-25T00:00:00"/>
    <n v="55000"/>
    <x v="3"/>
    <d v="2009-04-15T00:00:00"/>
    <s v="Smolt"/>
  </r>
  <r>
    <x v="10"/>
    <x v="12"/>
    <s v="UN"/>
    <x v="3"/>
    <s v="Cowlitz River"/>
    <s v="WDFW"/>
    <d v="2009-04-15T00:00:00"/>
    <n v="10075"/>
    <x v="3"/>
    <d v="2009-04-15T00:00:00"/>
    <s v="Smolt"/>
  </r>
  <r>
    <x v="10"/>
    <x v="9"/>
    <s v="SU"/>
    <x v="3"/>
    <s v="Cowlitz River"/>
    <s v="WDFW"/>
    <d v="2009-04-20T00:00:00"/>
    <n v="94124"/>
    <x v="3"/>
    <d v="2009-04-27T00:00:00"/>
    <s v="Smolt"/>
  </r>
  <r>
    <x v="10"/>
    <x v="1"/>
    <s v="FA"/>
    <x v="27"/>
    <s v="Kalama River"/>
    <s v="WDFW"/>
    <d v="2009-06-19T00:00:00"/>
    <n v="2957203"/>
    <x v="7"/>
    <d v="2009-07-08T00:00:00"/>
    <s v="Smolt"/>
  </r>
  <r>
    <x v="10"/>
    <x v="11"/>
    <s v="NO"/>
    <x v="27"/>
    <s v="Kalama River"/>
    <s v="WDFW"/>
    <d v="2009-04-17T00:00:00"/>
    <n v="237712"/>
    <x v="7"/>
    <d v="2009-04-17T00:00:00"/>
    <s v="Smolt"/>
  </r>
  <r>
    <x v="10"/>
    <x v="7"/>
    <s v="WI"/>
    <x v="27"/>
    <s v="Kalama River"/>
    <s v="WDFW"/>
    <d v="2009-04-24T00:00:00"/>
    <n v="50354"/>
    <x v="7"/>
    <d v="2009-04-24T00:00:00"/>
    <s v="Smolt"/>
  </r>
  <r>
    <x v="10"/>
    <x v="1"/>
    <s v="FA"/>
    <x v="20"/>
    <s v="Kalama River"/>
    <s v="WDFW"/>
    <d v="2009-06-04T00:00:00"/>
    <n v="2070841"/>
    <x v="7"/>
    <d v="2009-06-19T00:00:00"/>
    <s v="Smolt"/>
  </r>
  <r>
    <x v="10"/>
    <x v="8"/>
    <s v="SP"/>
    <x v="20"/>
    <s v="Fallert Creek"/>
    <s v="WDFW"/>
    <d v="2009-03-01T00:00:00"/>
    <n v="149362"/>
    <x v="7"/>
    <d v="2009-03-12T00:00:00"/>
    <s v="Smolt"/>
  </r>
  <r>
    <x v="10"/>
    <x v="5"/>
    <s v="SO"/>
    <x v="20"/>
    <s v="Fallert Creek"/>
    <s v="WDFW"/>
    <d v="2009-04-20T00:00:00"/>
    <n v="327984"/>
    <x v="7"/>
    <d v="2009-04-24T00:00:00"/>
    <s v="Smolt"/>
  </r>
  <r>
    <x v="10"/>
    <x v="9"/>
    <s v="SU"/>
    <x v="20"/>
    <s v="Fallert Creek"/>
    <s v="WDFW"/>
    <d v="2009-04-15T00:00:00"/>
    <n v="30651"/>
    <x v="7"/>
    <d v="2009-04-15T00:00:00"/>
    <s v="Smolt"/>
  </r>
  <r>
    <x v="10"/>
    <x v="8"/>
    <s v="SP"/>
    <x v="27"/>
    <s v="Gobar Acclim Pond"/>
    <s v="WDFW"/>
    <d v="2009-03-02T00:00:00"/>
    <n v="285560"/>
    <x v="7"/>
    <d v="2009-03-06T00:00:00"/>
    <s v="Smolt"/>
  </r>
  <r>
    <x v="10"/>
    <x v="9"/>
    <s v="SU"/>
    <x v="27"/>
    <s v="Gobar Acclim Pond"/>
    <s v="WDFW"/>
    <d v="2009-05-01T00:00:00"/>
    <n v="56583"/>
    <x v="7"/>
    <d v="2009-05-15T00:00:00"/>
    <s v="Smolt"/>
  </r>
  <r>
    <x v="10"/>
    <x v="7"/>
    <s v="WI"/>
    <x v="27"/>
    <s v="Gobar Acclim Pond"/>
    <s v="WDFW"/>
    <d v="2009-05-01T00:00:00"/>
    <n v="64990"/>
    <x v="7"/>
    <d v="2009-05-15T00:00:00"/>
    <s v="Smolt"/>
  </r>
  <r>
    <x v="10"/>
    <x v="8"/>
    <s v="SP"/>
    <x v="7"/>
    <s v="Lewis River"/>
    <s v="WDFW"/>
    <d v="2009-02-17T00:00:00"/>
    <n v="953676"/>
    <x v="5"/>
    <d v="2009-03-23T00:00:00"/>
    <s v="Smolt"/>
  </r>
  <r>
    <x v="10"/>
    <x v="11"/>
    <s v="NO"/>
    <x v="7"/>
    <s v="Lewis River"/>
    <s v="WDFW"/>
    <d v="2009-04-14T00:00:00"/>
    <n v="834665"/>
    <x v="5"/>
    <d v="2009-05-11T00:00:00"/>
    <s v="Smolt"/>
  </r>
  <r>
    <x v="10"/>
    <x v="5"/>
    <s v="SO"/>
    <x v="7"/>
    <s v="Lewis River"/>
    <s v="WDFW"/>
    <d v="2009-04-14T00:00:00"/>
    <n v="889003"/>
    <x v="5"/>
    <d v="2009-05-11T00:00:00"/>
    <s v="Smolt"/>
  </r>
  <r>
    <x v="10"/>
    <x v="9"/>
    <s v="SU"/>
    <x v="25"/>
    <s v="Lewis River"/>
    <s v="WDFW"/>
    <d v="2009-04-16T00:00:00"/>
    <n v="175263"/>
    <x v="5"/>
    <d v="2009-05-08T00:00:00"/>
    <s v="Smolt"/>
  </r>
  <r>
    <x v="10"/>
    <x v="7"/>
    <s v="WI"/>
    <x v="25"/>
    <s v="Lewis River"/>
    <s v="WDFW"/>
    <d v="2009-04-16T00:00:00"/>
    <n v="93491"/>
    <x v="5"/>
    <d v="2009-05-08T00:00:00"/>
    <s v="Smolt"/>
  </r>
  <r>
    <x v="10"/>
    <x v="8"/>
    <s v="SP"/>
    <x v="3"/>
    <s v="Echo Net Pens"/>
    <s v="WDFW"/>
    <d v="2009-01-18T00:00:00"/>
    <n v="75000"/>
    <x v="5"/>
    <d v="2009-01-18T00:00:00"/>
    <s v="Smolt"/>
  </r>
  <r>
    <x v="10"/>
    <x v="8"/>
    <s v="SP"/>
    <x v="3"/>
    <s v="Echo Net Pens"/>
    <s v="WDFW"/>
    <d v="2009-03-10T00:00:00"/>
    <n v="77000"/>
    <x v="5"/>
    <d v="2009-03-10T00:00:00"/>
    <s v="Smolt"/>
  </r>
  <r>
    <x v="10"/>
    <x v="9"/>
    <s v="SU"/>
    <x v="3"/>
    <s v="Echo Net Pens"/>
    <s v="WDFW"/>
    <d v="2009-05-01T00:00:00"/>
    <n v="58220"/>
    <x v="5"/>
    <d v="2009-05-01T00:00:00"/>
    <s v="Smolt"/>
  </r>
  <r>
    <x v="10"/>
    <x v="7"/>
    <s v="WI"/>
    <x v="28"/>
    <s v="Salmon Creek (WA)"/>
    <s v="WDFW"/>
    <d v="2009-04-22T00:00:00"/>
    <n v="19839"/>
    <x v="4"/>
    <d v="2009-04-22T00:00:00"/>
    <s v="Smolt"/>
  </r>
  <r>
    <x v="10"/>
    <x v="1"/>
    <s v="FA"/>
    <x v="24"/>
    <s v="Washougal River"/>
    <s v="WDFW"/>
    <d v="2009-06-16T00:00:00"/>
    <n v="3067999"/>
    <x v="6"/>
    <d v="2009-06-17T00:00:00"/>
    <s v="Smolt"/>
  </r>
  <r>
    <x v="10"/>
    <x v="11"/>
    <s v="NO"/>
    <x v="24"/>
    <s v="Washougal River"/>
    <s v="WDFW"/>
    <d v="2009-05-01T00:00:00"/>
    <n v="237000"/>
    <x v="6"/>
    <d v="2009-05-01T00:00:00"/>
    <s v="Smolt"/>
  </r>
  <r>
    <x v="10"/>
    <x v="9"/>
    <s v="SU"/>
    <x v="28"/>
    <s v="Washougal River"/>
    <s v="WDFW"/>
    <d v="2009-05-06T00:00:00"/>
    <n v="71807"/>
    <x v="6"/>
    <d v="2009-05-07T00:00:00"/>
    <s v="Smolt"/>
  </r>
  <r>
    <x v="10"/>
    <x v="9"/>
    <s v="SU"/>
    <x v="28"/>
    <s v="Lewis River"/>
    <s v="WDFW"/>
    <d v="2009-04-28T00:00:00"/>
    <n v="15000"/>
    <x v="5"/>
    <d v="2009-04-28T00:00:00"/>
    <s v="Smolt"/>
  </r>
  <r>
    <x v="10"/>
    <x v="7"/>
    <s v="WI"/>
    <x v="28"/>
    <s v="Washougal River"/>
    <s v="WDFW"/>
    <d v="2009-04-27T00:00:00"/>
    <n v="68501"/>
    <x v="6"/>
    <d v="2009-04-28T00:00:00"/>
    <s v="Smolt"/>
  </r>
  <r>
    <x v="10"/>
    <x v="7"/>
    <s v="WI"/>
    <x v="28"/>
    <s v="E Fk Lewis River"/>
    <s v="WDFW"/>
    <d v="2009-04-20T00:00:00"/>
    <n v="60844"/>
    <x v="5"/>
    <d v="2009-04-23T00:00:00"/>
    <s v="Smolt"/>
  </r>
  <r>
    <x v="10"/>
    <x v="1"/>
    <s v="FA"/>
    <x v="2"/>
    <s v="Tanner Creek"/>
    <s v="ODFW"/>
    <d v="2009-05-15T00:00:00"/>
    <n v="2493052"/>
    <x v="2"/>
    <d v="2009-05-15T00:00:00"/>
    <s v="Smolt"/>
  </r>
  <r>
    <x v="10"/>
    <x v="6"/>
    <s v="UN"/>
    <x v="12"/>
    <s v="N Fk Klaskanine River"/>
    <s v="ODFW"/>
    <d v="2009-04-10T00:00:00"/>
    <n v="377402"/>
    <x v="11"/>
    <d v="2009-04-10T00:00:00"/>
    <s v="Smolt"/>
  </r>
  <r>
    <x v="10"/>
    <x v="6"/>
    <s v="UN"/>
    <x v="13"/>
    <s v="Youngs Bay"/>
    <s v="ODFW"/>
    <d v="2009-05-06T00:00:00"/>
    <n v="227399"/>
    <x v="8"/>
    <d v="2009-05-06T00:00:00"/>
    <s v="Smolt"/>
  </r>
  <r>
    <x v="10"/>
    <x v="7"/>
    <s v="WI"/>
    <x v="23"/>
    <s v="Cispus River"/>
    <s v="WDFW"/>
    <d v="2009-05-06T00:00:00"/>
    <n v="16600"/>
    <x v="3"/>
    <d v="2009-05-06T00:00:00"/>
    <s v="Smolt"/>
  </r>
  <r>
    <x v="10"/>
    <x v="7"/>
    <s v="WI"/>
    <x v="23"/>
    <s v="Upper Cowlitz River"/>
    <s v="WDFW"/>
    <d v="2009-05-04T00:00:00"/>
    <n v="8715"/>
    <x v="3"/>
    <d v="2009-05-04T00:00:00"/>
    <s v="Smolt"/>
  </r>
  <r>
    <x v="10"/>
    <x v="11"/>
    <s v="NO"/>
    <x v="32"/>
    <s v="Elochoman River"/>
    <s v="WDFW"/>
    <d v="2009-01-01T00:00:00"/>
    <n v="76088"/>
    <x v="14"/>
    <d v="2009-01-31T00:00:00"/>
    <s v="Smolt"/>
  </r>
  <r>
    <x v="10"/>
    <x v="5"/>
    <s v="SO"/>
    <x v="32"/>
    <s v="Elochoman River"/>
    <s v="WDFW"/>
    <d v="2009-01-01T00:00:00"/>
    <n v="5567"/>
    <x v="14"/>
    <d v="2009-01-31T00:00:00"/>
    <s v="Smolt"/>
  </r>
  <r>
    <x v="10"/>
    <x v="11"/>
    <s v="NO"/>
    <x v="27"/>
    <s v="Kalama River"/>
    <s v="WDFW"/>
    <d v="2009-01-07T00:00:00"/>
    <n v="117626"/>
    <x v="7"/>
    <d v="2009-01-07T00:00:00"/>
    <s v="Smolt"/>
  </r>
  <r>
    <x v="10"/>
    <x v="8"/>
    <s v="SP"/>
    <x v="4"/>
    <s v="Clackamas River"/>
    <s v="ODFW"/>
    <d v="2009-04-23T00:00:00"/>
    <n v="80881"/>
    <x v="13"/>
    <d v="2009-04-23T00:00:00"/>
    <s v="Smolt"/>
  </r>
  <r>
    <x v="10"/>
    <x v="1"/>
    <s v="FA"/>
    <x v="20"/>
    <s v="Fallert Creek"/>
    <s v="WDFW"/>
    <d v="2009-07-04T00:00:00"/>
    <n v="498612"/>
    <x v="7"/>
    <d v="2009-07-04T00:00:00"/>
    <s v="Smolt"/>
  </r>
  <r>
    <x v="10"/>
    <x v="8"/>
    <s v="SP"/>
    <x v="3"/>
    <s v="N Fk Lewis River"/>
    <s v="WDFW"/>
    <d v="2009-04-15T00:00:00"/>
    <n v="75000"/>
    <x v="5"/>
    <d v="2009-04-15T00:00:00"/>
    <s v="Smolt"/>
  </r>
  <r>
    <x v="11"/>
    <x v="0"/>
    <s v="SP"/>
    <x v="14"/>
    <s v="Clackamas River"/>
    <s v="ODFW"/>
    <d v="2007-10-08T00:00:00"/>
    <n v="321337"/>
    <x v="13"/>
    <d v="2007-10-08T00:00:00"/>
    <s v="Presmolt"/>
  </r>
  <r>
    <x v="11"/>
    <x v="6"/>
    <s v="UN"/>
    <x v="4"/>
    <s v="Youngs Bay"/>
    <s v="ODFW"/>
    <d v="2007-06-08T00:00:00"/>
    <n v="2446"/>
    <x v="8"/>
    <d v="2007-06-08T00:00:00"/>
    <s v="Smolt"/>
  </r>
  <r>
    <x v="11"/>
    <x v="0"/>
    <s v="SP"/>
    <x v="17"/>
    <s v="Detroit Reservoir"/>
    <s v="ODFW"/>
    <d v="2007-07-16T00:00:00"/>
    <n v="45360"/>
    <x v="1"/>
    <d v="2007-07-16T00:00:00"/>
    <s v="Parr"/>
  </r>
  <r>
    <x v="11"/>
    <x v="0"/>
    <s v="SP"/>
    <x v="18"/>
    <s v="Mohawk River"/>
    <s v="ODFW"/>
    <d v="2007-06-12T00:00:00"/>
    <n v="106995"/>
    <x v="1"/>
    <d v="2007-06-12T00:00:00"/>
    <s v="Parr"/>
  </r>
  <r>
    <x v="11"/>
    <x v="0"/>
    <s v="SP"/>
    <x v="18"/>
    <s v="McKenzie River"/>
    <s v="ODFW"/>
    <d v="2007-11-16T00:00:00"/>
    <n v="343213"/>
    <x v="1"/>
    <d v="2007-11-16T00:00:00"/>
    <s v="Presmolt"/>
  </r>
  <r>
    <x v="11"/>
    <x v="0"/>
    <s v="SP"/>
    <x v="0"/>
    <s v="S Fk Santiam River"/>
    <s v="ODFW"/>
    <d v="2007-10-31T00:00:00"/>
    <n v="316790"/>
    <x v="0"/>
    <d v="2007-10-31T00:00:00"/>
    <s v="Presmolt"/>
  </r>
  <r>
    <x v="11"/>
    <x v="0"/>
    <s v="SP"/>
    <x v="1"/>
    <s v="Dexter Pond"/>
    <s v="ODFW"/>
    <d v="2007-11-01T00:00:00"/>
    <n v="317029"/>
    <x v="1"/>
    <d v="2007-11-01T00:00:00"/>
    <s v="Presmolt"/>
  </r>
  <r>
    <x v="11"/>
    <x v="7"/>
    <s v="WI"/>
    <x v="23"/>
    <s v="Upper Cowlitz River"/>
    <s v="WDFW"/>
    <d v="2007-10-23T00:00:00"/>
    <n v="203390"/>
    <x v="3"/>
    <d v="2007-11-01T00:00:00"/>
    <s v="Fry"/>
  </r>
  <r>
    <x v="11"/>
    <x v="0"/>
    <s v="SP"/>
    <x v="6"/>
    <s v="Cowlitz River"/>
    <s v="WDFW"/>
    <d v="2007-05-01T00:00:00"/>
    <n v="277167"/>
    <x v="3"/>
    <d v="2007-05-01T00:00:00"/>
    <s v="Parr"/>
  </r>
  <r>
    <x v="11"/>
    <x v="4"/>
    <s v="NO"/>
    <x v="3"/>
    <s v="Campbell Creek"/>
    <s v="WDFW"/>
    <d v="2007-07-01T00:00:00"/>
    <n v="1000"/>
    <x v="3"/>
    <d v="2007-07-20T00:00:00"/>
    <s v="Presmolt"/>
  </r>
  <r>
    <x v="11"/>
    <x v="4"/>
    <s v="NO"/>
    <x v="3"/>
    <s v="Campbell Creek"/>
    <s v="WDFW"/>
    <d v="2007-03-01T00:00:00"/>
    <n v="10000"/>
    <x v="3"/>
    <d v="2007-03-31T00:00:00"/>
    <s v="Fry"/>
  </r>
  <r>
    <x v="11"/>
    <x v="4"/>
    <s v="NO"/>
    <x v="3"/>
    <s v="Salmon Creek (WA)"/>
    <s v="WDFW"/>
    <d v="2007-03-01T00:00:00"/>
    <n v="5000"/>
    <x v="4"/>
    <d v="2007-03-31T00:00:00"/>
    <s v="Fry"/>
  </r>
  <r>
    <x v="11"/>
    <x v="4"/>
    <s v="NO"/>
    <x v="3"/>
    <s v="Blue Creek"/>
    <s v="WDFW"/>
    <d v="2007-03-01T00:00:00"/>
    <n v="80000"/>
    <x v="3"/>
    <d v="2007-03-31T00:00:00"/>
    <s v="Fry"/>
  </r>
  <r>
    <x v="11"/>
    <x v="4"/>
    <s v="NO"/>
    <x v="3"/>
    <s v="Cowlitz River"/>
    <s v="WDFW"/>
    <d v="2007-03-01T00:00:00"/>
    <n v="20000"/>
    <x v="3"/>
    <d v="2007-03-31T00:00:00"/>
    <s v="Fry"/>
  </r>
  <r>
    <x v="11"/>
    <x v="4"/>
    <s v="NO"/>
    <x v="3"/>
    <s v="Olequa Creek"/>
    <s v="WDFW"/>
    <d v="2007-03-01T00:00:00"/>
    <n v="8000"/>
    <x v="3"/>
    <d v="2007-03-31T00:00:00"/>
    <s v="Fry"/>
  </r>
  <r>
    <x v="11"/>
    <x v="4"/>
    <s v="NO"/>
    <x v="3"/>
    <s v="Salmon Creek (WA)"/>
    <s v="WDFW"/>
    <d v="2007-03-01T00:00:00"/>
    <n v="16000"/>
    <x v="4"/>
    <d v="2007-03-31T00:00:00"/>
    <s v="Fry"/>
  </r>
  <r>
    <x v="11"/>
    <x v="4"/>
    <s v="NO"/>
    <x v="3"/>
    <s v="Lewis River"/>
    <s v="WDFW"/>
    <d v="2007-02-03T00:00:00"/>
    <n v="10000"/>
    <x v="5"/>
    <d v="2007-02-10T00:00:00"/>
    <s v="Fry"/>
  </r>
  <r>
    <x v="11"/>
    <x v="4"/>
    <s v="NO"/>
    <x v="3"/>
    <s v="Lewis River"/>
    <s v="WDFW"/>
    <d v="2007-02-03T00:00:00"/>
    <n v="50000"/>
    <x v="5"/>
    <d v="2007-02-10T00:00:00"/>
    <s v="Fry"/>
  </r>
  <r>
    <x v="11"/>
    <x v="4"/>
    <s v="NO"/>
    <x v="3"/>
    <s v="Lewis River"/>
    <s v="WDFW"/>
    <d v="2007-02-03T00:00:00"/>
    <n v="100000"/>
    <x v="5"/>
    <d v="2007-02-10T00:00:00"/>
    <s v="Fry"/>
  </r>
  <r>
    <x v="11"/>
    <x v="4"/>
    <s v="NO"/>
    <x v="3"/>
    <s v="Lewis River"/>
    <s v="WDFW"/>
    <d v="2007-02-03T00:00:00"/>
    <n v="50000"/>
    <x v="5"/>
    <d v="2007-02-10T00:00:00"/>
    <s v="Fry"/>
  </r>
  <r>
    <x v="11"/>
    <x v="4"/>
    <s v="NO"/>
    <x v="3"/>
    <s v="Lewis River"/>
    <s v="WDFW"/>
    <d v="2007-01-22T00:00:00"/>
    <n v="50000"/>
    <x v="5"/>
    <d v="2007-01-27T00:00:00"/>
    <s v="Fry"/>
  </r>
  <r>
    <x v="11"/>
    <x v="4"/>
    <s v="NO"/>
    <x v="3"/>
    <s v="Lewis River"/>
    <s v="WDFW"/>
    <d v="2007-02-02T00:00:00"/>
    <n v="50000"/>
    <x v="5"/>
    <d v="2007-02-10T00:00:00"/>
    <s v="Fry"/>
  </r>
  <r>
    <x v="11"/>
    <x v="4"/>
    <s v="NO"/>
    <x v="3"/>
    <s v="Lewis River"/>
    <s v="WDFW"/>
    <d v="2007-02-02T00:00:00"/>
    <n v="100000"/>
    <x v="5"/>
    <d v="2007-02-10T00:00:00"/>
    <s v="Fry"/>
  </r>
  <r>
    <x v="11"/>
    <x v="4"/>
    <s v="NO"/>
    <x v="3"/>
    <s v="Lewis River"/>
    <s v="WDFW"/>
    <d v="2007-01-22T00:00:00"/>
    <n v="50000"/>
    <x v="5"/>
    <d v="2007-01-27T00:00:00"/>
    <s v="Fry"/>
  </r>
  <r>
    <x v="11"/>
    <x v="4"/>
    <s v="NO"/>
    <x v="3"/>
    <s v="Cowlitz River"/>
    <s v="WDFW"/>
    <d v="2007-03-01T00:00:00"/>
    <n v="10000"/>
    <x v="3"/>
    <d v="2007-03-31T00:00:00"/>
    <s v="Fry"/>
  </r>
  <r>
    <x v="11"/>
    <x v="4"/>
    <s v="NO"/>
    <x v="3"/>
    <s v="Cowlitz River"/>
    <s v="WDFW"/>
    <d v="2007-03-01T00:00:00"/>
    <n v="5000"/>
    <x v="3"/>
    <d v="2007-03-31T00:00:00"/>
    <s v="Fry"/>
  </r>
  <r>
    <x v="11"/>
    <x v="4"/>
    <s v="NO"/>
    <x v="3"/>
    <s v="Cowlitz River"/>
    <s v="WDFW"/>
    <d v="2007-03-01T00:00:00"/>
    <n v="16000"/>
    <x v="3"/>
    <d v="2007-03-31T00:00:00"/>
    <s v="Fry"/>
  </r>
  <r>
    <x v="11"/>
    <x v="4"/>
    <s v="NO"/>
    <x v="3"/>
    <s v="Lewis River"/>
    <s v="WDFW"/>
    <d v="2007-02-03T00:00:00"/>
    <n v="250000"/>
    <x v="5"/>
    <d v="2007-02-10T00:00:00"/>
    <s v="Fry"/>
  </r>
  <r>
    <x v="11"/>
    <x v="4"/>
    <s v="NO"/>
    <x v="3"/>
    <s v="Lewis River"/>
    <s v="WDFW"/>
    <d v="2007-01-22T00:00:00"/>
    <n v="100000"/>
    <x v="5"/>
    <d v="2007-01-27T00:00:00"/>
    <s v="Fry"/>
  </r>
  <r>
    <x v="11"/>
    <x v="4"/>
    <s v="NO"/>
    <x v="3"/>
    <s v="Lewis River"/>
    <s v="WDFW"/>
    <d v="2007-02-02T00:00:00"/>
    <n v="50000"/>
    <x v="5"/>
    <d v="2007-02-10T00:00:00"/>
    <s v="Fry"/>
  </r>
  <r>
    <x v="11"/>
    <x v="4"/>
    <s v="NO"/>
    <x v="3"/>
    <s v="Salmon Creek (WA)"/>
    <s v="WDFW"/>
    <d v="2007-03-06T00:00:00"/>
    <n v="63193"/>
    <x v="4"/>
    <d v="2007-04-10T00:00:00"/>
    <s v="Fry"/>
  </r>
  <r>
    <x v="11"/>
    <x v="4"/>
    <s v="NO"/>
    <x v="3"/>
    <s v="Salmon Creek (WA)"/>
    <s v="WDFW"/>
    <d v="2007-03-21T00:00:00"/>
    <n v="60000"/>
    <x v="4"/>
    <d v="2007-03-21T00:00:00"/>
    <s v="Fry"/>
  </r>
  <r>
    <x v="11"/>
    <x v="4"/>
    <s v="NO"/>
    <x v="3"/>
    <s v="Salmon Creek (WA)"/>
    <s v="WDFW"/>
    <d v="2007-03-30T00:00:00"/>
    <n v="4300"/>
    <x v="4"/>
    <d v="2007-03-30T00:00:00"/>
    <s v="Fry"/>
  </r>
  <r>
    <x v="11"/>
    <x v="0"/>
    <s v="SP"/>
    <x v="1"/>
    <s v="Hills Creek Reservoir"/>
    <s v="ODFW"/>
    <d v="2007-07-09T00:00:00"/>
    <n v="99990"/>
    <x v="1"/>
    <d v="2007-07-09T00:00:00"/>
    <s v="Parr"/>
  </r>
  <r>
    <x v="11"/>
    <x v="0"/>
    <s v="SP"/>
    <x v="17"/>
    <s v="Detroit Reservoir"/>
    <s v="ODFW"/>
    <d v="2007-07-24T00:00:00"/>
    <n v="44200"/>
    <x v="1"/>
    <d v="2007-07-24T00:00:00"/>
    <s v="Parr"/>
  </r>
  <r>
    <x v="11"/>
    <x v="0"/>
    <s v="SP"/>
    <x v="17"/>
    <s v="Detroit Reservoir"/>
    <s v="ODFW"/>
    <d v="2007-08-03T00:00:00"/>
    <n v="99397"/>
    <x v="1"/>
    <d v="2007-08-03T00:00:00"/>
    <s v="Presmolt"/>
  </r>
  <r>
    <x v="11"/>
    <x v="0"/>
    <s v="SP"/>
    <x v="14"/>
    <s v="Clackamas River"/>
    <s v="ODFW"/>
    <d v="2007-11-27T00:00:00"/>
    <n v="90847"/>
    <x v="13"/>
    <d v="2007-11-27T00:00:00"/>
    <s v="Presmolt"/>
  </r>
  <r>
    <x v="11"/>
    <x v="1"/>
    <s v="FA"/>
    <x v="3"/>
    <s v="Chinook River"/>
    <s v="WDFW"/>
    <d v="2008-06-01T00:00:00"/>
    <n v="31500"/>
    <x v="18"/>
    <d v="2008-06-30T00:00:00"/>
    <s v="Smolt"/>
  </r>
  <r>
    <x v="11"/>
    <x v="13"/>
    <s v="UN"/>
    <x v="26"/>
    <s v="Grays River"/>
    <s v="WDFW"/>
    <d v="2008-03-29T00:00:00"/>
    <n v="77609"/>
    <x v="15"/>
    <d v="2008-03-29T00:00:00"/>
    <s v="Fry"/>
  </r>
  <r>
    <x v="11"/>
    <x v="5"/>
    <s v="SO"/>
    <x v="26"/>
    <s v="Grays River"/>
    <s v="WDFW"/>
    <d v="2008-05-01T00:00:00"/>
    <n v="132188"/>
    <x v="15"/>
    <d v="2008-05-01T00:00:00"/>
    <s v="Smolt"/>
  </r>
  <r>
    <x v="11"/>
    <x v="7"/>
    <s v="WI"/>
    <x v="26"/>
    <s v="Grays River"/>
    <s v="WDFW"/>
    <d v="2008-05-01T00:00:00"/>
    <n v="34477"/>
    <x v="15"/>
    <d v="2008-05-01T00:00:00"/>
    <s v="Smolt"/>
  </r>
  <r>
    <x v="11"/>
    <x v="8"/>
    <s v="SP"/>
    <x v="26"/>
    <s v="Deep River Net Pens"/>
    <s v="WDFW"/>
    <d v="2008-04-03T00:00:00"/>
    <n v="62500"/>
    <x v="15"/>
    <d v="2008-04-03T00:00:00"/>
    <s v="Smolt"/>
  </r>
  <r>
    <x v="11"/>
    <x v="8"/>
    <s v="SP"/>
    <x v="26"/>
    <s v="Deep River Net Pens"/>
    <s v="WDFW"/>
    <d v="2008-04-03T00:00:00"/>
    <n v="59000"/>
    <x v="15"/>
    <d v="2008-04-03T00:00:00"/>
    <s v="Smolt"/>
  </r>
  <r>
    <x v="11"/>
    <x v="5"/>
    <s v="SO"/>
    <x v="26"/>
    <s v="Deep River Net Pens"/>
    <s v="WDFW"/>
    <d v="2008-05-01T00:00:00"/>
    <n v="368000"/>
    <x v="15"/>
    <d v="2008-05-01T00:00:00"/>
    <s v="Smolt"/>
  </r>
  <r>
    <x v="11"/>
    <x v="1"/>
    <s v="FA"/>
    <x v="32"/>
    <s v="Elochoman River"/>
    <s v="WDFW"/>
    <d v="2008-06-06T00:00:00"/>
    <n v="1783003"/>
    <x v="14"/>
    <d v="2008-06-09T00:00:00"/>
    <s v="Smolt"/>
  </r>
  <r>
    <x v="11"/>
    <x v="11"/>
    <s v="NO"/>
    <x v="32"/>
    <s v="Elochoman River"/>
    <s v="WDFW"/>
    <d v="2008-04-16T00:00:00"/>
    <n v="266438"/>
    <x v="14"/>
    <d v="2008-04-17T00:00:00"/>
    <s v="Smolt"/>
  </r>
  <r>
    <x v="11"/>
    <x v="5"/>
    <s v="SO"/>
    <x v="32"/>
    <s v="Elochoman River"/>
    <s v="WDFW"/>
    <d v="2008-04-16T00:00:00"/>
    <n v="135038"/>
    <x v="14"/>
    <d v="2008-04-17T00:00:00"/>
    <s v="Smolt"/>
  </r>
  <r>
    <x v="11"/>
    <x v="9"/>
    <s v="SU"/>
    <x v="32"/>
    <s v="Elochoman Hatchery"/>
    <s v="WDFW"/>
    <d v="2008-04-23T00:00:00"/>
    <n v="29182"/>
    <x v="14"/>
    <d v="2008-04-24T00:00:00"/>
    <s v="Smolt"/>
  </r>
  <r>
    <x v="11"/>
    <x v="7"/>
    <s v="WI"/>
    <x v="32"/>
    <s v="Elochoman Hatchery"/>
    <s v="WDFW"/>
    <d v="2008-04-23T00:00:00"/>
    <n v="41293"/>
    <x v="14"/>
    <d v="2008-04-24T00:00:00"/>
    <s v="Smolt"/>
  </r>
  <r>
    <x v="11"/>
    <x v="7"/>
    <s v="WI"/>
    <x v="32"/>
    <s v="Elochoman Hatchery"/>
    <s v="WDFW"/>
    <d v="2008-04-15T00:00:00"/>
    <n v="5000"/>
    <x v="14"/>
    <d v="2008-04-18T00:00:00"/>
    <s v="Smolt"/>
  </r>
  <r>
    <x v="11"/>
    <x v="12"/>
    <s v="UN"/>
    <x v="23"/>
    <s v="Cowlitz River"/>
    <s v="WDFW"/>
    <d v="2008-04-15T00:00:00"/>
    <n v="89688"/>
    <x v="3"/>
    <d v="2008-04-30T00:00:00"/>
    <s v="Smolt"/>
  </r>
  <r>
    <x v="11"/>
    <x v="7"/>
    <s v="WI"/>
    <x v="23"/>
    <s v="Cowlitz River"/>
    <s v="WDFW"/>
    <d v="2008-04-15T00:00:00"/>
    <n v="397952"/>
    <x v="3"/>
    <d v="2008-05-20T00:00:00"/>
    <s v="Smolt"/>
  </r>
  <r>
    <x v="11"/>
    <x v="9"/>
    <s v="SU"/>
    <x v="23"/>
    <s v="Cowlitz River"/>
    <s v="WDFW"/>
    <d v="2008-04-15T00:00:00"/>
    <n v="446585"/>
    <x v="3"/>
    <d v="2008-05-20T00:00:00"/>
    <s v="Smolt"/>
  </r>
  <r>
    <x v="11"/>
    <x v="7"/>
    <s v="WI"/>
    <x v="23"/>
    <s v="Cowlitz River"/>
    <s v="WDFW"/>
    <d v="2008-04-15T00:00:00"/>
    <n v="322692"/>
    <x v="3"/>
    <d v="2008-05-20T00:00:00"/>
    <s v="Smolt"/>
  </r>
  <r>
    <x v="11"/>
    <x v="1"/>
    <s v="FA"/>
    <x v="6"/>
    <s v="Cowlitz River"/>
    <s v="WDFW"/>
    <d v="2008-06-18T00:00:00"/>
    <n v="5098135"/>
    <x v="3"/>
    <d v="2008-07-08T00:00:00"/>
    <s v="Smolt"/>
  </r>
  <r>
    <x v="11"/>
    <x v="8"/>
    <s v="SP"/>
    <x v="6"/>
    <s v="Cowlitz River"/>
    <s v="WDFW"/>
    <d v="2008-04-01T00:00:00"/>
    <n v="850714"/>
    <x v="3"/>
    <d v="2008-04-02T00:00:00"/>
    <s v="Smolt"/>
  </r>
  <r>
    <x v="11"/>
    <x v="11"/>
    <s v="NO"/>
    <x v="6"/>
    <s v="Cowlitz River"/>
    <s v="WDFW"/>
    <d v="2008-04-29T00:00:00"/>
    <n v="3446199"/>
    <x v="3"/>
    <d v="2008-04-30T00:00:00"/>
    <s v="Smolt"/>
  </r>
  <r>
    <x v="11"/>
    <x v="9"/>
    <s v="SU"/>
    <x v="3"/>
    <s v="Toutle River"/>
    <s v="WDFW"/>
    <d v="2008-04-20T00:00:00"/>
    <n v="24971"/>
    <x v="16"/>
    <d v="2008-04-25T00:00:00"/>
    <s v="Smolt"/>
  </r>
  <r>
    <x v="11"/>
    <x v="7"/>
    <s v="WI"/>
    <x v="3"/>
    <s v="Coweeman River"/>
    <s v="WDFW"/>
    <d v="2008-04-15T00:00:00"/>
    <n v="10000"/>
    <x v="17"/>
    <d v="2008-05-15T00:00:00"/>
    <s v="Smolt"/>
  </r>
  <r>
    <x v="11"/>
    <x v="1"/>
    <s v="FA"/>
    <x v="29"/>
    <s v="Green River"/>
    <s v="WDFW"/>
    <d v="2008-07-09T00:00:00"/>
    <n v="2282929"/>
    <x v="3"/>
    <d v="2008-07-31T00:00:00"/>
    <s v="Smolt"/>
  </r>
  <r>
    <x v="11"/>
    <x v="5"/>
    <s v="SO"/>
    <x v="29"/>
    <s v="Green River"/>
    <s v="WDFW"/>
    <d v="2008-05-15T00:00:00"/>
    <n v="829666"/>
    <x v="3"/>
    <d v="2008-05-30T00:00:00"/>
    <s v="Smolt"/>
  </r>
  <r>
    <x v="11"/>
    <x v="9"/>
    <s v="SU"/>
    <x v="29"/>
    <s v="Green River"/>
    <s v="WDFW"/>
    <d v="2008-05-06T00:00:00"/>
    <n v="23311"/>
    <x v="3"/>
    <d v="2008-05-14T00:00:00"/>
    <s v="Smolt"/>
  </r>
  <r>
    <x v="11"/>
    <x v="8"/>
    <s v="SP"/>
    <x v="3"/>
    <s v="Cowlitz River"/>
    <s v="WDFW"/>
    <d v="2008-03-25T00:00:00"/>
    <n v="53921"/>
    <x v="3"/>
    <d v="2008-03-25T00:00:00"/>
    <s v="Smolt"/>
  </r>
  <r>
    <x v="11"/>
    <x v="12"/>
    <s v="UN"/>
    <x v="3"/>
    <s v="Cowlitz River"/>
    <s v="WDFW"/>
    <d v="2008-04-15T00:00:00"/>
    <n v="10094"/>
    <x v="3"/>
    <d v="2008-04-15T00:00:00"/>
    <s v="Smolt"/>
  </r>
  <r>
    <x v="11"/>
    <x v="9"/>
    <s v="SU"/>
    <x v="3"/>
    <s v="Cowlitz River"/>
    <s v="WDFW"/>
    <d v="2008-04-28T00:00:00"/>
    <n v="64684"/>
    <x v="3"/>
    <d v="2008-04-28T00:00:00"/>
    <s v="Smolt"/>
  </r>
  <r>
    <x v="11"/>
    <x v="1"/>
    <s v="FA"/>
    <x v="27"/>
    <s v="Kalama River"/>
    <s v="WDFW"/>
    <d v="2008-06-25T00:00:00"/>
    <n v="2142109"/>
    <x v="7"/>
    <d v="2008-07-07T00:00:00"/>
    <s v="Smolt"/>
  </r>
  <r>
    <x v="11"/>
    <x v="11"/>
    <s v="NO"/>
    <x v="27"/>
    <s v="Kalama River"/>
    <s v="WDFW"/>
    <d v="2008-04-15T00:00:00"/>
    <n v="284986"/>
    <x v="7"/>
    <d v="2008-04-15T00:00:00"/>
    <s v="Smolt"/>
  </r>
  <r>
    <x v="11"/>
    <x v="7"/>
    <s v="WI"/>
    <x v="27"/>
    <s v="Kalama River"/>
    <s v="WDFW"/>
    <d v="2008-04-15T00:00:00"/>
    <n v="37283"/>
    <x v="7"/>
    <d v="2008-05-09T00:00:00"/>
    <s v="Smolt"/>
  </r>
  <r>
    <x v="11"/>
    <x v="8"/>
    <s v="SP"/>
    <x v="27"/>
    <s v="Gobar Acclim Pond"/>
    <s v="WDFW"/>
    <d v="2008-03-01T00:00:00"/>
    <n v="186766"/>
    <x v="7"/>
    <d v="2008-03-07T00:00:00"/>
    <s v="Smolt"/>
  </r>
  <r>
    <x v="11"/>
    <x v="9"/>
    <s v="SU"/>
    <x v="27"/>
    <s v="Gobar Acclim Pond"/>
    <s v="WDFW"/>
    <d v="2008-05-01T00:00:00"/>
    <n v="54593"/>
    <x v="7"/>
    <d v="2008-05-15T00:00:00"/>
    <s v="Smolt"/>
  </r>
  <r>
    <x v="11"/>
    <x v="7"/>
    <s v="WI"/>
    <x v="27"/>
    <s v="Gobar Acclim Pond"/>
    <s v="WDFW"/>
    <d v="2008-05-01T00:00:00"/>
    <n v="38820"/>
    <x v="7"/>
    <d v="2008-05-15T00:00:00"/>
    <s v="Smolt"/>
  </r>
  <r>
    <x v="11"/>
    <x v="8"/>
    <s v="SP"/>
    <x v="7"/>
    <s v="Lewis River"/>
    <s v="WDFW"/>
    <d v="2008-03-17T00:00:00"/>
    <n v="915191"/>
    <x v="5"/>
    <d v="2008-03-17T00:00:00"/>
    <s v="Smolt"/>
  </r>
  <r>
    <x v="11"/>
    <x v="11"/>
    <s v="NO"/>
    <x v="7"/>
    <s v="Lewis River"/>
    <s v="WDFW"/>
    <d v="2008-05-19T00:00:00"/>
    <n v="856491"/>
    <x v="5"/>
    <d v="2008-05-19T00:00:00"/>
    <s v="Smolt"/>
  </r>
  <r>
    <x v="11"/>
    <x v="5"/>
    <s v="SO"/>
    <x v="7"/>
    <s v="Lewis River"/>
    <s v="WDFW"/>
    <d v="2008-05-19T00:00:00"/>
    <n v="841547"/>
    <x v="5"/>
    <d v="2008-05-19T00:00:00"/>
    <s v="Smolt"/>
  </r>
  <r>
    <x v="11"/>
    <x v="8"/>
    <s v="SP"/>
    <x v="3"/>
    <s v="Echo Net Pens"/>
    <s v="WDFW"/>
    <d v="2008-01-18T00:00:00"/>
    <n v="83884"/>
    <x v="5"/>
    <d v="2008-01-18T00:00:00"/>
    <s v="Smolt"/>
  </r>
  <r>
    <x v="11"/>
    <x v="8"/>
    <s v="SP"/>
    <x v="3"/>
    <s v="Echo Net Pens"/>
    <s v="WDFW"/>
    <d v="2008-03-01T00:00:00"/>
    <n v="64837"/>
    <x v="5"/>
    <d v="2008-03-01T00:00:00"/>
    <s v="Smolt"/>
  </r>
  <r>
    <x v="11"/>
    <x v="9"/>
    <s v="SU"/>
    <x v="3"/>
    <s v="Echo Net Pens"/>
    <s v="WDFW"/>
    <d v="2008-05-15T00:00:00"/>
    <n v="53897"/>
    <x v="5"/>
    <d v="2008-05-17T00:00:00"/>
    <s v="Smolt"/>
  </r>
  <r>
    <x v="11"/>
    <x v="9"/>
    <s v="SU"/>
    <x v="3"/>
    <s v="Echo Net Pens"/>
    <s v="WDFW"/>
    <d v="2008-04-15T00:00:00"/>
    <n v="60102"/>
    <x v="5"/>
    <d v="2008-04-15T00:00:00"/>
    <s v="Smolt"/>
  </r>
  <r>
    <x v="11"/>
    <x v="1"/>
    <s v="FA"/>
    <x v="20"/>
    <s v="Fallert Creek"/>
    <s v="WDFW"/>
    <d v="2008-06-22T00:00:00"/>
    <n v="1750565"/>
    <x v="7"/>
    <d v="2008-07-06T00:00:00"/>
    <s v="Smolt"/>
  </r>
  <r>
    <x v="11"/>
    <x v="8"/>
    <s v="SP"/>
    <x v="20"/>
    <s v="Kalama River"/>
    <s v="WDFW"/>
    <d v="2008-03-01T00:00:00"/>
    <n v="120481"/>
    <x v="7"/>
    <d v="2008-03-10T00:00:00"/>
    <s v="Smolt"/>
  </r>
  <r>
    <x v="11"/>
    <x v="5"/>
    <s v="SO"/>
    <x v="20"/>
    <s v="Kalama River"/>
    <s v="WDFW"/>
    <d v="2008-04-15T00:00:00"/>
    <n v="314861"/>
    <x v="7"/>
    <d v="2008-04-30T00:00:00"/>
    <s v="Smolt"/>
  </r>
  <r>
    <x v="11"/>
    <x v="9"/>
    <s v="SU"/>
    <x v="20"/>
    <s v="Kalama River"/>
    <s v="WDFW"/>
    <d v="2008-04-15T00:00:00"/>
    <n v="29552"/>
    <x v="7"/>
    <d v="2008-04-15T00:00:00"/>
    <s v="Smolt"/>
  </r>
  <r>
    <x v="11"/>
    <x v="9"/>
    <s v="SU"/>
    <x v="28"/>
    <s v="Washougal River"/>
    <s v="WDFW"/>
    <d v="2008-05-12T00:00:00"/>
    <n v="64619"/>
    <x v="6"/>
    <d v="2008-05-12T00:00:00"/>
    <s v="Smolt"/>
  </r>
  <r>
    <x v="11"/>
    <x v="9"/>
    <s v="SU"/>
    <x v="28"/>
    <s v="N Fk Lewis River"/>
    <s v="WDFW"/>
    <d v="2008-05-01T00:00:00"/>
    <n v="32279"/>
    <x v="5"/>
    <d v="2008-05-01T00:00:00"/>
    <s v="Smolt"/>
  </r>
  <r>
    <x v="11"/>
    <x v="7"/>
    <s v="WI"/>
    <x v="28"/>
    <s v="Washougal River"/>
    <s v="WDFW"/>
    <d v="2008-04-28T00:00:00"/>
    <n v="60386"/>
    <x v="6"/>
    <d v="2008-04-28T00:00:00"/>
    <s v="Smolt"/>
  </r>
  <r>
    <x v="11"/>
    <x v="7"/>
    <s v="WI"/>
    <x v="28"/>
    <s v="E Fk Lewis River"/>
    <s v="WDFW"/>
    <d v="2008-04-15T00:00:00"/>
    <n v="90033"/>
    <x v="5"/>
    <d v="2008-04-25T00:00:00"/>
    <s v="Smolt"/>
  </r>
  <r>
    <x v="11"/>
    <x v="7"/>
    <s v="WI"/>
    <x v="28"/>
    <s v="Salmon Creek (WA)"/>
    <s v="WDFW"/>
    <d v="2008-04-22T00:00:00"/>
    <n v="20024"/>
    <x v="4"/>
    <d v="2008-04-22T00:00:00"/>
    <s v="Smolt"/>
  </r>
  <r>
    <x v="11"/>
    <x v="13"/>
    <s v="UN"/>
    <x v="3"/>
    <s v="Chinook River"/>
    <s v="WDFW"/>
    <d v="2008-04-01T00:00:00"/>
    <n v="23250"/>
    <x v="18"/>
    <d v="2008-04-30T00:00:00"/>
    <s v="Fry"/>
  </r>
  <r>
    <x v="11"/>
    <x v="1"/>
    <s v="FA"/>
    <x v="24"/>
    <s v="Washougal River"/>
    <s v="WDFW"/>
    <d v="2008-07-01T00:00:00"/>
    <n v="4169737"/>
    <x v="6"/>
    <d v="2008-07-05T00:00:00"/>
    <s v="Smolt"/>
  </r>
  <r>
    <x v="11"/>
    <x v="11"/>
    <s v="NO"/>
    <x v="24"/>
    <s v="Washougal River"/>
    <s v="WDFW"/>
    <d v="2008-05-01T00:00:00"/>
    <n v="493862"/>
    <x v="6"/>
    <d v="2008-05-01T00:00:00"/>
    <s v="Smolt"/>
  </r>
  <r>
    <x v="11"/>
    <x v="5"/>
    <s v="SO"/>
    <x v="8"/>
    <s v="Eagle Creek Hatchery"/>
    <s v="USFW"/>
    <d v="2008-04-07T00:00:00"/>
    <n v="511342"/>
    <x v="9"/>
    <d v="2008-04-07T00:00:00"/>
    <s v="Smolt"/>
  </r>
  <r>
    <x v="11"/>
    <x v="7"/>
    <s v="WI"/>
    <x v="8"/>
    <s v="Eagle Creek Hatchery"/>
    <s v="USFW"/>
    <d v="2008-04-03T00:00:00"/>
    <n v="160302"/>
    <x v="9"/>
    <d v="2008-04-03T00:00:00"/>
    <s v="Smolt"/>
  </r>
  <r>
    <x v="11"/>
    <x v="9"/>
    <s v="SU"/>
    <x v="25"/>
    <s v="Lewis River"/>
    <s v="WDFW"/>
    <d v="2008-04-16T00:00:00"/>
    <n v="171822"/>
    <x v="5"/>
    <d v="2008-05-12T00:00:00"/>
    <s v="Smolt"/>
  </r>
  <r>
    <x v="11"/>
    <x v="7"/>
    <s v="WI"/>
    <x v="25"/>
    <s v="Lewis River"/>
    <s v="WDFW"/>
    <d v="2008-04-16T00:00:00"/>
    <n v="103684"/>
    <x v="5"/>
    <d v="2008-05-13T00:00:00"/>
    <s v="Smolt"/>
  </r>
  <r>
    <x v="11"/>
    <x v="6"/>
    <s v="UN"/>
    <x v="10"/>
    <s v="Big Creek Hatchery"/>
    <s v="ODFW"/>
    <d v="2008-04-01T00:00:00"/>
    <n v="141789"/>
    <x v="10"/>
    <d v="2008-04-01T00:00:00"/>
    <s v="Smolt"/>
  </r>
  <r>
    <x v="11"/>
    <x v="6"/>
    <s v="UN"/>
    <x v="10"/>
    <s v="Big Creek Hatchery"/>
    <s v="ODFW"/>
    <d v="2008-05-01T00:00:00"/>
    <n v="417929"/>
    <x v="10"/>
    <d v="2008-05-01T00:00:00"/>
    <s v="Smolt"/>
  </r>
  <r>
    <x v="11"/>
    <x v="7"/>
    <s v="WI"/>
    <x v="10"/>
    <s v="Big Creek Hatchery"/>
    <s v="ODFW"/>
    <d v="2008-04-01T00:00:00"/>
    <n v="61341"/>
    <x v="10"/>
    <d v="2008-04-01T00:00:00"/>
    <s v="Smolt"/>
  </r>
  <r>
    <x v="11"/>
    <x v="7"/>
    <s v="WI"/>
    <x v="10"/>
    <s v="Klaskanine River"/>
    <s v="ODFW"/>
    <d v="2008-03-25T00:00:00"/>
    <n v="41026"/>
    <x v="11"/>
    <d v="2008-03-25T00:00:00"/>
    <s v="Smolt"/>
  </r>
  <r>
    <x v="11"/>
    <x v="1"/>
    <s v="FA"/>
    <x v="10"/>
    <s v="Big Creek Hatchery"/>
    <s v="ODFW"/>
    <d v="2008-05-14T00:00:00"/>
    <n v="4286153"/>
    <x v="10"/>
    <d v="2008-05-19T00:00:00"/>
    <s v="Smolt"/>
  </r>
  <r>
    <x v="11"/>
    <x v="7"/>
    <s v="WI"/>
    <x v="11"/>
    <s v="Gnat Creek"/>
    <s v="ODFW"/>
    <d v="2008-04-01T00:00:00"/>
    <n v="40901"/>
    <x v="4"/>
    <d v="2008-04-01T00:00:00"/>
    <s v="Smolt"/>
  </r>
  <r>
    <x v="11"/>
    <x v="8"/>
    <s v="SP"/>
    <x v="13"/>
    <s v="Tongue Pt"/>
    <s v="ODFW"/>
    <d v="2008-03-25T00:00:00"/>
    <n v="79343"/>
    <x v="4"/>
    <d v="2008-03-25T00:00:00"/>
    <s v="Smolt"/>
  </r>
  <r>
    <x v="11"/>
    <x v="8"/>
    <s v="SP"/>
    <x v="13"/>
    <s v="Youngs Bay"/>
    <s v="ODFW"/>
    <d v="2008-03-27T00:00:00"/>
    <n v="543803"/>
    <x v="8"/>
    <d v="2008-03-27T00:00:00"/>
    <s v="Smolt"/>
  </r>
  <r>
    <x v="11"/>
    <x v="8"/>
    <s v="SP"/>
    <x v="13"/>
    <s v="Blind Slough"/>
    <s v="ODFW"/>
    <d v="2008-03-25T00:00:00"/>
    <n v="312962"/>
    <x v="4"/>
    <d v="2008-03-25T00:00:00"/>
    <s v="Smolt"/>
  </r>
  <r>
    <x v="11"/>
    <x v="6"/>
    <s v="UN"/>
    <x v="13"/>
    <s v="Tongue Pt"/>
    <s v="ODFW"/>
    <d v="2008-04-15T00:00:00"/>
    <n v="597754"/>
    <x v="4"/>
    <d v="2008-04-15T00:00:00"/>
    <s v="Smolt"/>
  </r>
  <r>
    <x v="11"/>
    <x v="6"/>
    <s v="UN"/>
    <x v="13"/>
    <s v="Youngs Bay"/>
    <s v="ODFW"/>
    <d v="2008-05-07T00:00:00"/>
    <n v="768960"/>
    <x v="8"/>
    <d v="2008-05-07T00:00:00"/>
    <s v="Smolt"/>
  </r>
  <r>
    <x v="11"/>
    <x v="6"/>
    <s v="UN"/>
    <x v="13"/>
    <s v="Blind Slough"/>
    <s v="ODFW"/>
    <d v="2008-05-01T00:00:00"/>
    <n v="310133"/>
    <x v="4"/>
    <d v="2008-05-01T00:00:00"/>
    <s v="Smolt"/>
  </r>
  <r>
    <x v="11"/>
    <x v="1"/>
    <s v="FA"/>
    <x v="13"/>
    <s v="Youngs Bay"/>
    <s v="ODFW"/>
    <d v="2008-07-01T00:00:00"/>
    <n v="574020"/>
    <x v="8"/>
    <d v="2008-07-01T00:00:00"/>
    <s v="Smolt"/>
  </r>
  <r>
    <x v="11"/>
    <x v="1"/>
    <s v="FA"/>
    <x v="13"/>
    <s v="Klaskanine River"/>
    <s v="ODFW"/>
    <d v="2008-07-27T00:00:00"/>
    <n v="674181"/>
    <x v="11"/>
    <d v="2008-07-27T00:00:00"/>
    <s v="Smolt"/>
  </r>
  <r>
    <x v="11"/>
    <x v="1"/>
    <s v="FA"/>
    <x v="2"/>
    <s v="Tanner Creek"/>
    <s v="ODFW"/>
    <d v="2008-07-31T00:00:00"/>
    <n v="3489284"/>
    <x v="2"/>
    <d v="2008-07-31T00:00:00"/>
    <s v="Smolt"/>
  </r>
  <r>
    <x v="11"/>
    <x v="6"/>
    <s v="UN"/>
    <x v="2"/>
    <s v="Tanner Creek"/>
    <s v="ODFW"/>
    <d v="2008-05-01T00:00:00"/>
    <n v="494630"/>
    <x v="2"/>
    <d v="2008-05-01T00:00:00"/>
    <s v="Smolt"/>
  </r>
  <r>
    <x v="11"/>
    <x v="6"/>
    <s v="UN"/>
    <x v="2"/>
    <s v="Tanner Creek"/>
    <s v="ODFW"/>
    <d v="2008-04-15T00:00:00"/>
    <n v="717664"/>
    <x v="2"/>
    <d v="2008-04-15T00:00:00"/>
    <s v="Smolt"/>
  </r>
  <r>
    <x v="11"/>
    <x v="9"/>
    <s v="SU"/>
    <x v="15"/>
    <s v="Cedar Creek (Sandy R)"/>
    <s v="ODFW"/>
    <d v="2008-04-10T00:00:00"/>
    <n v="54044"/>
    <x v="12"/>
    <d v="2008-04-10T00:00:00"/>
    <s v="Smolt"/>
  </r>
  <r>
    <x v="11"/>
    <x v="7"/>
    <s v="WI"/>
    <x v="15"/>
    <s v="Cedar Creek (Sandy R)"/>
    <s v="ODFW"/>
    <d v="2008-04-09T00:00:00"/>
    <n v="184222"/>
    <x v="12"/>
    <d v="2008-04-09T00:00:00"/>
    <s v="Smolt"/>
  </r>
  <r>
    <x v="11"/>
    <x v="8"/>
    <s v="SP"/>
    <x v="15"/>
    <s v="Cedar Creek (Sandy R)"/>
    <s v="ODFW"/>
    <d v="2008-02-26T00:00:00"/>
    <n v="160072"/>
    <x v="12"/>
    <d v="2008-02-26T00:00:00"/>
    <s v="Smolt"/>
  </r>
  <r>
    <x v="11"/>
    <x v="8"/>
    <s v="SP"/>
    <x v="15"/>
    <s v="Cedar Creek (Sandy R)"/>
    <s v="ODFW"/>
    <d v="2008-03-13T00:00:00"/>
    <n v="138100"/>
    <x v="12"/>
    <d v="2008-03-13T00:00:00"/>
    <s v="Smolt"/>
  </r>
  <r>
    <x v="11"/>
    <x v="6"/>
    <s v="UN"/>
    <x v="15"/>
    <s v="Cedar Creek (Sandy R)"/>
    <s v="ODFW"/>
    <d v="2008-04-16T00:00:00"/>
    <n v="387742"/>
    <x v="12"/>
    <d v="2008-04-16T00:00:00"/>
    <s v="Smolt"/>
  </r>
  <r>
    <x v="11"/>
    <x v="6"/>
    <s v="UN"/>
    <x v="15"/>
    <s v="Cedar Creek (Sandy R)"/>
    <s v="ODFW"/>
    <d v="2008-05-14T00:00:00"/>
    <n v="360337"/>
    <x v="12"/>
    <d v="2008-05-14T00:00:00"/>
    <s v="Smolt"/>
  </r>
  <r>
    <x v="11"/>
    <x v="6"/>
    <s v="UN"/>
    <x v="13"/>
    <s v="S Fk Klaskanine River"/>
    <s v="ODFW"/>
    <d v="2008-04-28T00:00:00"/>
    <n v="282201"/>
    <x v="11"/>
    <d v="2008-04-28T00:00:00"/>
    <s v="Smolt"/>
  </r>
  <r>
    <x v="11"/>
    <x v="6"/>
    <s v="UN"/>
    <x v="13"/>
    <s v="S Fk Klaskanine River"/>
    <s v="ODFW"/>
    <d v="2008-04-01T00:00:00"/>
    <n v="17625"/>
    <x v="11"/>
    <d v="2008-04-30T00:00:00"/>
    <s v="Smolt"/>
  </r>
  <r>
    <x v="11"/>
    <x v="8"/>
    <s v="SP"/>
    <x v="16"/>
    <s v="Clackamas River"/>
    <s v="ODFW"/>
    <d v="2008-03-17T00:00:00"/>
    <n v="142521"/>
    <x v="13"/>
    <d v="2008-03-19T00:00:00"/>
    <s v="Smolt"/>
  </r>
  <r>
    <x v="11"/>
    <x v="9"/>
    <s v="SU"/>
    <x v="16"/>
    <s v="McKenzie River"/>
    <s v="ODFW"/>
    <d v="2008-04-09T00:00:00"/>
    <n v="112188"/>
    <x v="1"/>
    <d v="2008-04-09T00:00:00"/>
    <s v="Smolt"/>
  </r>
  <r>
    <x v="11"/>
    <x v="8"/>
    <s v="SP"/>
    <x v="17"/>
    <s v="Minto Pond"/>
    <s v="ODFW"/>
    <d v="2008-02-28T00:00:00"/>
    <n v="670458"/>
    <x v="0"/>
    <d v="2008-02-28T00:00:00"/>
    <s v="Smolt"/>
  </r>
  <r>
    <x v="11"/>
    <x v="8"/>
    <s v="SP"/>
    <x v="18"/>
    <s v="McKenzie River"/>
    <s v="ODFW"/>
    <d v="2008-02-10T00:00:00"/>
    <n v="407383"/>
    <x v="1"/>
    <d v="2008-02-10T00:00:00"/>
    <s v="Smolt"/>
  </r>
  <r>
    <x v="11"/>
    <x v="8"/>
    <s v="SP"/>
    <x v="18"/>
    <s v="McKenzie River"/>
    <s v="ODFW"/>
    <d v="2008-03-10T00:00:00"/>
    <n v="424356"/>
    <x v="1"/>
    <d v="2008-03-10T00:00:00"/>
    <s v="Smolt"/>
  </r>
  <r>
    <x v="11"/>
    <x v="9"/>
    <s v="SU"/>
    <x v="19"/>
    <s v="Minto Pond"/>
    <s v="ODFW"/>
    <d v="2008-03-31T00:00:00"/>
    <n v="155848"/>
    <x v="0"/>
    <d v="2008-03-31T00:00:00"/>
    <s v="Smolt"/>
  </r>
  <r>
    <x v="11"/>
    <x v="9"/>
    <s v="SU"/>
    <x v="19"/>
    <s v="Willamette River"/>
    <s v="ODFW"/>
    <d v="2008-04-23T00:00:00"/>
    <n v="76218"/>
    <x v="1"/>
    <d v="2008-04-23T00:00:00"/>
    <s v="Smolt"/>
  </r>
  <r>
    <x v="11"/>
    <x v="8"/>
    <s v="SP"/>
    <x v="0"/>
    <s v="S Fk Santiam River"/>
    <s v="ODFW"/>
    <d v="2008-02-15T00:00:00"/>
    <n v="313573"/>
    <x v="0"/>
    <d v="2008-02-15T00:00:00"/>
    <s v="Smolt"/>
  </r>
  <r>
    <x v="11"/>
    <x v="9"/>
    <s v="SU"/>
    <x v="0"/>
    <s v="S Fk Santiam River"/>
    <s v="ODFW"/>
    <d v="2008-03-26T00:00:00"/>
    <n v="147602"/>
    <x v="0"/>
    <d v="2008-03-26T00:00:00"/>
    <s v="Smolt"/>
  </r>
  <r>
    <x v="11"/>
    <x v="8"/>
    <s v="SP"/>
    <x v="0"/>
    <s v="S Fk Santiam River"/>
    <s v="ODFW"/>
    <d v="2008-03-11T00:00:00"/>
    <n v="165532"/>
    <x v="0"/>
    <d v="2008-03-11T00:00:00"/>
    <s v="Smolt"/>
  </r>
  <r>
    <x v="11"/>
    <x v="9"/>
    <s v="SU"/>
    <x v="15"/>
    <s v="Cedar Creek (Sandy R)"/>
    <s v="ODFW"/>
    <d v="2008-04-14T00:00:00"/>
    <n v="35000"/>
    <x v="12"/>
    <d v="2008-04-14T00:00:00"/>
    <s v="Smolt"/>
  </r>
  <r>
    <x v="11"/>
    <x v="8"/>
    <s v="SP"/>
    <x v="1"/>
    <s v="Dexter Pond"/>
    <s v="ODFW"/>
    <d v="2008-02-01T00:00:00"/>
    <n v="542487"/>
    <x v="1"/>
    <d v="2008-02-01T00:00:00"/>
    <s v="Smolt"/>
  </r>
  <r>
    <x v="11"/>
    <x v="8"/>
    <s v="SP"/>
    <x v="1"/>
    <s v="Dexter Pond"/>
    <s v="ODFW"/>
    <d v="2008-03-05T00:00:00"/>
    <n v="764476"/>
    <x v="1"/>
    <d v="2008-03-05T00:00:00"/>
    <s v="Smolt"/>
  </r>
  <r>
    <x v="11"/>
    <x v="8"/>
    <s v="SP"/>
    <x v="1"/>
    <s v="S Fk Santiam River"/>
    <s v="ODFW"/>
    <d v="2008-02-26T00:00:00"/>
    <n v="296684"/>
    <x v="0"/>
    <d v="2008-02-28T00:00:00"/>
    <s v="Smolt"/>
  </r>
  <r>
    <x v="11"/>
    <x v="8"/>
    <s v="SP"/>
    <x v="1"/>
    <s v="Mollala River"/>
    <s v="ODFW"/>
    <d v="2008-03-05T00:00:00"/>
    <n v="110684"/>
    <x v="1"/>
    <d v="2008-03-05T00:00:00"/>
    <s v="Smolt"/>
  </r>
  <r>
    <x v="11"/>
    <x v="9"/>
    <s v="SU"/>
    <x v="1"/>
    <s v="Dexter Pond"/>
    <s v="ODFW"/>
    <d v="2008-04-07T00:00:00"/>
    <n v="113476"/>
    <x v="1"/>
    <d v="2008-04-07T00:00:00"/>
    <s v="Smolt"/>
  </r>
  <r>
    <x v="11"/>
    <x v="7"/>
    <s v="WI"/>
    <x v="4"/>
    <s v="Clackamas River"/>
    <s v="ODFW"/>
    <d v="2008-05-01T00:00:00"/>
    <n v="25030"/>
    <x v="13"/>
    <d v="2008-05-01T00:00:00"/>
    <s v="Smolt"/>
  </r>
  <r>
    <x v="11"/>
    <x v="8"/>
    <s v="SP"/>
    <x v="4"/>
    <s v="Clackamas River"/>
    <s v="ODFW"/>
    <d v="2008-03-10T00:00:00"/>
    <n v="48543"/>
    <x v="13"/>
    <d v="2008-03-10T00:00:00"/>
    <s v="Smolt"/>
  </r>
  <r>
    <x v="11"/>
    <x v="8"/>
    <s v="SP"/>
    <x v="4"/>
    <s v="Clackamas River"/>
    <s v="ODFW"/>
    <d v="2008-03-10T00:00:00"/>
    <n v="47005"/>
    <x v="13"/>
    <d v="2008-03-10T00:00:00"/>
    <s v="Smolt"/>
  </r>
  <r>
    <x v="11"/>
    <x v="8"/>
    <s v="SP"/>
    <x v="4"/>
    <s v="Clackamas River"/>
    <s v="ODFW"/>
    <d v="2008-03-17T00:00:00"/>
    <n v="83044"/>
    <x v="13"/>
    <d v="2008-03-17T00:00:00"/>
    <s v="Smolt"/>
  </r>
  <r>
    <x v="11"/>
    <x v="7"/>
    <s v="WI"/>
    <x v="4"/>
    <s v="Skipanon River"/>
    <s v="ODFW"/>
    <d v="2008-05-13T00:00:00"/>
    <n v="1500"/>
    <x v="4"/>
    <d v="2008-05-31T00:00:00"/>
    <s v="Smolt"/>
  </r>
  <r>
    <x v="11"/>
    <x v="9"/>
    <s v="SU"/>
    <x v="14"/>
    <s v="Clackamas River"/>
    <s v="ODFW"/>
    <d v="2008-03-26T00:00:00"/>
    <n v="152932"/>
    <x v="13"/>
    <d v="2008-03-26T00:00:00"/>
    <s v="Smolt"/>
  </r>
  <r>
    <x v="11"/>
    <x v="8"/>
    <s v="SP"/>
    <x v="14"/>
    <s v="Eagle Creek"/>
    <s v="ODFW"/>
    <d v="2008-03-11T00:00:00"/>
    <n v="149996"/>
    <x v="13"/>
    <d v="2008-03-11T00:00:00"/>
    <s v="Smolt"/>
  </r>
  <r>
    <x v="11"/>
    <x v="8"/>
    <s v="SP"/>
    <x v="14"/>
    <s v="Clackamas River"/>
    <s v="ODFW"/>
    <d v="2008-03-27T00:00:00"/>
    <n v="289264"/>
    <x v="13"/>
    <d v="2008-03-27T00:00:00"/>
    <s v="Smolt"/>
  </r>
  <r>
    <x v="11"/>
    <x v="7"/>
    <s v="WI"/>
    <x v="14"/>
    <s v="Clackamas River"/>
    <s v="ODFW"/>
    <d v="2008-04-15T00:00:00"/>
    <n v="60188"/>
    <x v="13"/>
    <d v="2008-04-15T00:00:00"/>
    <s v="Smolt"/>
  </r>
  <r>
    <x v="11"/>
    <x v="7"/>
    <s v="WI"/>
    <x v="14"/>
    <s v="Clackamas River"/>
    <s v="ODFW"/>
    <d v="2008-05-14T00:00:00"/>
    <n v="62674"/>
    <x v="13"/>
    <d v="2008-05-14T00:00:00"/>
    <s v="Smolt"/>
  </r>
  <r>
    <x v="11"/>
    <x v="7"/>
    <s v="WI"/>
    <x v="14"/>
    <s v="Clackamas River"/>
    <s v="ODFW"/>
    <d v="2008-05-14T00:00:00"/>
    <n v="62674"/>
    <x v="13"/>
    <d v="2008-05-14T00:00:00"/>
    <s v="Smolt"/>
  </r>
  <r>
    <x v="11"/>
    <x v="9"/>
    <s v="SU"/>
    <x v="33"/>
    <s v="Willamette River"/>
    <s v="ODFW"/>
    <d v="2008-03-06T00:00:00"/>
    <n v="38619"/>
    <x v="1"/>
    <d v="2008-03-07T00:00:00"/>
    <s v="Smolt"/>
  </r>
  <r>
    <x v="11"/>
    <x v="8"/>
    <s v="SP"/>
    <x v="14"/>
    <s v="Clackamas River"/>
    <s v="ODFW"/>
    <d v="2008-03-11T00:00:00"/>
    <n v="45177"/>
    <x v="13"/>
    <d v="2008-03-11T00:00:00"/>
    <s v="Smolt"/>
  </r>
  <r>
    <x v="11"/>
    <x v="7"/>
    <s v="WI"/>
    <x v="23"/>
    <s v="Cispus River"/>
    <s v="WDFW"/>
    <d v="2008-04-23T00:00:00"/>
    <n v="27550"/>
    <x v="3"/>
    <d v="2008-04-24T00:00:00"/>
    <s v="Smolt"/>
  </r>
  <r>
    <x v="11"/>
    <x v="1"/>
    <s v="FA"/>
    <x v="15"/>
    <s v="Sandy River"/>
    <s v="ODFW"/>
    <d v="2008-06-12T00:00:00"/>
    <n v="60416"/>
    <x v="12"/>
    <d v="2008-06-12T00:00:00"/>
    <s v="Smolt"/>
  </r>
  <r>
    <x v="11"/>
    <x v="1"/>
    <s v="FA"/>
    <x v="2"/>
    <s v="Tanner Creek"/>
    <s v="ODFW"/>
    <d v="2008-06-30T00:00:00"/>
    <n v="147716"/>
    <x v="2"/>
    <d v="2008-06-30T00:00:00"/>
    <s v="Smolt"/>
  </r>
  <r>
    <x v="11"/>
    <x v="6"/>
    <s v="UN"/>
    <x v="12"/>
    <s v="Klaskanine River"/>
    <s v="ODFW"/>
    <d v="2008-05-05T00:00:00"/>
    <n v="229197"/>
    <x v="11"/>
    <d v="2008-05-05T00:00:00"/>
    <s v="Smolt"/>
  </r>
  <r>
    <x v="11"/>
    <x v="12"/>
    <s v="UN"/>
    <x v="23"/>
    <s v="Cowlitz River"/>
    <s v="WDFW"/>
    <d v="2008-05-01T00:00:00"/>
    <n v="78312"/>
    <x v="3"/>
    <d v="2008-05-20T00:00:00"/>
    <s v="Smolt"/>
  </r>
  <r>
    <x v="11"/>
    <x v="9"/>
    <s v="SU"/>
    <x v="3"/>
    <s v="Cowlitz River"/>
    <s v="WDFW"/>
    <d v="2008-04-15T00:00:00"/>
    <n v="35836"/>
    <x v="3"/>
    <d v="2008-04-15T00:00:00"/>
    <s v="Smolt"/>
  </r>
  <r>
    <x v="11"/>
    <x v="1"/>
    <s v="FA"/>
    <x v="4"/>
    <s v="Skipanon River"/>
    <s v="ODFW"/>
    <d v="2008-05-25T00:00:00"/>
    <n v="3000"/>
    <x v="4"/>
    <d v="2008-05-31T00:00:00"/>
    <s v="Presmolt"/>
  </r>
  <r>
    <x v="11"/>
    <x v="9"/>
    <s v="SU"/>
    <x v="4"/>
    <s v="Clackamas River"/>
    <s v="ODFW"/>
    <d v="2008-04-02T00:00:00"/>
    <n v="19938"/>
    <x v="13"/>
    <d v="2008-04-02T00:00:00"/>
    <s v="Smolt"/>
  </r>
  <r>
    <x v="11"/>
    <x v="7"/>
    <s v="WI"/>
    <x v="4"/>
    <s v="Clackamas River"/>
    <s v="ODFW"/>
    <d v="2008-05-01T00:00:00"/>
    <n v="26990"/>
    <x v="13"/>
    <d v="2008-05-01T00:00:00"/>
    <s v="Smolt"/>
  </r>
  <r>
    <x v="12"/>
    <x v="0"/>
    <s v="SP"/>
    <x v="17"/>
    <s v="Detroit Reservoir"/>
    <s v="ODFW"/>
    <d v="2006-08-07T00:00:00"/>
    <n v="108561"/>
    <x v="1"/>
    <d v="2006-08-21T00:00:00"/>
    <s v="Parr"/>
  </r>
  <r>
    <x v="12"/>
    <x v="0"/>
    <s v="SP"/>
    <x v="14"/>
    <s v="Clackamas River"/>
    <s v="ODFW"/>
    <d v="2006-07-12T00:00:00"/>
    <n v="322437"/>
    <x v="13"/>
    <d v="2006-07-12T00:00:00"/>
    <s v="Parr"/>
  </r>
  <r>
    <x v="12"/>
    <x v="0"/>
    <s v="SP"/>
    <x v="18"/>
    <s v="Mohawk River"/>
    <s v="ODFW"/>
    <d v="2006-06-26T00:00:00"/>
    <n v="79990"/>
    <x v="1"/>
    <d v="2006-06-26T00:00:00"/>
    <s v="Parr"/>
  </r>
  <r>
    <x v="12"/>
    <x v="0"/>
    <s v="SP"/>
    <x v="18"/>
    <s v="Mohawk River"/>
    <s v="ODFW"/>
    <d v="2006-06-27T00:00:00"/>
    <n v="34990"/>
    <x v="1"/>
    <d v="2006-06-27T00:00:00"/>
    <s v="Parr"/>
  </r>
  <r>
    <x v="12"/>
    <x v="9"/>
    <s v="SU"/>
    <x v="25"/>
    <s v="Lewis River"/>
    <s v="WDFW"/>
    <d v="2006-09-28T00:00:00"/>
    <n v="38940"/>
    <x v="5"/>
    <d v="2006-09-28T00:00:00"/>
    <s v="Fry"/>
  </r>
  <r>
    <x v="12"/>
    <x v="4"/>
    <s v="NO"/>
    <x v="3"/>
    <s v="Salmon Creek (WA)"/>
    <s v="WDFW"/>
    <d v="2006-03-17T00:00:00"/>
    <n v="90000"/>
    <x v="4"/>
    <d v="2006-03-17T00:00:00"/>
    <s v="Fry"/>
  </r>
  <r>
    <x v="12"/>
    <x v="4"/>
    <s v="NO"/>
    <x v="3"/>
    <s v="Salmon Creek (WA)"/>
    <s v="WDFW"/>
    <d v="2006-04-20T00:00:00"/>
    <n v="4750"/>
    <x v="4"/>
    <d v="2006-04-20T00:00:00"/>
    <s v="Fry"/>
  </r>
  <r>
    <x v="12"/>
    <x v="4"/>
    <s v="NO"/>
    <x v="3"/>
    <s v="Salmon Creek (WA)"/>
    <s v="WDFW"/>
    <d v="2006-05-05T00:00:00"/>
    <n v="8700"/>
    <x v="4"/>
    <d v="2006-05-05T00:00:00"/>
    <s v="Fry"/>
  </r>
  <r>
    <x v="12"/>
    <x v="4"/>
    <s v="NO"/>
    <x v="3"/>
    <s v="Salmon Creek (WA)"/>
    <s v="WDFW"/>
    <d v="2006-03-17T00:00:00"/>
    <n v="9000"/>
    <x v="4"/>
    <d v="2006-03-17T00:00:00"/>
    <s v="Fry"/>
  </r>
  <r>
    <x v="12"/>
    <x v="4"/>
    <s v="NO"/>
    <x v="3"/>
    <s v="Salmon Creek (WA)"/>
    <s v="WDFW"/>
    <d v="2006-03-20T00:00:00"/>
    <n v="10000"/>
    <x v="4"/>
    <d v="2006-03-20T00:00:00"/>
    <s v="Fry"/>
  </r>
  <r>
    <x v="12"/>
    <x v="4"/>
    <s v="NO"/>
    <x v="3"/>
    <s v="Salmon Creek (WA)"/>
    <s v="WDFW"/>
    <d v="2006-04-01T00:00:00"/>
    <n v="10000"/>
    <x v="4"/>
    <d v="2006-04-03T00:00:00"/>
    <s v="Fry"/>
  </r>
  <r>
    <x v="12"/>
    <x v="4"/>
    <s v="NO"/>
    <x v="3"/>
    <s v="Salmon Creek (WA)"/>
    <s v="WDFW"/>
    <d v="2006-03-25T00:00:00"/>
    <n v="8000"/>
    <x v="4"/>
    <d v="2006-03-25T00:00:00"/>
    <s v="Fry"/>
  </r>
  <r>
    <x v="12"/>
    <x v="0"/>
    <s v="SP"/>
    <x v="1"/>
    <s v="Dexter Pond"/>
    <s v="ODFW"/>
    <d v="2006-11-01T00:00:00"/>
    <n v="323675"/>
    <x v="1"/>
    <d v="2006-11-01T00:00:00"/>
    <s v="Presmolt"/>
  </r>
  <r>
    <x v="12"/>
    <x v="0"/>
    <s v="SP"/>
    <x v="18"/>
    <s v="McKenzie River"/>
    <s v="ODFW"/>
    <d v="2006-11-06T00:00:00"/>
    <n v="355738"/>
    <x v="1"/>
    <d v="2006-11-06T00:00:00"/>
    <s v="Presmolt"/>
  </r>
  <r>
    <x v="12"/>
    <x v="0"/>
    <s v="SP"/>
    <x v="0"/>
    <s v="S Fk Santiam River"/>
    <s v="ODFW"/>
    <d v="2006-10-31T00:00:00"/>
    <n v="288841"/>
    <x v="0"/>
    <d v="2006-10-31T00:00:00"/>
    <s v="Presmolt"/>
  </r>
  <r>
    <x v="12"/>
    <x v="7"/>
    <s v="WI"/>
    <x v="23"/>
    <s v="Cispus River"/>
    <s v="WDFW"/>
    <d v="2006-10-31T00:00:00"/>
    <n v="107779"/>
    <x v="3"/>
    <d v="2006-11-01T00:00:00"/>
    <s v="Fry"/>
  </r>
  <r>
    <x v="12"/>
    <x v="7"/>
    <s v="WI"/>
    <x v="23"/>
    <s v="Cowlitz River"/>
    <s v="WDFW"/>
    <d v="2006-11-01T00:00:00"/>
    <n v="36058"/>
    <x v="3"/>
    <d v="2006-11-02T00:00:00"/>
    <s v="Fry"/>
  </r>
  <r>
    <x v="12"/>
    <x v="7"/>
    <s v="WI"/>
    <x v="23"/>
    <s v="Upper Cowlitz River"/>
    <s v="WDFW"/>
    <d v="2006-10-31T00:00:00"/>
    <n v="55004"/>
    <x v="3"/>
    <d v="2006-10-31T00:00:00"/>
    <s v="Fry"/>
  </r>
  <r>
    <x v="12"/>
    <x v="0"/>
    <s v="SP"/>
    <x v="3"/>
    <s v="Echo Net Pens"/>
    <s v="WDFW"/>
    <d v="2006-01-21T00:00:00"/>
    <n v="73764"/>
    <x v="5"/>
    <d v="2006-01-21T00:00:00"/>
    <s v="Fry"/>
  </r>
  <r>
    <x v="12"/>
    <x v="4"/>
    <s v="NO"/>
    <x v="3"/>
    <s v="Lewis River"/>
    <s v="WDFW"/>
    <d v="2006-02-25T00:00:00"/>
    <n v="270850"/>
    <x v="5"/>
    <d v="2006-02-28T00:00:00"/>
    <s v="Fry"/>
  </r>
  <r>
    <x v="12"/>
    <x v="4"/>
    <s v="NO"/>
    <x v="3"/>
    <s v="Cedar Creek"/>
    <s v="WDFW"/>
    <d v="2006-02-28T00:00:00"/>
    <n v="5000"/>
    <x v="5"/>
    <d v="2006-02-28T00:00:00"/>
    <s v="Fry"/>
  </r>
  <r>
    <x v="12"/>
    <x v="4"/>
    <s v="NO"/>
    <x v="3"/>
    <s v="Beaver Creek"/>
    <s v="WDFW"/>
    <d v="2006-02-28T00:00:00"/>
    <n v="5000"/>
    <x v="14"/>
    <d v="2006-02-28T00:00:00"/>
    <s v="Fry"/>
  </r>
  <r>
    <x v="12"/>
    <x v="4"/>
    <s v="NO"/>
    <x v="3"/>
    <s v="Lewis River"/>
    <s v="WDFW"/>
    <d v="2006-02-25T00:00:00"/>
    <n v="30850"/>
    <x v="5"/>
    <d v="2006-02-25T00:00:00"/>
    <s v="Fry"/>
  </r>
  <r>
    <x v="12"/>
    <x v="4"/>
    <s v="NO"/>
    <x v="3"/>
    <s v="Lewis River"/>
    <s v="WDFW"/>
    <d v="2006-02-27T00:00:00"/>
    <n v="98300"/>
    <x v="5"/>
    <d v="2006-02-27T00:00:00"/>
    <s v="Fry"/>
  </r>
  <r>
    <x v="12"/>
    <x v="4"/>
    <s v="NO"/>
    <x v="3"/>
    <s v="Lewis River"/>
    <s v="WDFW"/>
    <d v="2006-02-28T00:00:00"/>
    <n v="29550"/>
    <x v="5"/>
    <d v="2006-02-28T00:00:00"/>
    <s v="Fry"/>
  </r>
  <r>
    <x v="12"/>
    <x v="4"/>
    <s v="NO"/>
    <x v="3"/>
    <s v="Lewis River"/>
    <s v="WDFW"/>
    <d v="2006-02-28T00:00:00"/>
    <n v="50000"/>
    <x v="5"/>
    <d v="2006-02-28T00:00:00"/>
    <s v="Fry"/>
  </r>
  <r>
    <x v="12"/>
    <x v="4"/>
    <s v="NO"/>
    <x v="3"/>
    <s v="Lewis River"/>
    <s v="WDFW"/>
    <d v="2006-02-28T00:00:00"/>
    <n v="50000"/>
    <x v="5"/>
    <d v="2006-02-28T00:00:00"/>
    <s v="Fry"/>
  </r>
  <r>
    <x v="12"/>
    <x v="4"/>
    <s v="NO"/>
    <x v="3"/>
    <s v="Lewis River"/>
    <s v="WDFW"/>
    <d v="2006-02-25T00:00:00"/>
    <n v="50000"/>
    <x v="5"/>
    <d v="2006-02-25T00:00:00"/>
    <s v="Fry"/>
  </r>
  <r>
    <x v="12"/>
    <x v="4"/>
    <s v="NO"/>
    <x v="3"/>
    <s v="Lewis River"/>
    <s v="WDFW"/>
    <d v="2006-02-25T00:00:00"/>
    <n v="40000"/>
    <x v="5"/>
    <d v="2006-02-25T00:00:00"/>
    <s v="Fry"/>
  </r>
  <r>
    <x v="12"/>
    <x v="4"/>
    <s v="NO"/>
    <x v="3"/>
    <s v="Lewis River"/>
    <s v="WDFW"/>
    <d v="2006-02-25T00:00:00"/>
    <n v="80000"/>
    <x v="5"/>
    <d v="2006-02-25T00:00:00"/>
    <s v="Fry"/>
  </r>
  <r>
    <x v="12"/>
    <x v="4"/>
    <s v="NO"/>
    <x v="3"/>
    <s v="Lewis River"/>
    <s v="WDFW"/>
    <d v="2006-02-27T00:00:00"/>
    <n v="50000"/>
    <x v="5"/>
    <d v="2006-02-27T00:00:00"/>
    <s v="Fry"/>
  </r>
  <r>
    <x v="12"/>
    <x v="4"/>
    <s v="NO"/>
    <x v="3"/>
    <s v="Lewis River"/>
    <s v="WDFW"/>
    <d v="2006-02-28T00:00:00"/>
    <n v="50000"/>
    <x v="5"/>
    <d v="2006-02-28T00:00:00"/>
    <s v="Fry"/>
  </r>
  <r>
    <x v="12"/>
    <x v="4"/>
    <s v="NO"/>
    <x v="3"/>
    <s v="Lewis River"/>
    <s v="WDFW"/>
    <d v="2006-02-28T00:00:00"/>
    <n v="50000"/>
    <x v="5"/>
    <d v="2006-02-28T00:00:00"/>
    <s v="Fry"/>
  </r>
  <r>
    <x v="12"/>
    <x v="4"/>
    <s v="NO"/>
    <x v="3"/>
    <s v="Campbell Creek"/>
    <s v="WDFW"/>
    <d v="2006-03-07T00:00:00"/>
    <n v="1000"/>
    <x v="3"/>
    <d v="2006-03-07T00:00:00"/>
    <s v="Fry"/>
  </r>
  <r>
    <x v="12"/>
    <x v="7"/>
    <s v="WI"/>
    <x v="8"/>
    <s v="Eagle Creek Hatchery"/>
    <s v="USFW"/>
    <d v="2007-04-10T00:00:00"/>
    <n v="163800"/>
    <x v="9"/>
    <d v="2007-05-10T00:00:00"/>
    <s v="Smolt"/>
  </r>
  <r>
    <x v="12"/>
    <x v="5"/>
    <s v="SO"/>
    <x v="8"/>
    <s v="Eagle Creek Hatchery"/>
    <s v="USFW"/>
    <d v="2007-03-22T00:00:00"/>
    <n v="528546"/>
    <x v="9"/>
    <d v="2007-05-10T00:00:00"/>
    <s v="Smolt"/>
  </r>
  <r>
    <x v="12"/>
    <x v="6"/>
    <s v="UN"/>
    <x v="10"/>
    <s v="Big Creek Hatchery"/>
    <s v="ODFW"/>
    <d v="2007-04-01T00:00:00"/>
    <n v="144007"/>
    <x v="10"/>
    <d v="2007-04-01T00:00:00"/>
    <s v="Smolt"/>
  </r>
  <r>
    <x v="12"/>
    <x v="6"/>
    <s v="UN"/>
    <x v="10"/>
    <s v="Big Creek Hatchery"/>
    <s v="ODFW"/>
    <d v="2007-05-01T00:00:00"/>
    <n v="385690"/>
    <x v="10"/>
    <d v="2007-05-01T00:00:00"/>
    <s v="Smolt"/>
  </r>
  <r>
    <x v="12"/>
    <x v="7"/>
    <s v="WI"/>
    <x v="10"/>
    <s v="Big Creek Hatchery"/>
    <s v="ODFW"/>
    <d v="2007-04-01T00:00:00"/>
    <n v="61499"/>
    <x v="10"/>
    <d v="2007-04-01T00:00:00"/>
    <s v="Smolt"/>
  </r>
  <r>
    <x v="12"/>
    <x v="7"/>
    <s v="WI"/>
    <x v="11"/>
    <s v="Gnat Creek"/>
    <s v="ODFW"/>
    <d v="2007-03-30T00:00:00"/>
    <n v="40900"/>
    <x v="4"/>
    <d v="2007-03-31T00:00:00"/>
    <s v="Smolt"/>
  </r>
  <r>
    <x v="12"/>
    <x v="7"/>
    <s v="WI"/>
    <x v="12"/>
    <s v="Klaskanine River"/>
    <s v="ODFW"/>
    <d v="2007-03-19T00:00:00"/>
    <n v="41059"/>
    <x v="11"/>
    <d v="2007-03-19T00:00:00"/>
    <s v="Smolt"/>
  </r>
  <r>
    <x v="12"/>
    <x v="1"/>
    <s v="FA"/>
    <x v="10"/>
    <s v="Big Creek Hatchery"/>
    <s v="ODFW"/>
    <d v="2007-05-01T00:00:00"/>
    <n v="4467015"/>
    <x v="10"/>
    <d v="2007-05-07T00:00:00"/>
    <s v="Smolt"/>
  </r>
  <r>
    <x v="12"/>
    <x v="1"/>
    <s v="FA"/>
    <x v="2"/>
    <s v="Tanner Creek"/>
    <s v="ODFW"/>
    <d v="2007-07-07T00:00:00"/>
    <n v="601616"/>
    <x v="2"/>
    <d v="2007-07-12T00:00:00"/>
    <s v="Smolt"/>
  </r>
  <r>
    <x v="12"/>
    <x v="1"/>
    <s v="FA"/>
    <x v="2"/>
    <s v="Tanner Creek"/>
    <s v="ODFW"/>
    <d v="2007-07-30T00:00:00"/>
    <n v="3801281"/>
    <x v="2"/>
    <d v="2007-07-30T00:00:00"/>
    <s v="Smolt"/>
  </r>
  <r>
    <x v="12"/>
    <x v="6"/>
    <s v="UN"/>
    <x v="2"/>
    <s v="Tanner Creek"/>
    <s v="ODFW"/>
    <d v="2007-04-13T00:00:00"/>
    <n v="497353"/>
    <x v="2"/>
    <d v="2007-04-13T00:00:00"/>
    <s v="Smolt"/>
  </r>
  <r>
    <x v="12"/>
    <x v="9"/>
    <s v="SU"/>
    <x v="14"/>
    <s v="Clackamas River"/>
    <s v="ODFW"/>
    <d v="2007-04-18T00:00:00"/>
    <n v="174051"/>
    <x v="13"/>
    <d v="2007-04-18T00:00:00"/>
    <s v="Smolt"/>
  </r>
  <r>
    <x v="12"/>
    <x v="9"/>
    <s v="SU"/>
    <x v="15"/>
    <s v="Sandy River"/>
    <s v="ODFW"/>
    <d v="2007-04-16T00:00:00"/>
    <n v="31485"/>
    <x v="12"/>
    <d v="2007-04-16T00:00:00"/>
    <s v="Smolt"/>
  </r>
  <r>
    <x v="12"/>
    <x v="7"/>
    <s v="WI"/>
    <x v="15"/>
    <s v="Sandy River"/>
    <s v="ODFW"/>
    <d v="2007-04-02T00:00:00"/>
    <n v="49661"/>
    <x v="12"/>
    <d v="2007-04-02T00:00:00"/>
    <s v="Smolt"/>
  </r>
  <r>
    <x v="12"/>
    <x v="6"/>
    <s v="UN"/>
    <x v="34"/>
    <s v="Youngs Bay"/>
    <s v="ODFW"/>
    <d v="2007-04-23T00:00:00"/>
    <n v="395825"/>
    <x v="8"/>
    <d v="2007-04-23T00:00:00"/>
    <s v="Smolt"/>
  </r>
  <r>
    <x v="12"/>
    <x v="6"/>
    <s v="UN"/>
    <x v="34"/>
    <s v="Tongue Pt"/>
    <s v="ODFW"/>
    <d v="2007-04-19T00:00:00"/>
    <n v="174547"/>
    <x v="4"/>
    <d v="2007-04-19T00:00:00"/>
    <s v="Smolt"/>
  </r>
  <r>
    <x v="12"/>
    <x v="8"/>
    <s v="SP"/>
    <x v="15"/>
    <s v="Sandy River"/>
    <s v="ODFW"/>
    <d v="2007-02-26T00:00:00"/>
    <n v="136629"/>
    <x v="12"/>
    <d v="2007-02-26T00:00:00"/>
    <s v="Smolt"/>
  </r>
  <r>
    <x v="12"/>
    <x v="8"/>
    <s v="SP"/>
    <x v="4"/>
    <s v="Clackamas River"/>
    <s v="ODFW"/>
    <d v="2007-03-13T00:00:00"/>
    <n v="50000"/>
    <x v="13"/>
    <d v="2007-03-13T00:00:00"/>
    <s v="Smolt"/>
  </r>
  <r>
    <x v="12"/>
    <x v="8"/>
    <s v="SP"/>
    <x v="14"/>
    <s v="Clackamas River"/>
    <s v="ODFW"/>
    <d v="2007-03-12T00:00:00"/>
    <n v="62014"/>
    <x v="13"/>
    <d v="2007-03-12T00:00:00"/>
    <s v="Smolt"/>
  </r>
  <r>
    <x v="12"/>
    <x v="8"/>
    <s v="SP"/>
    <x v="14"/>
    <s v="Eagle Creek"/>
    <s v="ODFW"/>
    <d v="2007-03-12T00:00:00"/>
    <n v="107310"/>
    <x v="13"/>
    <d v="2007-03-12T00:00:00"/>
    <s v="Smolt"/>
  </r>
  <r>
    <x v="12"/>
    <x v="7"/>
    <s v="WI"/>
    <x v="14"/>
    <s v="Clackamas River"/>
    <s v="ODFW"/>
    <d v="2007-04-18T00:00:00"/>
    <n v="100303"/>
    <x v="13"/>
    <d v="2007-04-25T00:00:00"/>
    <s v="Smolt"/>
  </r>
  <r>
    <x v="12"/>
    <x v="8"/>
    <s v="SP"/>
    <x v="34"/>
    <s v="Tongue Pt"/>
    <s v="ODFW"/>
    <d v="2007-03-29T00:00:00"/>
    <n v="76877"/>
    <x v="4"/>
    <d v="2007-03-29T00:00:00"/>
    <s v="Smolt"/>
  </r>
  <r>
    <x v="12"/>
    <x v="8"/>
    <s v="SP"/>
    <x v="34"/>
    <s v="John Day R Net Pens"/>
    <s v="ODFW"/>
    <d v="2007-03-29T00:00:00"/>
    <n v="27272"/>
    <x v="4"/>
    <d v="2007-03-29T00:00:00"/>
    <s v="Smolt"/>
  </r>
  <r>
    <x v="12"/>
    <x v="8"/>
    <s v="SP"/>
    <x v="34"/>
    <s v="Youngs Bay"/>
    <s v="ODFW"/>
    <d v="2007-03-30T00:00:00"/>
    <n v="417662"/>
    <x v="8"/>
    <d v="2007-03-30T00:00:00"/>
    <s v="Smolt"/>
  </r>
  <r>
    <x v="12"/>
    <x v="8"/>
    <s v="SP"/>
    <x v="34"/>
    <s v="Blind Slough"/>
    <s v="ODFW"/>
    <d v="2007-03-28T00:00:00"/>
    <n v="272226"/>
    <x v="4"/>
    <d v="2007-03-28T00:00:00"/>
    <s v="Smolt"/>
  </r>
  <r>
    <x v="12"/>
    <x v="6"/>
    <s v="UN"/>
    <x v="2"/>
    <s v="Tanner Creek"/>
    <s v="ODFW"/>
    <d v="2007-05-10T00:00:00"/>
    <n v="755440"/>
    <x v="2"/>
    <d v="2007-05-10T00:00:00"/>
    <s v="Smolt"/>
  </r>
  <r>
    <x v="12"/>
    <x v="6"/>
    <s v="UN"/>
    <x v="34"/>
    <s v="Youngs Bay"/>
    <s v="ODFW"/>
    <d v="2007-04-25T00:00:00"/>
    <n v="771921"/>
    <x v="8"/>
    <d v="2007-04-25T00:00:00"/>
    <s v="Smolt"/>
  </r>
  <r>
    <x v="12"/>
    <x v="6"/>
    <s v="UN"/>
    <x v="15"/>
    <s v="Sandy River"/>
    <s v="ODFW"/>
    <d v="2007-04-18T00:00:00"/>
    <n v="373571"/>
    <x v="12"/>
    <d v="2007-04-18T00:00:00"/>
    <s v="Smolt"/>
  </r>
  <r>
    <x v="12"/>
    <x v="6"/>
    <s v="UN"/>
    <x v="15"/>
    <s v="Sandy River"/>
    <s v="ODFW"/>
    <d v="2007-05-15T00:00:00"/>
    <n v="347035"/>
    <x v="12"/>
    <d v="2007-05-15T00:00:00"/>
    <s v="Smolt"/>
  </r>
  <r>
    <x v="12"/>
    <x v="6"/>
    <s v="UN"/>
    <x v="34"/>
    <s v="Blind Slough"/>
    <s v="ODFW"/>
    <d v="2007-04-26T00:00:00"/>
    <n v="304558"/>
    <x v="4"/>
    <d v="2007-04-26T00:00:00"/>
    <s v="Smolt"/>
  </r>
  <r>
    <x v="12"/>
    <x v="1"/>
    <s v="FA"/>
    <x v="34"/>
    <s v="Youngs Bay"/>
    <s v="ODFW"/>
    <d v="2007-06-27T00:00:00"/>
    <n v="564641"/>
    <x v="8"/>
    <d v="2007-06-27T00:00:00"/>
    <s v="Smolt"/>
  </r>
  <r>
    <x v="12"/>
    <x v="1"/>
    <s v="FA"/>
    <x v="34"/>
    <s v="Klaskanine River"/>
    <s v="ODFW"/>
    <d v="2007-06-28T00:00:00"/>
    <n v="708412"/>
    <x v="11"/>
    <d v="2007-06-28T00:00:00"/>
    <s v="Smolt"/>
  </r>
  <r>
    <x v="12"/>
    <x v="6"/>
    <s v="UN"/>
    <x v="4"/>
    <s v="Skipanon River"/>
    <s v="ODFW"/>
    <d v="2007-06-06T00:00:00"/>
    <n v="3688"/>
    <x v="4"/>
    <d v="2007-06-06T00:00:00"/>
    <s v="Smolt"/>
  </r>
  <r>
    <x v="12"/>
    <x v="9"/>
    <s v="SU"/>
    <x v="16"/>
    <s v="McKenzie River"/>
    <s v="ODFW"/>
    <d v="2007-04-09T00:00:00"/>
    <n v="80937"/>
    <x v="1"/>
    <d v="2007-04-09T00:00:00"/>
    <s v="Smolt"/>
  </r>
  <r>
    <x v="12"/>
    <x v="8"/>
    <s v="SP"/>
    <x v="17"/>
    <s v="Minto Pond"/>
    <s v="ODFW"/>
    <d v="2007-02-27T00:00:00"/>
    <n v="674675"/>
    <x v="0"/>
    <d v="2007-02-27T00:00:00"/>
    <s v="Smolt"/>
  </r>
  <r>
    <x v="12"/>
    <x v="8"/>
    <s v="SP"/>
    <x v="18"/>
    <s v="McKenzie River"/>
    <s v="ODFW"/>
    <d v="2007-02-06T00:00:00"/>
    <n v="416072"/>
    <x v="1"/>
    <d v="2007-02-06T00:00:00"/>
    <s v="Smolt"/>
  </r>
  <r>
    <x v="12"/>
    <x v="8"/>
    <s v="SP"/>
    <x v="18"/>
    <s v="McKenzie River"/>
    <s v="ODFW"/>
    <d v="2007-02-28T00:00:00"/>
    <n v="460927"/>
    <x v="1"/>
    <d v="2007-02-28T00:00:00"/>
    <s v="Smolt"/>
  </r>
  <r>
    <x v="12"/>
    <x v="9"/>
    <s v="SU"/>
    <x v="19"/>
    <s v="Minto Pond"/>
    <s v="ODFW"/>
    <d v="2007-03-20T00:00:00"/>
    <n v="55139"/>
    <x v="0"/>
    <d v="2007-03-20T00:00:00"/>
    <s v="Smolt"/>
  </r>
  <r>
    <x v="12"/>
    <x v="9"/>
    <s v="SU"/>
    <x v="19"/>
    <s v="Willamette River"/>
    <s v="ODFW"/>
    <d v="2007-04-20T00:00:00"/>
    <n v="68587"/>
    <x v="1"/>
    <d v="2007-04-20T00:00:00"/>
    <s v="Smolt"/>
  </r>
  <r>
    <x v="12"/>
    <x v="8"/>
    <s v="SP"/>
    <x v="0"/>
    <s v="S Fk Santiam River"/>
    <s v="ODFW"/>
    <d v="2007-02-15T00:00:00"/>
    <n v="301382"/>
    <x v="0"/>
    <d v="2007-02-19T00:00:00"/>
    <s v="Smolt"/>
  </r>
  <r>
    <x v="12"/>
    <x v="9"/>
    <s v="SU"/>
    <x v="0"/>
    <s v="Minto Pond"/>
    <s v="ODFW"/>
    <d v="2007-03-20T00:00:00"/>
    <n v="41063"/>
    <x v="0"/>
    <d v="2007-03-20T00:00:00"/>
    <s v="Smolt"/>
  </r>
  <r>
    <x v="12"/>
    <x v="9"/>
    <s v="SU"/>
    <x v="0"/>
    <s v="S Fk Santiam River"/>
    <s v="ODFW"/>
    <d v="2007-04-01T00:00:00"/>
    <n v="142009"/>
    <x v="0"/>
    <d v="2007-04-01T00:00:00"/>
    <s v="Smolt"/>
  </r>
  <r>
    <x v="12"/>
    <x v="8"/>
    <s v="SP"/>
    <x v="4"/>
    <s v="Clackamas River"/>
    <s v="ODFW"/>
    <d v="2007-03-22T00:00:00"/>
    <n v="80000"/>
    <x v="13"/>
    <d v="2007-03-22T00:00:00"/>
    <s v="Smolt"/>
  </r>
  <r>
    <x v="12"/>
    <x v="8"/>
    <s v="SP"/>
    <x v="1"/>
    <s v="Fall Creek"/>
    <s v="ODFW"/>
    <d v="2007-02-28T00:00:00"/>
    <n v="95021"/>
    <x v="1"/>
    <d v="2007-02-28T00:00:00"/>
    <s v="Smolt"/>
  </r>
  <r>
    <x v="12"/>
    <x v="8"/>
    <s v="SP"/>
    <x v="1"/>
    <s v="Dexter Pond"/>
    <s v="ODFW"/>
    <d v="2007-01-29T00:00:00"/>
    <n v="541562"/>
    <x v="1"/>
    <d v="2007-01-29T00:00:00"/>
    <s v="Smolt"/>
  </r>
  <r>
    <x v="12"/>
    <x v="8"/>
    <s v="SP"/>
    <x v="1"/>
    <s v="Dexter Pond"/>
    <s v="ODFW"/>
    <d v="2007-03-01T00:00:00"/>
    <n v="622017"/>
    <x v="1"/>
    <d v="2007-03-01T00:00:00"/>
    <s v="Smolt"/>
  </r>
  <r>
    <x v="12"/>
    <x v="8"/>
    <s v="SP"/>
    <x v="1"/>
    <s v="S Fk Santiam River"/>
    <s v="ODFW"/>
    <d v="2007-02-27T00:00:00"/>
    <n v="276664"/>
    <x v="0"/>
    <d v="2007-02-28T00:00:00"/>
    <s v="Smolt"/>
  </r>
  <r>
    <x v="12"/>
    <x v="8"/>
    <s v="SP"/>
    <x v="0"/>
    <s v="S Fk Santiam River"/>
    <s v="ODFW"/>
    <d v="2007-03-19T00:00:00"/>
    <n v="153155"/>
    <x v="0"/>
    <d v="2007-03-19T00:00:00"/>
    <s v="Smolt"/>
  </r>
  <r>
    <x v="12"/>
    <x v="8"/>
    <s v="SP"/>
    <x v="1"/>
    <s v="Mollala River"/>
    <s v="ODFW"/>
    <d v="2007-03-01T00:00:00"/>
    <n v="111240"/>
    <x v="1"/>
    <d v="2007-03-01T00:00:00"/>
    <s v="Smolt"/>
  </r>
  <r>
    <x v="12"/>
    <x v="9"/>
    <s v="SU"/>
    <x v="1"/>
    <s v="Minto Pond"/>
    <s v="ODFW"/>
    <d v="2007-03-20T00:00:00"/>
    <n v="64025"/>
    <x v="0"/>
    <d v="2007-03-20T00:00:00"/>
    <s v="Smolt"/>
  </r>
  <r>
    <x v="12"/>
    <x v="9"/>
    <s v="SU"/>
    <x v="1"/>
    <s v="Dexter Pond"/>
    <s v="ODFW"/>
    <d v="2007-04-09T00:00:00"/>
    <n v="95819"/>
    <x v="1"/>
    <d v="2007-04-09T00:00:00"/>
    <s v="Smolt"/>
  </r>
  <r>
    <x v="12"/>
    <x v="9"/>
    <s v="SU"/>
    <x v="15"/>
    <s v="Sandy River"/>
    <s v="ODFW"/>
    <d v="2007-03-16T00:00:00"/>
    <n v="39150"/>
    <x v="12"/>
    <d v="2007-03-16T00:00:00"/>
    <s v="Smolt"/>
  </r>
  <r>
    <x v="12"/>
    <x v="7"/>
    <s v="WI"/>
    <x v="4"/>
    <s v="Clackamas River"/>
    <s v="ODFW"/>
    <d v="2007-04-25T00:00:00"/>
    <n v="20000"/>
    <x v="13"/>
    <d v="2007-04-25T00:00:00"/>
    <s v="Smolt"/>
  </r>
  <r>
    <x v="12"/>
    <x v="7"/>
    <s v="WI"/>
    <x v="4"/>
    <s v="Clackamas River"/>
    <s v="ODFW"/>
    <d v="2007-05-15T00:00:00"/>
    <n v="20000"/>
    <x v="13"/>
    <d v="2007-05-15T00:00:00"/>
    <s v="Smolt"/>
  </r>
  <r>
    <x v="12"/>
    <x v="7"/>
    <s v="WI"/>
    <x v="15"/>
    <s v="Sandy River"/>
    <s v="ODFW"/>
    <d v="2007-05-14T00:00:00"/>
    <n v="23058"/>
    <x v="12"/>
    <d v="2007-05-14T00:00:00"/>
    <s v="Smolt"/>
  </r>
  <r>
    <x v="12"/>
    <x v="7"/>
    <s v="WI"/>
    <x v="14"/>
    <s v="Clackamas River"/>
    <s v="ODFW"/>
    <d v="2007-04-18T00:00:00"/>
    <n v="42000"/>
    <x v="13"/>
    <d v="2007-04-18T00:00:00"/>
    <s v="Smolt"/>
  </r>
  <r>
    <x v="12"/>
    <x v="13"/>
    <s v="UN"/>
    <x v="3"/>
    <s v="Chinook River"/>
    <s v="WDFW"/>
    <d v="2007-04-01T00:00:00"/>
    <n v="5000"/>
    <x v="18"/>
    <d v="2007-04-30T00:00:00"/>
    <s v="Fry"/>
  </r>
  <r>
    <x v="12"/>
    <x v="8"/>
    <s v="SP"/>
    <x v="26"/>
    <s v="Below Bonn Dam"/>
    <s v="WDFW"/>
    <d v="2007-03-14T00:00:00"/>
    <n v="128800"/>
    <x v="4"/>
    <d v="2007-03-14T00:00:00"/>
    <s v="Smolt"/>
  </r>
  <r>
    <x v="12"/>
    <x v="8"/>
    <s v="SP"/>
    <x v="26"/>
    <s v="Below Bonn Dam"/>
    <s v="WDFW"/>
    <d v="2007-03-15T00:00:00"/>
    <n v="134800"/>
    <x v="4"/>
    <d v="2007-03-15T00:00:00"/>
    <s v="Smolt"/>
  </r>
  <r>
    <x v="12"/>
    <x v="5"/>
    <s v="SO"/>
    <x v="26"/>
    <s v="Deep River Net Pens"/>
    <s v="WDFW"/>
    <d v="2007-05-01T00:00:00"/>
    <n v="420000"/>
    <x v="15"/>
    <d v="2007-05-01T00:00:00"/>
    <s v="Smolt"/>
  </r>
  <r>
    <x v="12"/>
    <x v="13"/>
    <s v="UN"/>
    <x v="26"/>
    <s v="Grays River"/>
    <s v="WDFW"/>
    <d v="2007-04-02T00:00:00"/>
    <n v="129427"/>
    <x v="15"/>
    <d v="2007-04-06T00:00:00"/>
    <s v="Fry"/>
  </r>
  <r>
    <x v="12"/>
    <x v="5"/>
    <s v="SO"/>
    <x v="26"/>
    <s v="Grays River"/>
    <s v="WDFW"/>
    <d v="2007-05-01T00:00:00"/>
    <n v="157500"/>
    <x v="15"/>
    <d v="2007-05-01T00:00:00"/>
    <s v="Smolt"/>
  </r>
  <r>
    <x v="12"/>
    <x v="7"/>
    <s v="WI"/>
    <x v="26"/>
    <s v="Grays River"/>
    <s v="WDFW"/>
    <d v="2007-05-01T00:00:00"/>
    <n v="14900"/>
    <x v="15"/>
    <d v="2007-05-01T00:00:00"/>
    <s v="Smolt"/>
  </r>
  <r>
    <x v="12"/>
    <x v="1"/>
    <s v="FA"/>
    <x v="32"/>
    <s v="Elochoman River"/>
    <s v="WDFW"/>
    <d v="2007-06-07T00:00:00"/>
    <n v="1906171"/>
    <x v="14"/>
    <d v="2007-06-13T00:00:00"/>
    <s v="Smolt"/>
  </r>
  <r>
    <x v="12"/>
    <x v="11"/>
    <s v="NO"/>
    <x v="32"/>
    <s v="Elochoman River"/>
    <s v="WDFW"/>
    <d v="2007-04-12T00:00:00"/>
    <n v="540900"/>
    <x v="14"/>
    <d v="2007-04-16T00:00:00"/>
    <s v="Smolt"/>
  </r>
  <r>
    <x v="12"/>
    <x v="5"/>
    <s v="SO"/>
    <x v="32"/>
    <s v="Elochoman River"/>
    <s v="WDFW"/>
    <d v="2007-04-12T00:00:00"/>
    <n v="402500"/>
    <x v="14"/>
    <d v="2007-04-16T00:00:00"/>
    <s v="Smolt"/>
  </r>
  <r>
    <x v="12"/>
    <x v="9"/>
    <s v="SU"/>
    <x v="32"/>
    <s v="Elochoman River"/>
    <s v="WDFW"/>
    <d v="2007-04-25T00:00:00"/>
    <n v="34756"/>
    <x v="14"/>
    <d v="2007-04-29T00:00:00"/>
    <s v="Smolt"/>
  </r>
  <r>
    <x v="12"/>
    <x v="7"/>
    <s v="WI"/>
    <x v="32"/>
    <s v="Elochoman River"/>
    <s v="WDFW"/>
    <d v="2007-04-25T00:00:00"/>
    <n v="89932"/>
    <x v="14"/>
    <d v="2007-04-29T00:00:00"/>
    <s v="Smolt"/>
  </r>
  <r>
    <x v="12"/>
    <x v="7"/>
    <s v="WI"/>
    <x v="32"/>
    <s v="Coweeman River"/>
    <s v="WDFW"/>
    <d v="2007-04-18T00:00:00"/>
    <n v="14000"/>
    <x v="17"/>
    <d v="2007-04-18T00:00:00"/>
    <s v="Smolt"/>
  </r>
  <r>
    <x v="12"/>
    <x v="11"/>
    <s v="NO"/>
    <x v="32"/>
    <s v="Bernie Creek"/>
    <s v="WDFW"/>
    <d v="2007-03-08T00:00:00"/>
    <n v="20000"/>
    <x v="3"/>
    <d v="2007-03-08T00:00:00"/>
    <s v="Smolt"/>
  </r>
  <r>
    <x v="12"/>
    <x v="12"/>
    <s v="UN"/>
    <x v="23"/>
    <s v="Cowlitz River"/>
    <s v="WDFW"/>
    <d v="2007-05-01T00:00:00"/>
    <n v="129823"/>
    <x v="3"/>
    <d v="2007-05-15T00:00:00"/>
    <s v="Smolt"/>
  </r>
  <r>
    <x v="12"/>
    <x v="7"/>
    <s v="WI"/>
    <x v="23"/>
    <s v="Upper Cowlitz River"/>
    <s v="WDFW"/>
    <d v="2007-04-25T00:00:00"/>
    <n v="19892"/>
    <x v="3"/>
    <d v="2007-04-25T00:00:00"/>
    <s v="Smolt"/>
  </r>
  <r>
    <x v="12"/>
    <x v="7"/>
    <s v="WI"/>
    <x v="23"/>
    <s v="Cowlitz River"/>
    <s v="WDFW"/>
    <d v="2007-04-24T00:00:00"/>
    <n v="310046"/>
    <x v="3"/>
    <d v="2007-05-15T00:00:00"/>
    <s v="Smolt"/>
  </r>
  <r>
    <x v="12"/>
    <x v="9"/>
    <s v="SU"/>
    <x v="23"/>
    <s v="Cowlitz River"/>
    <s v="WDFW"/>
    <d v="2007-04-16T00:00:00"/>
    <n v="404848"/>
    <x v="3"/>
    <d v="2007-05-15T00:00:00"/>
    <s v="Smolt"/>
  </r>
  <r>
    <x v="12"/>
    <x v="7"/>
    <s v="WI"/>
    <x v="23"/>
    <s v="Cowlitz River"/>
    <s v="WDFW"/>
    <d v="2007-05-01T00:00:00"/>
    <n v="276186"/>
    <x v="3"/>
    <d v="2007-05-15T00:00:00"/>
    <s v="Smolt"/>
  </r>
  <r>
    <x v="12"/>
    <x v="1"/>
    <s v="FA"/>
    <x v="6"/>
    <s v="Cowlitz River"/>
    <s v="WDFW"/>
    <d v="2007-06-19T00:00:00"/>
    <n v="2605580"/>
    <x v="3"/>
    <d v="2007-06-20T00:00:00"/>
    <s v="Smolt"/>
  </r>
  <r>
    <x v="12"/>
    <x v="8"/>
    <s v="SP"/>
    <x v="6"/>
    <s v="Cowlitz River"/>
    <s v="WDFW"/>
    <d v="2007-04-02T00:00:00"/>
    <n v="858043"/>
    <x v="3"/>
    <d v="2007-04-02T00:00:00"/>
    <s v="Smolt"/>
  </r>
  <r>
    <x v="12"/>
    <x v="11"/>
    <s v="NO"/>
    <x v="6"/>
    <s v="Cowlitz River"/>
    <s v="WDFW"/>
    <d v="2007-05-01T00:00:00"/>
    <n v="3110405"/>
    <x v="3"/>
    <d v="2007-05-01T00:00:00"/>
    <s v="Smolt"/>
  </r>
  <r>
    <x v="12"/>
    <x v="7"/>
    <s v="WI"/>
    <x v="3"/>
    <s v="Coweeman River"/>
    <s v="WDFW"/>
    <d v="2007-04-15T00:00:00"/>
    <n v="14000"/>
    <x v="17"/>
    <d v="2007-04-30T00:00:00"/>
    <s v="Smolt"/>
  </r>
  <r>
    <x v="12"/>
    <x v="1"/>
    <s v="FA"/>
    <x v="29"/>
    <s v="Green River"/>
    <s v="WDFW"/>
    <d v="2007-06-21T00:00:00"/>
    <n v="358941"/>
    <x v="3"/>
    <d v="2007-07-04T00:00:00"/>
    <s v="Smolt"/>
  </r>
  <r>
    <x v="12"/>
    <x v="5"/>
    <s v="SO"/>
    <x v="29"/>
    <s v="Green River"/>
    <s v="WDFW"/>
    <d v="2007-05-01T00:00:00"/>
    <n v="755112"/>
    <x v="3"/>
    <d v="2007-05-24T00:00:00"/>
    <s v="Smolt"/>
  </r>
  <r>
    <x v="12"/>
    <x v="9"/>
    <s v="SU"/>
    <x v="29"/>
    <s v="Green River"/>
    <s v="WDFW"/>
    <d v="2007-04-24T00:00:00"/>
    <n v="24974"/>
    <x v="3"/>
    <d v="2007-04-30T00:00:00"/>
    <s v="Smolt"/>
  </r>
  <r>
    <x v="12"/>
    <x v="1"/>
    <s v="FA"/>
    <x v="27"/>
    <s v="Kalama River"/>
    <s v="WDFW"/>
    <d v="2007-06-21T00:00:00"/>
    <n v="2374761"/>
    <x v="7"/>
    <d v="2007-06-28T00:00:00"/>
    <s v="Smolt"/>
  </r>
  <r>
    <x v="12"/>
    <x v="11"/>
    <s v="NO"/>
    <x v="27"/>
    <s v="Kalama River"/>
    <s v="WDFW"/>
    <d v="2007-04-17T00:00:00"/>
    <n v="353609"/>
    <x v="7"/>
    <d v="2007-04-17T00:00:00"/>
    <s v="Smolt"/>
  </r>
  <r>
    <x v="12"/>
    <x v="7"/>
    <s v="WI"/>
    <x v="27"/>
    <s v="Kalama River"/>
    <s v="WDFW"/>
    <d v="2007-04-17T00:00:00"/>
    <n v="48889"/>
    <x v="7"/>
    <d v="2007-04-17T00:00:00"/>
    <s v="Smolt"/>
  </r>
  <r>
    <x v="12"/>
    <x v="1"/>
    <s v="FA"/>
    <x v="20"/>
    <s v="Kalama River"/>
    <s v="WDFW"/>
    <d v="2007-06-06T00:00:00"/>
    <n v="1089219"/>
    <x v="7"/>
    <d v="2007-06-23T00:00:00"/>
    <s v="Smolt"/>
  </r>
  <r>
    <x v="12"/>
    <x v="8"/>
    <s v="SP"/>
    <x v="20"/>
    <s v="Kalama River"/>
    <s v="WDFW"/>
    <d v="2007-03-01T00:00:00"/>
    <n v="125050"/>
    <x v="7"/>
    <d v="2007-03-10T00:00:00"/>
    <s v="Smolt"/>
  </r>
  <r>
    <x v="12"/>
    <x v="5"/>
    <s v="SO"/>
    <x v="20"/>
    <s v="Kalama River"/>
    <s v="WDFW"/>
    <d v="2007-04-23T00:00:00"/>
    <n v="279001"/>
    <x v="7"/>
    <d v="2007-04-30T00:00:00"/>
    <s v="Smolt"/>
  </r>
  <r>
    <x v="12"/>
    <x v="9"/>
    <s v="SU"/>
    <x v="20"/>
    <s v="Kalama River"/>
    <s v="WDFW"/>
    <d v="2007-04-15T00:00:00"/>
    <n v="29971"/>
    <x v="7"/>
    <d v="2007-04-15T00:00:00"/>
    <s v="Smolt"/>
  </r>
  <r>
    <x v="12"/>
    <x v="8"/>
    <s v="SP"/>
    <x v="27"/>
    <s v="Gobar Acclim Pond"/>
    <s v="WDFW"/>
    <d v="2007-03-01T00:00:00"/>
    <n v="296678"/>
    <x v="7"/>
    <d v="2007-03-17T00:00:00"/>
    <s v="Smolt"/>
  </r>
  <r>
    <x v="12"/>
    <x v="9"/>
    <s v="SU"/>
    <x v="27"/>
    <s v="Gobar Acclim Pond"/>
    <s v="WDFW"/>
    <d v="2007-05-01T00:00:00"/>
    <n v="43364"/>
    <x v="7"/>
    <d v="2007-05-15T00:00:00"/>
    <s v="Smolt"/>
  </r>
  <r>
    <x v="12"/>
    <x v="7"/>
    <s v="WI"/>
    <x v="27"/>
    <s v="Gobar Acclim Pond"/>
    <s v="WDFW"/>
    <d v="2007-05-01T00:00:00"/>
    <n v="55866"/>
    <x v="7"/>
    <d v="2007-05-15T00:00:00"/>
    <s v="Smolt"/>
  </r>
  <r>
    <x v="12"/>
    <x v="8"/>
    <s v="SP"/>
    <x v="7"/>
    <s v="Lewis River"/>
    <s v="WDFW"/>
    <d v="2007-03-19T00:00:00"/>
    <n v="945195"/>
    <x v="5"/>
    <d v="2007-03-19T00:00:00"/>
    <s v="Smolt"/>
  </r>
  <r>
    <x v="12"/>
    <x v="11"/>
    <s v="NO"/>
    <x v="7"/>
    <s v="Lewis River"/>
    <s v="WDFW"/>
    <d v="2007-05-22T00:00:00"/>
    <n v="857591"/>
    <x v="5"/>
    <d v="2007-05-22T00:00:00"/>
    <s v="Smolt"/>
  </r>
  <r>
    <x v="12"/>
    <x v="5"/>
    <s v="SO"/>
    <x v="7"/>
    <s v="Lewis River"/>
    <s v="WDFW"/>
    <d v="2007-05-22T00:00:00"/>
    <n v="919424"/>
    <x v="5"/>
    <d v="2007-05-22T00:00:00"/>
    <s v="Smolt"/>
  </r>
  <r>
    <x v="12"/>
    <x v="9"/>
    <s v="SU"/>
    <x v="25"/>
    <s v="Lewis River"/>
    <s v="WDFW"/>
    <d v="2007-04-16T00:00:00"/>
    <n v="179356"/>
    <x v="5"/>
    <d v="2007-05-15T00:00:00"/>
    <s v="Smolt"/>
  </r>
  <r>
    <x v="12"/>
    <x v="7"/>
    <s v="WI"/>
    <x v="25"/>
    <s v="Lewis River"/>
    <s v="WDFW"/>
    <d v="2007-04-16T00:00:00"/>
    <n v="96819"/>
    <x v="5"/>
    <d v="2007-05-15T00:00:00"/>
    <s v="Smolt"/>
  </r>
  <r>
    <x v="12"/>
    <x v="7"/>
    <s v="WI"/>
    <x v="28"/>
    <s v="Salmon Creek (WA)"/>
    <s v="WDFW"/>
    <d v="2007-04-16T00:00:00"/>
    <n v="19878"/>
    <x v="4"/>
    <d v="2007-04-16T00:00:00"/>
    <s v="Smolt"/>
  </r>
  <r>
    <x v="12"/>
    <x v="1"/>
    <s v="FA"/>
    <x v="24"/>
    <s v="Washougal River"/>
    <s v="WDFW"/>
    <d v="2007-06-18T00:00:00"/>
    <n v="4224300"/>
    <x v="6"/>
    <d v="2007-06-25T00:00:00"/>
    <s v="Smolt"/>
  </r>
  <r>
    <x v="12"/>
    <x v="13"/>
    <s v="UN"/>
    <x v="24"/>
    <s v="Duncan Creek"/>
    <s v="WDFW"/>
    <d v="2007-05-21T00:00:00"/>
    <n v="65592"/>
    <x v="4"/>
    <d v="2007-05-21T00:00:00"/>
    <s v="Fry"/>
  </r>
  <r>
    <x v="12"/>
    <x v="9"/>
    <s v="SU"/>
    <x v="23"/>
    <s v="Cowlitz River"/>
    <s v="WDFW"/>
    <d v="2007-05-01T00:00:00"/>
    <n v="100000"/>
    <x v="3"/>
    <d v="2007-05-31T00:00:00"/>
    <s v="Smolt"/>
  </r>
  <r>
    <x v="12"/>
    <x v="9"/>
    <s v="SU"/>
    <x v="3"/>
    <s v="Toutle River"/>
    <s v="WDFW"/>
    <d v="2007-04-15T00:00:00"/>
    <n v="24977"/>
    <x v="16"/>
    <d v="2007-04-15T00:00:00"/>
    <s v="Smolt"/>
  </r>
  <r>
    <x v="12"/>
    <x v="8"/>
    <s v="SP"/>
    <x v="3"/>
    <s v="Cowlitz River"/>
    <s v="WDFW"/>
    <d v="2007-03-20T00:00:00"/>
    <n v="53256"/>
    <x v="3"/>
    <d v="2007-03-20T00:00:00"/>
    <s v="Smolt"/>
  </r>
  <r>
    <x v="12"/>
    <x v="12"/>
    <s v="UN"/>
    <x v="3"/>
    <s v="Cowlitz River"/>
    <s v="WDFW"/>
    <d v="2007-04-15T00:00:00"/>
    <n v="10000"/>
    <x v="3"/>
    <d v="2007-04-15T00:00:00"/>
    <s v="Smolt"/>
  </r>
  <r>
    <x v="12"/>
    <x v="9"/>
    <s v="SU"/>
    <x v="3"/>
    <s v="Cowlitz River"/>
    <s v="WDFW"/>
    <d v="2007-04-23T00:00:00"/>
    <n v="62895"/>
    <x v="3"/>
    <d v="2007-04-23T00:00:00"/>
    <s v="Smolt"/>
  </r>
  <r>
    <x v="12"/>
    <x v="8"/>
    <s v="SP"/>
    <x v="3"/>
    <s v="Echo Net Pens"/>
    <s v="WDFW"/>
    <d v="2007-01-17T00:00:00"/>
    <n v="74971"/>
    <x v="5"/>
    <d v="2007-01-17T00:00:00"/>
    <s v="Smolt"/>
  </r>
  <r>
    <x v="12"/>
    <x v="8"/>
    <s v="SP"/>
    <x v="3"/>
    <s v="Echo Net Pens"/>
    <s v="WDFW"/>
    <d v="2007-03-17T00:00:00"/>
    <n v="74584"/>
    <x v="5"/>
    <d v="2007-03-17T00:00:00"/>
    <s v="Smolt"/>
  </r>
  <r>
    <x v="12"/>
    <x v="9"/>
    <s v="SU"/>
    <x v="3"/>
    <s v="Echo Net Pens"/>
    <s v="WDFW"/>
    <d v="2007-04-15T00:00:00"/>
    <n v="52350"/>
    <x v="5"/>
    <d v="2007-04-15T00:00:00"/>
    <s v="Smolt"/>
  </r>
  <r>
    <x v="12"/>
    <x v="9"/>
    <s v="SU"/>
    <x v="3"/>
    <s v="Echo Net Pens"/>
    <s v="WDFW"/>
    <d v="2007-05-15T00:00:00"/>
    <n v="56766"/>
    <x v="5"/>
    <d v="2007-05-15T00:00:00"/>
    <s v="Smolt"/>
  </r>
  <r>
    <x v="12"/>
    <x v="11"/>
    <s v="NO"/>
    <x v="24"/>
    <s v="Washougal Hatchery"/>
    <s v="WDFW"/>
    <d v="2007-04-11T00:00:00"/>
    <n v="500180"/>
    <x v="6"/>
    <d v="2007-04-11T00:00:00"/>
    <s v="Smolt"/>
  </r>
  <r>
    <x v="12"/>
    <x v="9"/>
    <s v="SU"/>
    <x v="28"/>
    <s v="Washougal River"/>
    <s v="WDFW"/>
    <d v="2007-05-02T00:00:00"/>
    <n v="62056"/>
    <x v="6"/>
    <d v="2007-05-09T00:00:00"/>
    <s v="Smolt"/>
  </r>
  <r>
    <x v="12"/>
    <x v="9"/>
    <s v="SU"/>
    <x v="28"/>
    <s v="Lewis River"/>
    <s v="WDFW"/>
    <d v="2007-05-07T00:00:00"/>
    <n v="32217"/>
    <x v="5"/>
    <d v="2007-05-08T00:00:00"/>
    <s v="Smolt"/>
  </r>
  <r>
    <x v="12"/>
    <x v="7"/>
    <s v="WI"/>
    <x v="28"/>
    <s v="Washougal River"/>
    <s v="WDFW"/>
    <d v="2007-04-23T00:00:00"/>
    <n v="66268"/>
    <x v="6"/>
    <d v="2007-05-01T00:00:00"/>
    <s v="Smolt"/>
  </r>
  <r>
    <x v="12"/>
    <x v="7"/>
    <s v="WI"/>
    <x v="28"/>
    <s v="E Fk Lewis River"/>
    <s v="WDFW"/>
    <d v="2007-04-18T00:00:00"/>
    <n v="93983"/>
    <x v="5"/>
    <d v="2007-04-30T00:00:00"/>
    <s v="Smolt"/>
  </r>
  <r>
    <x v="12"/>
    <x v="8"/>
    <s v="SP"/>
    <x v="18"/>
    <s v="McKenzie River"/>
    <s v="ODFW"/>
    <d v="2007-01-31T00:00:00"/>
    <n v="650"/>
    <x v="1"/>
    <d v="2007-01-31T00:00:00"/>
    <s v="Smolt"/>
  </r>
  <r>
    <x v="12"/>
    <x v="8"/>
    <s v="SP"/>
    <x v="15"/>
    <s v="Sandy River"/>
    <s v="ODFW"/>
    <d v="2007-03-14T00:00:00"/>
    <n v="121942"/>
    <x v="12"/>
    <d v="2007-03-14T00:00:00"/>
    <s v="Smolt"/>
  </r>
  <r>
    <x v="12"/>
    <x v="8"/>
    <s v="SP"/>
    <x v="16"/>
    <s v="Clackamas River"/>
    <s v="ODFW"/>
    <d v="2007-03-20T00:00:00"/>
    <n v="163817"/>
    <x v="13"/>
    <d v="2007-03-21T00:00:00"/>
    <s v="Smolt"/>
  </r>
  <r>
    <x v="12"/>
    <x v="8"/>
    <s v="SP"/>
    <x v="14"/>
    <s v="Eagle Creek"/>
    <s v="ODFW"/>
    <d v="2007-03-12T00:00:00"/>
    <n v="47800"/>
    <x v="13"/>
    <d v="2007-03-12T00:00:00"/>
    <s v="Smolt"/>
  </r>
  <r>
    <x v="12"/>
    <x v="7"/>
    <s v="WI"/>
    <x v="15"/>
    <s v="Sandy River"/>
    <s v="ODFW"/>
    <d v="2007-04-23T00:00:00"/>
    <n v="24104"/>
    <x v="12"/>
    <d v="2007-04-30T00:00:00"/>
    <s v="Smolt"/>
  </r>
  <r>
    <x v="12"/>
    <x v="9"/>
    <s v="SU"/>
    <x v="16"/>
    <s v="McKenzie River"/>
    <s v="ODFW"/>
    <d v="2007-04-11T00:00:00"/>
    <n v="27987"/>
    <x v="1"/>
    <d v="2007-04-11T00:00:00"/>
    <s v="Smolt"/>
  </r>
  <r>
    <x v="12"/>
    <x v="8"/>
    <s v="SP"/>
    <x v="14"/>
    <s v="Clackamas River"/>
    <s v="ODFW"/>
    <d v="2007-03-23T00:00:00"/>
    <n v="278878"/>
    <x v="13"/>
    <d v="2007-03-23T00:00:00"/>
    <s v="Smolt"/>
  </r>
  <r>
    <x v="12"/>
    <x v="9"/>
    <s v="SU"/>
    <x v="3"/>
    <s v="Cowlitz River"/>
    <s v="WDFW"/>
    <d v="2007-04-15T00:00:00"/>
    <n v="35011"/>
    <x v="3"/>
    <d v="2007-04-15T00:00:00"/>
    <s v="Smolt"/>
  </r>
  <r>
    <x v="12"/>
    <x v="7"/>
    <s v="WI"/>
    <x v="23"/>
    <s v="Cispus River"/>
    <s v="WDFW"/>
    <d v="2007-04-23T00:00:00"/>
    <n v="21500"/>
    <x v="3"/>
    <d v="2007-04-23T00:00:00"/>
    <s v="Smolt"/>
  </r>
  <r>
    <x v="12"/>
    <x v="7"/>
    <s v="WI"/>
    <x v="15"/>
    <s v="Sandy River"/>
    <s v="ODFW"/>
    <d v="2007-05-02T00:00:00"/>
    <n v="78079"/>
    <x v="12"/>
    <d v="2007-05-02T00:00:00"/>
    <s v="Smolt"/>
  </r>
  <r>
    <x v="12"/>
    <x v="7"/>
    <s v="WI"/>
    <x v="23"/>
    <s v="Cowlitz River"/>
    <s v="WDFW"/>
    <d v="2007-04-24T00:00:00"/>
    <n v="25000"/>
    <x v="3"/>
    <d v="2007-04-24T00:00:00"/>
    <s v="Smolt"/>
  </r>
  <r>
    <x v="12"/>
    <x v="1"/>
    <s v="FA"/>
    <x v="29"/>
    <s v="Green River"/>
    <s v="WDFW"/>
    <d v="2007-07-04T00:00:00"/>
    <n v="2226000"/>
    <x v="3"/>
    <d v="2007-07-21T00:00:00"/>
    <s v="Smolt"/>
  </r>
  <r>
    <x v="12"/>
    <x v="9"/>
    <s v="SU"/>
    <x v="16"/>
    <s v="McKenzie River"/>
    <s v="ODFW"/>
    <d v="2007-05-16T00:00:00"/>
    <n v="2694"/>
    <x v="1"/>
    <d v="2007-05-16T00:00:00"/>
    <s v="Smolt"/>
  </r>
  <r>
    <x v="12"/>
    <x v="1"/>
    <s v="FA"/>
    <x v="2"/>
    <s v="Tanner Creek"/>
    <s v="ODFW"/>
    <d v="2007-05-28T00:00:00"/>
    <n v="590203"/>
    <x v="2"/>
    <d v="2007-05-31T00:00:00"/>
    <s v="Smolt"/>
  </r>
  <r>
    <x v="12"/>
    <x v="1"/>
    <s v="FA"/>
    <x v="6"/>
    <s v="Cowlitz River"/>
    <s v="WDFW"/>
    <d v="2007-06-26T00:00:00"/>
    <n v="2072612"/>
    <x v="3"/>
    <d v="2007-06-27T00:00:00"/>
    <s v="Smolt"/>
  </r>
  <r>
    <x v="12"/>
    <x v="9"/>
    <s v="SU"/>
    <x v="16"/>
    <s v="McKenzie River"/>
    <s v="ODFW"/>
    <d v="2007-06-13T00:00:00"/>
    <n v="3325"/>
    <x v="1"/>
    <d v="2007-06-13T00:00:00"/>
    <s v="Smolt"/>
  </r>
  <r>
    <x v="12"/>
    <x v="9"/>
    <s v="SU"/>
    <x v="16"/>
    <s v="McKenzie River"/>
    <s v="ODFW"/>
    <d v="2007-06-27T00:00:00"/>
    <n v="3161"/>
    <x v="1"/>
    <d v="2007-06-27T00:00:00"/>
    <s v="Smolt"/>
  </r>
  <r>
    <x v="12"/>
    <x v="1"/>
    <s v="FA"/>
    <x v="2"/>
    <s v="Tanner Creek"/>
    <s v="ODFW"/>
    <d v="2007-06-17T00:00:00"/>
    <n v="456435"/>
    <x v="2"/>
    <d v="2007-06-18T00:00:00"/>
    <s v="Smolt"/>
  </r>
  <r>
    <x v="12"/>
    <x v="9"/>
    <s v="SU"/>
    <x v="16"/>
    <s v="McKenzie River"/>
    <s v="ODFW"/>
    <d v="2007-07-11T00:00:00"/>
    <n v="4580"/>
    <x v="1"/>
    <d v="2007-07-11T00:00:00"/>
    <s v="Smolt"/>
  </r>
  <r>
    <x v="12"/>
    <x v="1"/>
    <s v="FA"/>
    <x v="20"/>
    <s v="Fallert Creek"/>
    <s v="WDFW"/>
    <d v="2007-06-25T00:00:00"/>
    <n v="926132"/>
    <x v="7"/>
    <d v="2007-06-30T00:00:00"/>
    <s v="Smolt"/>
  </r>
  <r>
    <x v="12"/>
    <x v="9"/>
    <s v="SU"/>
    <x v="16"/>
    <s v="McKenzie River"/>
    <s v="ODFW"/>
    <d v="2007-09-05T00:00:00"/>
    <n v="685"/>
    <x v="1"/>
    <d v="2007-09-05T00:00:00"/>
    <s v="Smolt"/>
  </r>
  <r>
    <x v="12"/>
    <x v="1"/>
    <s v="FA"/>
    <x v="20"/>
    <s v="Fallert Creek"/>
    <s v="WDFW"/>
    <d v="2007-07-02T00:00:00"/>
    <n v="128665"/>
    <x v="7"/>
    <d v="2007-07-02T00:00:00"/>
    <s v="Smolt"/>
  </r>
  <r>
    <x v="13"/>
    <x v="0"/>
    <s v="SP"/>
    <x v="1"/>
    <s v="Quartzville Creek"/>
    <s v="ODFW"/>
    <d v="2005-06-15T00:00:00"/>
    <n v="100300"/>
    <x v="1"/>
    <d v="2005-06-15T00:00:00"/>
    <s v="Parr"/>
  </r>
  <r>
    <x v="13"/>
    <x v="0"/>
    <s v="SP"/>
    <x v="14"/>
    <s v="Clackamas Hatchery"/>
    <s v="ODFW"/>
    <d v="2005-07-16T00:00:00"/>
    <n v="205435"/>
    <x v="13"/>
    <d v="2005-07-16T00:00:00"/>
    <s v="Parr"/>
  </r>
  <r>
    <x v="13"/>
    <x v="0"/>
    <s v="SP"/>
    <x v="17"/>
    <s v="Detroit Reservoir"/>
    <s v="ODFW"/>
    <d v="2005-08-17T00:00:00"/>
    <n v="153972"/>
    <x v="1"/>
    <d v="2005-08-17T00:00:00"/>
    <s v="Parr"/>
  </r>
  <r>
    <x v="13"/>
    <x v="0"/>
    <s v="SP"/>
    <x v="18"/>
    <s v="S Fk McKenzie River"/>
    <s v="ODFW"/>
    <d v="2005-08-29T00:00:00"/>
    <n v="20978"/>
    <x v="1"/>
    <d v="2005-08-29T00:00:00"/>
    <s v="Presmolt"/>
  </r>
  <r>
    <x v="13"/>
    <x v="0"/>
    <s v="SP"/>
    <x v="34"/>
    <s v="S Fk Klaskanine River"/>
    <s v="ODFW"/>
    <d v="2005-09-26T00:00:00"/>
    <n v="566030"/>
    <x v="11"/>
    <d v="2005-09-26T00:00:00"/>
    <s v="Presmolt"/>
  </r>
  <r>
    <x v="13"/>
    <x v="0"/>
    <s v="SP"/>
    <x v="1"/>
    <s v="Hills Creek Reservoir"/>
    <s v="ODFW"/>
    <d v="2005-09-15T00:00:00"/>
    <n v="45885"/>
    <x v="1"/>
    <d v="2005-09-15T00:00:00"/>
    <s v="Presmolt"/>
  </r>
  <r>
    <x v="13"/>
    <x v="4"/>
    <s v="NO"/>
    <x v="3"/>
    <s v="Salmon Creek (WA)"/>
    <s v="WDFW"/>
    <d v="2005-10-26T00:00:00"/>
    <n v="4800"/>
    <x v="4"/>
    <d v="2005-10-26T00:00:00"/>
    <s v="Fry"/>
  </r>
  <r>
    <x v="13"/>
    <x v="0"/>
    <s v="SP"/>
    <x v="1"/>
    <s v="Dexter Pond"/>
    <s v="ODFW"/>
    <d v="2005-11-01T00:00:00"/>
    <n v="322847"/>
    <x v="1"/>
    <d v="2005-11-01T00:00:00"/>
    <s v="Presmolt"/>
  </r>
  <r>
    <x v="13"/>
    <x v="0"/>
    <s v="SP"/>
    <x v="0"/>
    <s v="South Santiam Hatchery"/>
    <s v="ODFW"/>
    <d v="2005-10-31T00:00:00"/>
    <n v="232447"/>
    <x v="0"/>
    <d v="2005-10-31T00:00:00"/>
    <s v="Presmolt"/>
  </r>
  <r>
    <x v="13"/>
    <x v="4"/>
    <s v="NO"/>
    <x v="3"/>
    <s v="Cowlitz River"/>
    <s v="WDFW"/>
    <d v="2005-03-25T00:00:00"/>
    <n v="1000"/>
    <x v="3"/>
    <d v="2005-03-25T00:00:00"/>
    <s v="Fry"/>
  </r>
  <r>
    <x v="13"/>
    <x v="3"/>
    <s v="UN"/>
    <x v="34"/>
    <s v="Youngs River"/>
    <s v="ODFW"/>
    <d v="2005-06-09T00:00:00"/>
    <n v="3293"/>
    <x v="8"/>
    <d v="2005-06-09T00:00:00"/>
    <s v="Presmolt"/>
  </r>
  <r>
    <x v="13"/>
    <x v="8"/>
    <s v="SP"/>
    <x v="1"/>
    <s v="S Fk Santiam River"/>
    <s v="ODFW"/>
    <d v="2006-01-30T00:00:00"/>
    <n v="36514"/>
    <x v="0"/>
    <d v="2006-01-30T00:00:00"/>
    <s v="Smolt"/>
  </r>
  <r>
    <x v="13"/>
    <x v="8"/>
    <s v="SP"/>
    <x v="1"/>
    <s v="Dexter Pond"/>
    <s v="ODFW"/>
    <d v="2006-02-01T00:00:00"/>
    <n v="546076"/>
    <x v="1"/>
    <d v="2006-02-01T00:00:00"/>
    <s v="Smolt"/>
  </r>
  <r>
    <x v="13"/>
    <x v="8"/>
    <s v="SP"/>
    <x v="18"/>
    <s v="McKenzie River"/>
    <s v="ODFW"/>
    <d v="2006-02-06T00:00:00"/>
    <n v="52363"/>
    <x v="1"/>
    <d v="2006-02-06T00:00:00"/>
    <s v="Smolt"/>
  </r>
  <r>
    <x v="13"/>
    <x v="8"/>
    <s v="SP"/>
    <x v="15"/>
    <s v="Sandy River"/>
    <s v="ODFW"/>
    <d v="2006-02-27T00:00:00"/>
    <n v="149250"/>
    <x v="12"/>
    <d v="2006-02-27T00:00:00"/>
    <s v="Smolt"/>
  </r>
  <r>
    <x v="13"/>
    <x v="8"/>
    <s v="SP"/>
    <x v="0"/>
    <s v="S Fk Santiam River"/>
    <s v="ODFW"/>
    <d v="2006-02-13T00:00:00"/>
    <n v="292474"/>
    <x v="0"/>
    <d v="2006-02-13T00:00:00"/>
    <s v="Smolt"/>
  </r>
  <r>
    <x v="13"/>
    <x v="8"/>
    <s v="SP"/>
    <x v="1"/>
    <s v="Mollala River"/>
    <s v="ODFW"/>
    <d v="2006-02-14T00:00:00"/>
    <n v="21090"/>
    <x v="1"/>
    <d v="2006-02-14T00:00:00"/>
    <s v="Smolt"/>
  </r>
  <r>
    <x v="13"/>
    <x v="8"/>
    <s v="SP"/>
    <x v="1"/>
    <s v="Mollala River"/>
    <s v="ODFW"/>
    <d v="2006-02-15T00:00:00"/>
    <n v="15641"/>
    <x v="1"/>
    <d v="2006-02-15T00:00:00"/>
    <s v="Smolt"/>
  </r>
  <r>
    <x v="13"/>
    <x v="8"/>
    <s v="SP"/>
    <x v="1"/>
    <s v="Mollala River"/>
    <s v="ODFW"/>
    <d v="2006-02-15T00:00:00"/>
    <n v="2790"/>
    <x v="1"/>
    <d v="2006-02-15T00:00:00"/>
    <s v="Smolt"/>
  </r>
  <r>
    <x v="13"/>
    <x v="8"/>
    <s v="SP"/>
    <x v="1"/>
    <s v="Mollala River"/>
    <s v="ODFW"/>
    <d v="2006-02-15T00:00:00"/>
    <n v="21500"/>
    <x v="1"/>
    <d v="2006-02-15T00:00:00"/>
    <s v="Smolt"/>
  </r>
  <r>
    <x v="13"/>
    <x v="8"/>
    <s v="SP"/>
    <x v="1"/>
    <s v="Mollala River"/>
    <s v="ODFW"/>
    <d v="2006-02-15T00:00:00"/>
    <n v="10260"/>
    <x v="1"/>
    <d v="2006-02-15T00:00:00"/>
    <s v="Smolt"/>
  </r>
  <r>
    <x v="13"/>
    <x v="8"/>
    <s v="SP"/>
    <x v="1"/>
    <s v="Mollala River"/>
    <s v="ODFW"/>
    <d v="2006-02-15T00:00:00"/>
    <n v="15385"/>
    <x v="1"/>
    <d v="2006-02-15T00:00:00"/>
    <s v="Smolt"/>
  </r>
  <r>
    <x v="13"/>
    <x v="8"/>
    <s v="SP"/>
    <x v="1"/>
    <s v="S Fk Santiam River"/>
    <s v="ODFW"/>
    <d v="2006-02-15T00:00:00"/>
    <n v="10950"/>
    <x v="0"/>
    <d v="2006-02-15T00:00:00"/>
    <s v="Smolt"/>
  </r>
  <r>
    <x v="13"/>
    <x v="8"/>
    <s v="SP"/>
    <x v="1"/>
    <s v="S Fk Santiam River"/>
    <s v="ODFW"/>
    <d v="2006-02-15T00:00:00"/>
    <n v="10138"/>
    <x v="0"/>
    <d v="2006-02-15T00:00:00"/>
    <s v="Smolt"/>
  </r>
  <r>
    <x v="13"/>
    <x v="8"/>
    <s v="SP"/>
    <x v="1"/>
    <s v="S Fk Santiam River"/>
    <s v="ODFW"/>
    <d v="2006-02-15T00:00:00"/>
    <n v="21115"/>
    <x v="0"/>
    <d v="2006-02-15T00:00:00"/>
    <s v="Smolt"/>
  </r>
  <r>
    <x v="13"/>
    <x v="8"/>
    <s v="SP"/>
    <x v="1"/>
    <s v="S Fk Santiam River"/>
    <s v="ODFW"/>
    <d v="2006-02-16T00:00:00"/>
    <n v="13528"/>
    <x v="0"/>
    <d v="2006-02-16T00:00:00"/>
    <s v="Smolt"/>
  </r>
  <r>
    <x v="13"/>
    <x v="8"/>
    <s v="SP"/>
    <x v="1"/>
    <s v="S Fk Santiam River"/>
    <s v="ODFW"/>
    <d v="2006-02-16T00:00:00"/>
    <n v="15183"/>
    <x v="0"/>
    <d v="2006-02-16T00:00:00"/>
    <s v="Smolt"/>
  </r>
  <r>
    <x v="13"/>
    <x v="8"/>
    <s v="SP"/>
    <x v="1"/>
    <s v="S Fk Santiam River"/>
    <s v="ODFW"/>
    <d v="2006-02-16T00:00:00"/>
    <n v="19255"/>
    <x v="0"/>
    <d v="2006-02-16T00:00:00"/>
    <s v="Smolt"/>
  </r>
  <r>
    <x v="13"/>
    <x v="8"/>
    <s v="SP"/>
    <x v="1"/>
    <s v="S Fk Santiam River"/>
    <s v="ODFW"/>
    <d v="2006-02-16T00:00:00"/>
    <n v="14355"/>
    <x v="0"/>
    <d v="2006-02-16T00:00:00"/>
    <s v="Smolt"/>
  </r>
  <r>
    <x v="13"/>
    <x v="8"/>
    <s v="SP"/>
    <x v="1"/>
    <s v="S Fk Santiam River"/>
    <s v="ODFW"/>
    <d v="2006-02-16T00:00:00"/>
    <n v="3500"/>
    <x v="0"/>
    <d v="2006-02-16T00:00:00"/>
    <s v="Smolt"/>
  </r>
  <r>
    <x v="13"/>
    <x v="8"/>
    <s v="SP"/>
    <x v="1"/>
    <s v="S Fk Santiam River"/>
    <s v="ODFW"/>
    <d v="2006-02-16T00:00:00"/>
    <n v="20087"/>
    <x v="0"/>
    <d v="2006-02-16T00:00:00"/>
    <s v="Smolt"/>
  </r>
  <r>
    <x v="13"/>
    <x v="8"/>
    <s v="SP"/>
    <x v="1"/>
    <s v="S Fk Santiam River"/>
    <s v="ODFW"/>
    <d v="2006-02-16T00:00:00"/>
    <n v="5885"/>
    <x v="0"/>
    <d v="2006-02-16T00:00:00"/>
    <s v="Smolt"/>
  </r>
  <r>
    <x v="13"/>
    <x v="8"/>
    <s v="SP"/>
    <x v="1"/>
    <s v="S Fk Santiam River"/>
    <s v="ODFW"/>
    <d v="2006-02-16T00:00:00"/>
    <n v="19467"/>
    <x v="0"/>
    <d v="2006-02-16T00:00:00"/>
    <s v="Smolt"/>
  </r>
  <r>
    <x v="13"/>
    <x v="8"/>
    <s v="SP"/>
    <x v="1"/>
    <s v="S Fk Santiam River"/>
    <s v="ODFW"/>
    <d v="2006-02-17T00:00:00"/>
    <n v="18490"/>
    <x v="0"/>
    <d v="2006-02-17T00:00:00"/>
    <s v="Smolt"/>
  </r>
  <r>
    <x v="13"/>
    <x v="8"/>
    <s v="SP"/>
    <x v="1"/>
    <s v="S Fk Santiam River"/>
    <s v="ODFW"/>
    <d v="2006-02-17T00:00:00"/>
    <n v="18025"/>
    <x v="0"/>
    <d v="2006-02-17T00:00:00"/>
    <s v="Smolt"/>
  </r>
  <r>
    <x v="13"/>
    <x v="5"/>
    <s v="SO"/>
    <x v="8"/>
    <s v="Eagle Creek Hatchery"/>
    <s v="USFW"/>
    <d v="2006-05-17T00:00:00"/>
    <n v="459486"/>
    <x v="9"/>
    <d v="2006-05-17T00:00:00"/>
    <s v="Smolt"/>
  </r>
  <r>
    <x v="13"/>
    <x v="7"/>
    <s v="WI"/>
    <x v="8"/>
    <s v="Eagle Creek Hatchery"/>
    <s v="USFW"/>
    <d v="2006-05-03T00:00:00"/>
    <n v="165454"/>
    <x v="9"/>
    <d v="2006-05-17T00:00:00"/>
    <s v="Smolt"/>
  </r>
  <r>
    <x v="13"/>
    <x v="7"/>
    <s v="WI"/>
    <x v="28"/>
    <s v="Salmon Creek (WA)"/>
    <s v="WDFW"/>
    <d v="2006-04-17T00:00:00"/>
    <n v="5036"/>
    <x v="4"/>
    <d v="2006-04-17T00:00:00"/>
    <s v="Smolt"/>
  </r>
  <r>
    <x v="13"/>
    <x v="7"/>
    <s v="WI"/>
    <x v="28"/>
    <s v="E Fk Lewis River"/>
    <s v="WDFW"/>
    <d v="2006-04-18T00:00:00"/>
    <n v="33449"/>
    <x v="5"/>
    <d v="2006-04-19T00:00:00"/>
    <s v="Smolt"/>
  </r>
  <r>
    <x v="13"/>
    <x v="8"/>
    <s v="SP"/>
    <x v="14"/>
    <s v="Eagle Creek"/>
    <s v="ODFW"/>
    <d v="2006-03-13T00:00:00"/>
    <n v="22253"/>
    <x v="13"/>
    <d v="2006-03-13T00:00:00"/>
    <s v="Smolt"/>
  </r>
  <r>
    <x v="13"/>
    <x v="8"/>
    <s v="SP"/>
    <x v="14"/>
    <s v="Eagle Creek"/>
    <s v="ODFW"/>
    <d v="2006-03-13T00:00:00"/>
    <n v="15428"/>
    <x v="13"/>
    <d v="2006-03-13T00:00:00"/>
    <s v="Smolt"/>
  </r>
  <r>
    <x v="13"/>
    <x v="8"/>
    <s v="SP"/>
    <x v="14"/>
    <s v="Eagle Creek"/>
    <s v="ODFW"/>
    <d v="2006-03-13T00:00:00"/>
    <n v="16032"/>
    <x v="13"/>
    <d v="2006-03-13T00:00:00"/>
    <s v="Smolt"/>
  </r>
  <r>
    <x v="13"/>
    <x v="8"/>
    <s v="SP"/>
    <x v="14"/>
    <s v="Eagle Creek"/>
    <s v="ODFW"/>
    <d v="2006-03-13T00:00:00"/>
    <n v="8330"/>
    <x v="13"/>
    <d v="2006-03-13T00:00:00"/>
    <s v="Smolt"/>
  </r>
  <r>
    <x v="13"/>
    <x v="8"/>
    <s v="SP"/>
    <x v="14"/>
    <s v="Clackamas River"/>
    <s v="ODFW"/>
    <d v="2006-03-17T00:00:00"/>
    <n v="227101"/>
    <x v="13"/>
    <d v="2006-03-17T00:00:00"/>
    <s v="Smolt"/>
  </r>
  <r>
    <x v="13"/>
    <x v="8"/>
    <s v="SP"/>
    <x v="14"/>
    <s v="Clackamas River"/>
    <s v="ODFW"/>
    <d v="2006-03-30T00:00:00"/>
    <n v="270565"/>
    <x v="13"/>
    <d v="2006-03-30T00:00:00"/>
    <s v="Smolt"/>
  </r>
  <r>
    <x v="13"/>
    <x v="8"/>
    <s v="SP"/>
    <x v="16"/>
    <s v="Clackamas River"/>
    <s v="ODFW"/>
    <d v="2006-03-20T00:00:00"/>
    <n v="17225"/>
    <x v="13"/>
    <d v="2006-03-20T00:00:00"/>
    <s v="Smolt"/>
  </r>
  <r>
    <x v="13"/>
    <x v="8"/>
    <s v="SP"/>
    <x v="16"/>
    <s v="Clackamas River"/>
    <s v="ODFW"/>
    <d v="2006-03-20T00:00:00"/>
    <n v="21630"/>
    <x v="13"/>
    <d v="2006-03-20T00:00:00"/>
    <s v="Smolt"/>
  </r>
  <r>
    <x v="13"/>
    <x v="8"/>
    <s v="SP"/>
    <x v="16"/>
    <s v="Clackamas River"/>
    <s v="ODFW"/>
    <d v="2006-03-20T00:00:00"/>
    <n v="22890"/>
    <x v="13"/>
    <d v="2006-03-20T00:00:00"/>
    <s v="Smolt"/>
  </r>
  <r>
    <x v="13"/>
    <x v="8"/>
    <s v="SP"/>
    <x v="16"/>
    <s v="Clackamas River"/>
    <s v="ODFW"/>
    <d v="2006-03-20T00:00:00"/>
    <n v="17004"/>
    <x v="13"/>
    <d v="2006-03-20T00:00:00"/>
    <s v="Smolt"/>
  </r>
  <r>
    <x v="13"/>
    <x v="8"/>
    <s v="SP"/>
    <x v="16"/>
    <s v="Clackamas River"/>
    <s v="ODFW"/>
    <d v="2006-03-20T00:00:00"/>
    <n v="12134"/>
    <x v="13"/>
    <d v="2006-03-20T00:00:00"/>
    <s v="Smolt"/>
  </r>
  <r>
    <x v="13"/>
    <x v="8"/>
    <s v="SP"/>
    <x v="1"/>
    <s v="Dexter Pond"/>
    <s v="ODFW"/>
    <d v="2006-02-23T00:00:00"/>
    <n v="242316"/>
    <x v="1"/>
    <d v="2006-02-23T00:00:00"/>
    <s v="Smolt"/>
  </r>
  <r>
    <x v="13"/>
    <x v="8"/>
    <s v="SP"/>
    <x v="1"/>
    <s v="Dexter Pond"/>
    <s v="ODFW"/>
    <d v="2006-03-08T00:00:00"/>
    <n v="244555"/>
    <x v="1"/>
    <d v="2006-03-08T00:00:00"/>
    <s v="Smolt"/>
  </r>
  <r>
    <x v="13"/>
    <x v="8"/>
    <s v="SP"/>
    <x v="1"/>
    <s v="Dexter Pond"/>
    <s v="ODFW"/>
    <d v="2006-03-08T00:00:00"/>
    <n v="244367"/>
    <x v="1"/>
    <d v="2006-03-08T00:00:00"/>
    <s v="Smolt"/>
  </r>
  <r>
    <x v="13"/>
    <x v="7"/>
    <s v="WI"/>
    <x v="12"/>
    <s v="N Fk Klaskanine River"/>
    <s v="ODFW"/>
    <d v="2006-03-15T00:00:00"/>
    <n v="61165"/>
    <x v="11"/>
    <d v="2006-03-15T00:00:00"/>
    <s v="Smolt"/>
  </r>
  <r>
    <x v="13"/>
    <x v="8"/>
    <s v="SP"/>
    <x v="17"/>
    <s v="Santiam River &amp; N Fk"/>
    <s v="ODFW"/>
    <d v="2006-03-06T00:00:00"/>
    <n v="29786"/>
    <x v="0"/>
    <d v="2006-03-06T00:00:00"/>
    <s v="Smolt"/>
  </r>
  <r>
    <x v="13"/>
    <x v="8"/>
    <s v="SP"/>
    <x v="17"/>
    <s v="Santiam River &amp; N Fk"/>
    <s v="ODFW"/>
    <d v="2006-03-06T00:00:00"/>
    <n v="30338"/>
    <x v="0"/>
    <d v="2006-03-06T00:00:00"/>
    <s v="Smolt"/>
  </r>
  <r>
    <x v="13"/>
    <x v="8"/>
    <s v="SP"/>
    <x v="17"/>
    <s v="Santiam River &amp; N Fk"/>
    <s v="ODFW"/>
    <d v="2006-03-06T00:00:00"/>
    <n v="63525"/>
    <x v="0"/>
    <d v="2006-03-06T00:00:00"/>
    <s v="Smolt"/>
  </r>
  <r>
    <x v="13"/>
    <x v="8"/>
    <s v="SP"/>
    <x v="17"/>
    <s v="Santiam River &amp; N Fk"/>
    <s v="ODFW"/>
    <d v="2006-03-06T00:00:00"/>
    <n v="32282"/>
    <x v="0"/>
    <d v="2006-03-06T00:00:00"/>
    <s v="Smolt"/>
  </r>
  <r>
    <x v="13"/>
    <x v="8"/>
    <s v="SP"/>
    <x v="17"/>
    <s v="Santiam River &amp; N Fk"/>
    <s v="ODFW"/>
    <d v="2006-03-06T00:00:00"/>
    <n v="69300"/>
    <x v="0"/>
    <d v="2006-03-06T00:00:00"/>
    <s v="Smolt"/>
  </r>
  <r>
    <x v="13"/>
    <x v="8"/>
    <s v="SP"/>
    <x v="17"/>
    <s v="Santiam River &amp; N Fk"/>
    <s v="ODFW"/>
    <d v="2006-03-06T00:00:00"/>
    <n v="61560"/>
    <x v="0"/>
    <d v="2006-03-06T00:00:00"/>
    <s v="Smolt"/>
  </r>
  <r>
    <x v="13"/>
    <x v="8"/>
    <s v="SP"/>
    <x v="17"/>
    <s v="Santiam River &amp; N Fk"/>
    <s v="ODFW"/>
    <d v="2006-03-07T00:00:00"/>
    <n v="68400"/>
    <x v="0"/>
    <d v="2006-03-07T00:00:00"/>
    <s v="Smolt"/>
  </r>
  <r>
    <x v="13"/>
    <x v="8"/>
    <s v="SP"/>
    <x v="17"/>
    <s v="Santiam River &amp; N Fk"/>
    <s v="ODFW"/>
    <d v="2006-03-07T00:00:00"/>
    <n v="97356"/>
    <x v="0"/>
    <d v="2006-03-07T00:00:00"/>
    <s v="Smolt"/>
  </r>
  <r>
    <x v="13"/>
    <x v="8"/>
    <s v="SP"/>
    <x v="17"/>
    <s v="Santiam River &amp; N Fk"/>
    <s v="ODFW"/>
    <d v="2006-03-07T00:00:00"/>
    <n v="87360"/>
    <x v="0"/>
    <d v="2006-03-07T00:00:00"/>
    <s v="Smolt"/>
  </r>
  <r>
    <x v="13"/>
    <x v="8"/>
    <s v="SP"/>
    <x v="17"/>
    <s v="Santiam River &amp; N Fk"/>
    <s v="ODFW"/>
    <d v="2006-03-07T00:00:00"/>
    <n v="50736"/>
    <x v="0"/>
    <d v="2006-03-07T00:00:00"/>
    <s v="Smolt"/>
  </r>
  <r>
    <x v="13"/>
    <x v="8"/>
    <s v="SP"/>
    <x v="17"/>
    <s v="Santiam River &amp; N Fk"/>
    <s v="ODFW"/>
    <d v="2006-03-07T00:00:00"/>
    <n v="76160"/>
    <x v="0"/>
    <d v="2006-03-07T00:00:00"/>
    <s v="Smolt"/>
  </r>
  <r>
    <x v="13"/>
    <x v="8"/>
    <s v="SP"/>
    <x v="18"/>
    <s v="McKenzie River"/>
    <s v="ODFW"/>
    <d v="2006-02-06T00:00:00"/>
    <n v="310525"/>
    <x v="1"/>
    <d v="2006-03-06T00:00:00"/>
    <s v="Smolt"/>
  </r>
  <r>
    <x v="13"/>
    <x v="8"/>
    <s v="SP"/>
    <x v="18"/>
    <s v="McKenzie River"/>
    <s v="ODFW"/>
    <d v="2006-02-06T00:00:00"/>
    <n v="51420"/>
    <x v="1"/>
    <d v="2006-03-06T00:00:00"/>
    <s v="Smolt"/>
  </r>
  <r>
    <x v="13"/>
    <x v="8"/>
    <s v="SP"/>
    <x v="18"/>
    <s v="McKenzie River"/>
    <s v="ODFW"/>
    <d v="2006-03-06T00:00:00"/>
    <n v="31350"/>
    <x v="1"/>
    <d v="2006-03-06T00:00:00"/>
    <s v="Smolt"/>
  </r>
  <r>
    <x v="13"/>
    <x v="8"/>
    <s v="SP"/>
    <x v="18"/>
    <s v="McKenzie River"/>
    <s v="ODFW"/>
    <d v="2006-03-06T00:00:00"/>
    <n v="417404"/>
    <x v="1"/>
    <d v="2006-03-06T00:00:00"/>
    <s v="Smolt"/>
  </r>
  <r>
    <x v="13"/>
    <x v="9"/>
    <s v="SU"/>
    <x v="19"/>
    <s v="Santiam River &amp; N Fk"/>
    <s v="ODFW"/>
    <d v="2006-03-21T00:00:00"/>
    <n v="5922"/>
    <x v="0"/>
    <d v="2006-03-21T00:00:00"/>
    <s v="Smolt"/>
  </r>
  <r>
    <x v="13"/>
    <x v="9"/>
    <s v="SU"/>
    <x v="19"/>
    <s v="Santiam River &amp; N Fk"/>
    <s v="ODFW"/>
    <d v="2006-03-21T00:00:00"/>
    <n v="6110"/>
    <x v="0"/>
    <d v="2006-03-21T00:00:00"/>
    <s v="Smolt"/>
  </r>
  <r>
    <x v="13"/>
    <x v="9"/>
    <s v="SU"/>
    <x v="19"/>
    <s v="Santiam River &amp; N Fk"/>
    <s v="ODFW"/>
    <d v="2006-03-21T00:00:00"/>
    <n v="8278"/>
    <x v="0"/>
    <d v="2006-03-21T00:00:00"/>
    <s v="Smolt"/>
  </r>
  <r>
    <x v="13"/>
    <x v="9"/>
    <s v="SU"/>
    <x v="19"/>
    <s v="Santiam River &amp; N Fk"/>
    <s v="ODFW"/>
    <d v="2006-03-21T00:00:00"/>
    <n v="3548"/>
    <x v="0"/>
    <d v="2006-03-21T00:00:00"/>
    <s v="Smolt"/>
  </r>
  <r>
    <x v="13"/>
    <x v="9"/>
    <s v="SU"/>
    <x v="19"/>
    <s v="Santiam River &amp; N Fk"/>
    <s v="ODFW"/>
    <d v="2006-03-21T00:00:00"/>
    <n v="5280"/>
    <x v="0"/>
    <d v="2006-03-21T00:00:00"/>
    <s v="Smolt"/>
  </r>
  <r>
    <x v="13"/>
    <x v="9"/>
    <s v="SU"/>
    <x v="19"/>
    <s v="Santiam River &amp; N Fk"/>
    <s v="ODFW"/>
    <d v="2006-03-21T00:00:00"/>
    <n v="8751"/>
    <x v="0"/>
    <d v="2006-03-21T00:00:00"/>
    <s v="Smolt"/>
  </r>
  <r>
    <x v="13"/>
    <x v="9"/>
    <s v="SU"/>
    <x v="19"/>
    <s v="Santiam River &amp; N Fk"/>
    <s v="ODFW"/>
    <d v="2006-03-21T00:00:00"/>
    <n v="8514"/>
    <x v="0"/>
    <d v="2006-03-21T00:00:00"/>
    <s v="Smolt"/>
  </r>
  <r>
    <x v="13"/>
    <x v="9"/>
    <s v="SU"/>
    <x v="19"/>
    <s v="Santiam River &amp; N Fk"/>
    <s v="ODFW"/>
    <d v="2006-03-21T00:00:00"/>
    <n v="8640"/>
    <x v="0"/>
    <d v="2006-03-21T00:00:00"/>
    <s v="Smolt"/>
  </r>
  <r>
    <x v="13"/>
    <x v="8"/>
    <s v="SP"/>
    <x v="15"/>
    <s v="Sandy River"/>
    <s v="ODFW"/>
    <d v="2006-03-28T00:00:00"/>
    <n v="145839"/>
    <x v="12"/>
    <d v="2006-03-28T00:00:00"/>
    <s v="Smolt"/>
  </r>
  <r>
    <x v="13"/>
    <x v="7"/>
    <s v="WI"/>
    <x v="15"/>
    <s v="Sandy River"/>
    <s v="ODFW"/>
    <d v="2006-03-13T00:00:00"/>
    <n v="63970"/>
    <x v="12"/>
    <d v="2006-03-13T00:00:00"/>
    <s v="Smolt"/>
  </r>
  <r>
    <x v="13"/>
    <x v="8"/>
    <s v="SP"/>
    <x v="0"/>
    <s v="S Fk Santiam River"/>
    <s v="ODFW"/>
    <d v="2006-03-14T00:00:00"/>
    <n v="150881"/>
    <x v="0"/>
    <d v="2006-03-14T00:00:00"/>
    <s v="Smolt"/>
  </r>
  <r>
    <x v="13"/>
    <x v="9"/>
    <s v="SU"/>
    <x v="0"/>
    <s v="Santiam River &amp; N Fk"/>
    <s v="ODFW"/>
    <d v="2006-03-27T00:00:00"/>
    <n v="3548"/>
    <x v="0"/>
    <d v="2006-03-27T00:00:00"/>
    <s v="Smolt"/>
  </r>
  <r>
    <x v="13"/>
    <x v="9"/>
    <s v="SU"/>
    <x v="0"/>
    <s v="Santiam River &amp; N Fk"/>
    <s v="ODFW"/>
    <d v="2006-03-27T00:00:00"/>
    <n v="3996"/>
    <x v="0"/>
    <d v="2006-03-27T00:00:00"/>
    <s v="Smolt"/>
  </r>
  <r>
    <x v="13"/>
    <x v="9"/>
    <s v="SU"/>
    <x v="0"/>
    <s v="Santiam River &amp; N Fk"/>
    <s v="ODFW"/>
    <d v="2006-03-28T00:00:00"/>
    <n v="7875"/>
    <x v="0"/>
    <d v="2006-03-28T00:00:00"/>
    <s v="Smolt"/>
  </r>
  <r>
    <x v="13"/>
    <x v="8"/>
    <s v="SP"/>
    <x v="1"/>
    <s v="Fall Creek"/>
    <s v="ODFW"/>
    <d v="2006-03-01T00:00:00"/>
    <n v="7168"/>
    <x v="1"/>
    <d v="2006-03-01T00:00:00"/>
    <s v="Smolt"/>
  </r>
  <r>
    <x v="13"/>
    <x v="8"/>
    <s v="SP"/>
    <x v="1"/>
    <s v="Fall Creek"/>
    <s v="ODFW"/>
    <d v="2006-03-01T00:00:00"/>
    <n v="12353"/>
    <x v="1"/>
    <d v="2006-03-01T00:00:00"/>
    <s v="Smolt"/>
  </r>
  <r>
    <x v="13"/>
    <x v="8"/>
    <s v="SP"/>
    <x v="1"/>
    <s v="Fall Creek"/>
    <s v="ODFW"/>
    <d v="2006-03-01T00:00:00"/>
    <n v="20467"/>
    <x v="1"/>
    <d v="2006-03-01T00:00:00"/>
    <s v="Smolt"/>
  </r>
  <r>
    <x v="13"/>
    <x v="8"/>
    <s v="SP"/>
    <x v="1"/>
    <s v="Fall Creek"/>
    <s v="ODFW"/>
    <d v="2006-03-01T00:00:00"/>
    <n v="15520"/>
    <x v="1"/>
    <d v="2006-03-01T00:00:00"/>
    <s v="Smolt"/>
  </r>
  <r>
    <x v="13"/>
    <x v="8"/>
    <s v="SP"/>
    <x v="1"/>
    <s v="Fall Creek"/>
    <s v="ODFW"/>
    <d v="2006-03-01T00:00:00"/>
    <n v="11727"/>
    <x v="1"/>
    <d v="2006-03-01T00:00:00"/>
    <s v="Smolt"/>
  </r>
  <r>
    <x v="13"/>
    <x v="8"/>
    <s v="SP"/>
    <x v="1"/>
    <s v="Fall Creek"/>
    <s v="ODFW"/>
    <d v="2006-03-01T00:00:00"/>
    <n v="25096"/>
    <x v="1"/>
    <d v="2006-03-01T00:00:00"/>
    <s v="Smolt"/>
  </r>
  <r>
    <x v="13"/>
    <x v="9"/>
    <s v="SU"/>
    <x v="1"/>
    <s v="Santiam River &amp; N Fk"/>
    <s v="ODFW"/>
    <d v="2006-03-28T00:00:00"/>
    <n v="11685"/>
    <x v="0"/>
    <d v="2006-03-28T00:00:00"/>
    <s v="Smolt"/>
  </r>
  <r>
    <x v="13"/>
    <x v="9"/>
    <s v="SU"/>
    <x v="1"/>
    <s v="Santiam River &amp; N Fk"/>
    <s v="ODFW"/>
    <d v="2006-03-28T00:00:00"/>
    <n v="9690"/>
    <x v="0"/>
    <d v="2006-03-28T00:00:00"/>
    <s v="Smolt"/>
  </r>
  <r>
    <x v="13"/>
    <x v="9"/>
    <s v="SU"/>
    <x v="1"/>
    <s v="Santiam River &amp; N Fk"/>
    <s v="ODFW"/>
    <d v="2006-03-28T00:00:00"/>
    <n v="5928"/>
    <x v="0"/>
    <d v="2006-03-28T00:00:00"/>
    <s v="Smolt"/>
  </r>
  <r>
    <x v="13"/>
    <x v="9"/>
    <s v="SU"/>
    <x v="1"/>
    <s v="Santiam River &amp; N Fk"/>
    <s v="ODFW"/>
    <d v="2006-03-29T00:00:00"/>
    <n v="8400"/>
    <x v="0"/>
    <d v="2006-03-29T00:00:00"/>
    <s v="Smolt"/>
  </r>
  <r>
    <x v="13"/>
    <x v="9"/>
    <s v="SU"/>
    <x v="1"/>
    <s v="Santiam River &amp; N Fk"/>
    <s v="ODFW"/>
    <d v="2006-03-29T00:00:00"/>
    <n v="10808"/>
    <x v="0"/>
    <d v="2006-03-29T00:00:00"/>
    <s v="Smolt"/>
  </r>
  <r>
    <x v="13"/>
    <x v="9"/>
    <s v="SU"/>
    <x v="1"/>
    <s v="Santiam River &amp; N Fk"/>
    <s v="ODFW"/>
    <d v="2006-03-29T00:00:00"/>
    <n v="5040"/>
    <x v="0"/>
    <d v="2006-03-29T00:00:00"/>
    <s v="Smolt"/>
  </r>
  <r>
    <x v="13"/>
    <x v="6"/>
    <s v="UN"/>
    <x v="10"/>
    <s v="Big Creek Hatchery"/>
    <s v="ODFW"/>
    <d v="2006-04-01T00:00:00"/>
    <n v="142120"/>
    <x v="10"/>
    <d v="2006-04-01T00:00:00"/>
    <s v="Smolt"/>
  </r>
  <r>
    <x v="13"/>
    <x v="7"/>
    <s v="WI"/>
    <x v="10"/>
    <s v="Big Creek Hatchery"/>
    <s v="ODFW"/>
    <d v="2006-04-01T00:00:00"/>
    <n v="60952"/>
    <x v="10"/>
    <d v="2006-04-01T00:00:00"/>
    <s v="Smolt"/>
  </r>
  <r>
    <x v="13"/>
    <x v="9"/>
    <s v="SU"/>
    <x v="14"/>
    <s v="Clackamas River"/>
    <s v="ODFW"/>
    <d v="2006-04-12T00:00:00"/>
    <n v="176137"/>
    <x v="13"/>
    <d v="2006-04-12T00:00:00"/>
    <s v="Smolt"/>
  </r>
  <r>
    <x v="13"/>
    <x v="9"/>
    <s v="SU"/>
    <x v="1"/>
    <s v="Dexter Pond"/>
    <s v="ODFW"/>
    <d v="2006-04-06T00:00:00"/>
    <n v="94683"/>
    <x v="1"/>
    <d v="2006-04-06T00:00:00"/>
    <s v="Smolt"/>
  </r>
  <r>
    <x v="13"/>
    <x v="8"/>
    <s v="SP"/>
    <x v="34"/>
    <s v="Blind Slough"/>
    <s v="ODFW"/>
    <d v="2006-03-27T00:00:00"/>
    <n v="287215"/>
    <x v="4"/>
    <d v="2006-03-27T00:00:00"/>
    <s v="Smolt"/>
  </r>
  <r>
    <x v="13"/>
    <x v="8"/>
    <s v="SP"/>
    <x v="34"/>
    <s v="Blind Slough"/>
    <s v="ODFW"/>
    <d v="2006-04-06T00:00:00"/>
    <n v="28099"/>
    <x v="4"/>
    <d v="2006-04-06T00:00:00"/>
    <s v="Smolt"/>
  </r>
  <r>
    <x v="13"/>
    <x v="8"/>
    <s v="SP"/>
    <x v="34"/>
    <s v="Blind Slough"/>
    <s v="ODFW"/>
    <d v="2006-04-17T00:00:00"/>
    <n v="27440"/>
    <x v="4"/>
    <d v="2006-04-17T00:00:00"/>
    <s v="Smolt"/>
  </r>
  <r>
    <x v="13"/>
    <x v="8"/>
    <s v="SP"/>
    <x v="34"/>
    <s v="John Day R Net Pens"/>
    <s v="ODFW"/>
    <d v="2006-03-27T00:00:00"/>
    <n v="25451"/>
    <x v="4"/>
    <d v="2006-03-27T00:00:00"/>
    <s v="Smolt"/>
  </r>
  <r>
    <x v="13"/>
    <x v="8"/>
    <s v="SP"/>
    <x v="16"/>
    <s v="Clackamas River"/>
    <s v="ODFW"/>
    <d v="2006-03-20T00:00:00"/>
    <n v="7820"/>
    <x v="13"/>
    <d v="2006-03-20T00:00:00"/>
    <s v="Smolt"/>
  </r>
  <r>
    <x v="13"/>
    <x v="8"/>
    <s v="SP"/>
    <x v="16"/>
    <s v="Clackamas River"/>
    <s v="ODFW"/>
    <d v="2006-03-20T00:00:00"/>
    <n v="10355"/>
    <x v="13"/>
    <d v="2006-03-20T00:00:00"/>
    <s v="Smolt"/>
  </r>
  <r>
    <x v="13"/>
    <x v="8"/>
    <s v="SP"/>
    <x v="16"/>
    <s v="Clackamas River"/>
    <s v="ODFW"/>
    <d v="2006-03-20T00:00:00"/>
    <n v="21115"/>
    <x v="13"/>
    <d v="2006-03-20T00:00:00"/>
    <s v="Smolt"/>
  </r>
  <r>
    <x v="13"/>
    <x v="9"/>
    <s v="SU"/>
    <x v="16"/>
    <s v="McKenzie River"/>
    <s v="ODFW"/>
    <d v="2006-04-04T00:00:00"/>
    <n v="28008"/>
    <x v="1"/>
    <d v="2006-04-04T00:00:00"/>
    <s v="Smolt"/>
  </r>
  <r>
    <x v="13"/>
    <x v="9"/>
    <s v="SU"/>
    <x v="16"/>
    <s v="McKenzie River"/>
    <s v="ODFW"/>
    <d v="2006-04-07T00:00:00"/>
    <n v="28061"/>
    <x v="1"/>
    <d v="2006-04-07T00:00:00"/>
    <s v="Smolt"/>
  </r>
  <r>
    <x v="13"/>
    <x v="9"/>
    <s v="SU"/>
    <x v="16"/>
    <s v="McKenzie River"/>
    <s v="ODFW"/>
    <d v="2006-04-07T00:00:00"/>
    <n v="28108"/>
    <x v="1"/>
    <d v="2006-04-07T00:00:00"/>
    <s v="Smolt"/>
  </r>
  <r>
    <x v="13"/>
    <x v="9"/>
    <s v="SU"/>
    <x v="16"/>
    <s v="McKenzie River"/>
    <s v="ODFW"/>
    <d v="2006-04-07T00:00:00"/>
    <n v="27799"/>
    <x v="1"/>
    <d v="2006-04-07T00:00:00"/>
    <s v="Smolt"/>
  </r>
  <r>
    <x v="13"/>
    <x v="9"/>
    <s v="SU"/>
    <x v="19"/>
    <s v="Willamette River"/>
    <s v="ODFW"/>
    <d v="2006-04-17T00:00:00"/>
    <n v="39646"/>
    <x v="1"/>
    <d v="2006-04-17T00:00:00"/>
    <s v="Smolt"/>
  </r>
  <r>
    <x v="13"/>
    <x v="9"/>
    <s v="SU"/>
    <x v="19"/>
    <s v="M Fk Willamette River"/>
    <s v="ODFW"/>
    <d v="2006-04-17T00:00:00"/>
    <n v="39032"/>
    <x v="1"/>
    <d v="2006-04-17T00:00:00"/>
    <s v="Smolt"/>
  </r>
  <r>
    <x v="13"/>
    <x v="6"/>
    <s v="UN"/>
    <x v="15"/>
    <s v="Sandy River"/>
    <s v="ODFW"/>
    <d v="2006-04-17T00:00:00"/>
    <n v="85788"/>
    <x v="12"/>
    <d v="2006-04-17T00:00:00"/>
    <s v="Smolt"/>
  </r>
  <r>
    <x v="13"/>
    <x v="6"/>
    <s v="UN"/>
    <x v="15"/>
    <s v="Sandy River"/>
    <s v="ODFW"/>
    <d v="2006-04-17T00:00:00"/>
    <n v="85862"/>
    <x v="12"/>
    <d v="2006-04-17T00:00:00"/>
    <s v="Smolt"/>
  </r>
  <r>
    <x v="13"/>
    <x v="6"/>
    <s v="UN"/>
    <x v="15"/>
    <s v="Sandy River"/>
    <s v="ODFW"/>
    <d v="2006-04-17T00:00:00"/>
    <n v="75692"/>
    <x v="12"/>
    <d v="2006-04-17T00:00:00"/>
    <s v="Smolt"/>
  </r>
  <r>
    <x v="13"/>
    <x v="6"/>
    <s v="UN"/>
    <x v="15"/>
    <s v="Sandy River"/>
    <s v="ODFW"/>
    <d v="2006-04-17T00:00:00"/>
    <n v="75499"/>
    <x v="12"/>
    <d v="2006-04-17T00:00:00"/>
    <s v="Smolt"/>
  </r>
  <r>
    <x v="13"/>
    <x v="9"/>
    <s v="SU"/>
    <x v="15"/>
    <s v="Sandy River"/>
    <s v="ODFW"/>
    <d v="2006-03-30T00:00:00"/>
    <n v="17651"/>
    <x v="12"/>
    <d v="2006-03-30T00:00:00"/>
    <s v="Smolt"/>
  </r>
  <r>
    <x v="13"/>
    <x v="9"/>
    <s v="SU"/>
    <x v="15"/>
    <s v="Sandy River"/>
    <s v="ODFW"/>
    <d v="2006-03-30T00:00:00"/>
    <n v="18057"/>
    <x v="12"/>
    <d v="2006-03-30T00:00:00"/>
    <s v="Smolt"/>
  </r>
  <r>
    <x v="13"/>
    <x v="9"/>
    <s v="SU"/>
    <x v="15"/>
    <s v="Sandy River"/>
    <s v="ODFW"/>
    <d v="2006-04-14T00:00:00"/>
    <n v="47938"/>
    <x v="12"/>
    <d v="2006-04-14T00:00:00"/>
    <s v="Smolt"/>
  </r>
  <r>
    <x v="13"/>
    <x v="9"/>
    <s v="SU"/>
    <x v="0"/>
    <s v="Santiam River &amp; N Fk"/>
    <s v="ODFW"/>
    <d v="2006-03-27T00:00:00"/>
    <n v="13975"/>
    <x v="0"/>
    <d v="2006-03-27T00:00:00"/>
    <s v="Smolt"/>
  </r>
  <r>
    <x v="13"/>
    <x v="9"/>
    <s v="SU"/>
    <x v="0"/>
    <s v="Santiam River &amp; N Fk"/>
    <s v="ODFW"/>
    <d v="2006-03-27T00:00:00"/>
    <n v="10800"/>
    <x v="0"/>
    <d v="2006-03-27T00:00:00"/>
    <s v="Smolt"/>
  </r>
  <r>
    <x v="13"/>
    <x v="9"/>
    <s v="SU"/>
    <x v="0"/>
    <s v="S Fk Santiam River"/>
    <s v="ODFW"/>
    <d v="2006-04-03T00:00:00"/>
    <n v="144763"/>
    <x v="0"/>
    <d v="2006-04-03T00:00:00"/>
    <s v="Smolt"/>
  </r>
  <r>
    <x v="13"/>
    <x v="6"/>
    <s v="UN"/>
    <x v="34"/>
    <s v="Tongue Pt"/>
    <s v="ODFW"/>
    <d v="2006-04-21T00:00:00"/>
    <n v="194442"/>
    <x v="4"/>
    <d v="2006-04-21T00:00:00"/>
    <s v="Smolt"/>
  </r>
  <r>
    <x v="13"/>
    <x v="8"/>
    <s v="SP"/>
    <x v="34"/>
    <s v="Tongue Pt"/>
    <s v="ODFW"/>
    <d v="2006-03-27T00:00:00"/>
    <n v="57114"/>
    <x v="4"/>
    <d v="2006-03-27T00:00:00"/>
    <s v="Smolt"/>
  </r>
  <r>
    <x v="13"/>
    <x v="9"/>
    <s v="SU"/>
    <x v="1"/>
    <s v="Santiam River &amp; N Fk"/>
    <s v="ODFW"/>
    <d v="2006-03-28T00:00:00"/>
    <n v="7838"/>
    <x v="0"/>
    <d v="2006-03-28T00:00:00"/>
    <s v="Smolt"/>
  </r>
  <r>
    <x v="13"/>
    <x v="9"/>
    <s v="SU"/>
    <x v="1"/>
    <s v="Santiam River &amp; N Fk"/>
    <s v="ODFW"/>
    <d v="2006-03-29T00:00:00"/>
    <n v="10640"/>
    <x v="0"/>
    <d v="2006-03-29T00:00:00"/>
    <s v="Smolt"/>
  </r>
  <r>
    <x v="13"/>
    <x v="6"/>
    <s v="UN"/>
    <x v="34"/>
    <s v="Youngs River"/>
    <s v="ODFW"/>
    <d v="2006-04-10T00:00:00"/>
    <n v="744274"/>
    <x v="8"/>
    <d v="2006-04-10T00:00:00"/>
    <s v="Smolt"/>
  </r>
  <r>
    <x v="13"/>
    <x v="6"/>
    <s v="UN"/>
    <x v="34"/>
    <s v="Youngs River"/>
    <s v="ODFW"/>
    <d v="2006-04-24T00:00:00"/>
    <n v="381335"/>
    <x v="8"/>
    <d v="2006-04-24T00:00:00"/>
    <s v="Smolt"/>
  </r>
  <r>
    <x v="13"/>
    <x v="8"/>
    <s v="SP"/>
    <x v="34"/>
    <s v="Youngs River"/>
    <s v="ODFW"/>
    <d v="2006-03-28T00:00:00"/>
    <n v="391843"/>
    <x v="8"/>
    <d v="2006-03-28T00:00:00"/>
    <s v="Smolt"/>
  </r>
  <r>
    <x v="13"/>
    <x v="7"/>
    <s v="WI"/>
    <x v="28"/>
    <s v="N FK Washougal River"/>
    <s v="WDFW"/>
    <d v="2006-04-18T00:00:00"/>
    <n v="8640"/>
    <x v="6"/>
    <d v="2006-04-18T00:00:00"/>
    <s v="Smolt"/>
  </r>
  <r>
    <x v="13"/>
    <x v="9"/>
    <s v="SU"/>
    <x v="28"/>
    <s v="E Fk Lewis River"/>
    <s v="WDFW"/>
    <d v="2006-04-20T00:00:00"/>
    <n v="30188"/>
    <x v="5"/>
    <d v="2006-04-26T00:00:00"/>
    <s v="Smolt"/>
  </r>
  <r>
    <x v="13"/>
    <x v="9"/>
    <s v="SU"/>
    <x v="28"/>
    <s v="N FK Washougal River"/>
    <s v="WDFW"/>
    <d v="2006-04-21T00:00:00"/>
    <n v="27536"/>
    <x v="6"/>
    <d v="2006-04-28T00:00:00"/>
    <s v="Smolt"/>
  </r>
  <r>
    <x v="13"/>
    <x v="9"/>
    <s v="SU"/>
    <x v="28"/>
    <s v="Washougal River"/>
    <s v="WDFW"/>
    <d v="2006-04-20T00:00:00"/>
    <n v="15360"/>
    <x v="6"/>
    <d v="2006-04-28T00:00:00"/>
    <s v="Smolt"/>
  </r>
  <r>
    <x v="13"/>
    <x v="9"/>
    <s v="SU"/>
    <x v="28"/>
    <s v="E Fk Lewis River"/>
    <s v="WDFW"/>
    <d v="2006-05-03T00:00:00"/>
    <n v="5016"/>
    <x v="5"/>
    <d v="2006-05-03T00:00:00"/>
    <s v="Smolt"/>
  </r>
  <r>
    <x v="13"/>
    <x v="9"/>
    <s v="SU"/>
    <x v="28"/>
    <s v="N FK Washougal River"/>
    <s v="WDFW"/>
    <d v="2006-05-01T00:00:00"/>
    <n v="6272"/>
    <x v="6"/>
    <d v="2006-05-01T00:00:00"/>
    <s v="Smolt"/>
  </r>
  <r>
    <x v="13"/>
    <x v="9"/>
    <s v="SU"/>
    <x v="28"/>
    <s v="N FK Washougal River"/>
    <s v="WDFW"/>
    <d v="2006-05-03T00:00:00"/>
    <n v="6936"/>
    <x v="6"/>
    <d v="2006-05-03T00:00:00"/>
    <s v="Smolt"/>
  </r>
  <r>
    <x v="13"/>
    <x v="9"/>
    <s v="SU"/>
    <x v="28"/>
    <s v="N FK Washougal River"/>
    <s v="WDFW"/>
    <d v="2006-05-05T00:00:00"/>
    <n v="3582"/>
    <x v="6"/>
    <d v="2006-05-05T00:00:00"/>
    <s v="Smolt"/>
  </r>
  <r>
    <x v="13"/>
    <x v="9"/>
    <s v="SU"/>
    <x v="28"/>
    <s v="Washougal River"/>
    <s v="WDFW"/>
    <d v="2006-05-03T00:00:00"/>
    <n v="1485"/>
    <x v="6"/>
    <d v="2006-05-03T00:00:00"/>
    <s v="Smolt"/>
  </r>
  <r>
    <x v="13"/>
    <x v="9"/>
    <s v="SU"/>
    <x v="28"/>
    <s v="Washougal River"/>
    <s v="WDFW"/>
    <d v="2006-05-03T00:00:00"/>
    <n v="6202"/>
    <x v="6"/>
    <d v="2006-05-03T00:00:00"/>
    <s v="Smolt"/>
  </r>
  <r>
    <x v="13"/>
    <x v="9"/>
    <s v="SU"/>
    <x v="28"/>
    <s v="Washougal River"/>
    <s v="WDFW"/>
    <d v="2006-05-05T00:00:00"/>
    <n v="12227"/>
    <x v="6"/>
    <d v="2006-05-05T00:00:00"/>
    <s v="Smolt"/>
  </r>
  <r>
    <x v="13"/>
    <x v="7"/>
    <s v="WI"/>
    <x v="28"/>
    <s v="E Fk Lewis River"/>
    <s v="WDFW"/>
    <d v="2006-05-01T00:00:00"/>
    <n v="8618"/>
    <x v="5"/>
    <d v="2006-05-01T00:00:00"/>
    <s v="Smolt"/>
  </r>
  <r>
    <x v="13"/>
    <x v="7"/>
    <s v="WI"/>
    <x v="28"/>
    <s v="N FK Washougal River"/>
    <s v="WDFW"/>
    <d v="2006-05-02T00:00:00"/>
    <n v="17784"/>
    <x v="6"/>
    <d v="2006-05-02T00:00:00"/>
    <s v="Smolt"/>
  </r>
  <r>
    <x v="13"/>
    <x v="7"/>
    <s v="WI"/>
    <x v="28"/>
    <s v="Washougal River"/>
    <s v="WDFW"/>
    <d v="2006-05-01T00:00:00"/>
    <n v="32452"/>
    <x v="6"/>
    <d v="2006-05-02T00:00:00"/>
    <s v="Smolt"/>
  </r>
  <r>
    <x v="13"/>
    <x v="1"/>
    <s v="FA"/>
    <x v="24"/>
    <s v="Washougal River"/>
    <s v="WDFW"/>
    <d v="2006-07-12T00:00:00"/>
    <n v="503300"/>
    <x v="6"/>
    <d v="2006-07-12T00:00:00"/>
    <s v="Smolt"/>
  </r>
  <r>
    <x v="13"/>
    <x v="1"/>
    <s v="FA"/>
    <x v="24"/>
    <s v="Washougal River"/>
    <s v="WDFW"/>
    <d v="2006-06-16T00:00:00"/>
    <n v="3606000"/>
    <x v="6"/>
    <d v="2006-06-25T00:00:00"/>
    <s v="Smolt"/>
  </r>
  <r>
    <x v="13"/>
    <x v="11"/>
    <s v="NO"/>
    <x v="24"/>
    <s v="Washougal River"/>
    <s v="WDFW"/>
    <d v="2006-04-13T00:00:00"/>
    <n v="498540"/>
    <x v="6"/>
    <d v="2006-04-24T00:00:00"/>
    <s v="Smolt"/>
  </r>
  <r>
    <x v="13"/>
    <x v="13"/>
    <s v="UN"/>
    <x v="24"/>
    <s v="Duncan Creek"/>
    <s v="WDFW"/>
    <d v="2006-05-11T00:00:00"/>
    <n v="19578"/>
    <x v="4"/>
    <d v="2006-05-11T00:00:00"/>
    <s v="Fry"/>
  </r>
  <r>
    <x v="13"/>
    <x v="6"/>
    <s v="UN"/>
    <x v="10"/>
    <s v="Big Creek Hatchery"/>
    <s v="ODFW"/>
    <d v="2006-05-01T00:00:00"/>
    <n v="385511"/>
    <x v="10"/>
    <d v="2006-05-01T00:00:00"/>
    <s v="Smolt"/>
  </r>
  <r>
    <x v="13"/>
    <x v="1"/>
    <s v="FA"/>
    <x v="10"/>
    <s v="Big Creek Hatchery"/>
    <s v="ODFW"/>
    <d v="2006-05-02T00:00:00"/>
    <n v="1299368"/>
    <x v="10"/>
    <d v="2006-05-02T00:00:00"/>
    <s v="Smolt"/>
  </r>
  <r>
    <x v="13"/>
    <x v="1"/>
    <s v="FA"/>
    <x v="10"/>
    <s v="Big Creek Hatchery"/>
    <s v="ODFW"/>
    <d v="2006-05-03T00:00:00"/>
    <n v="975896"/>
    <x v="10"/>
    <d v="2006-05-03T00:00:00"/>
    <s v="Smolt"/>
  </r>
  <r>
    <x v="13"/>
    <x v="1"/>
    <s v="FA"/>
    <x v="10"/>
    <s v="Big Creek Hatchery"/>
    <s v="ODFW"/>
    <d v="2006-05-05T00:00:00"/>
    <n v="650576"/>
    <x v="10"/>
    <d v="2006-05-05T00:00:00"/>
    <s v="Smolt"/>
  </r>
  <r>
    <x v="13"/>
    <x v="1"/>
    <s v="FA"/>
    <x v="10"/>
    <s v="Big Creek Hatchery"/>
    <s v="ODFW"/>
    <d v="2006-05-08T00:00:00"/>
    <n v="1300328"/>
    <x v="10"/>
    <d v="2006-05-08T00:00:00"/>
    <s v="Smolt"/>
  </r>
  <r>
    <x v="13"/>
    <x v="1"/>
    <s v="FA"/>
    <x v="10"/>
    <s v="Big Creek Hatchery"/>
    <s v="ODFW"/>
    <d v="2006-05-09T00:00:00"/>
    <n v="975406"/>
    <x v="10"/>
    <d v="2006-05-09T00:00:00"/>
    <s v="Smolt"/>
  </r>
  <r>
    <x v="13"/>
    <x v="1"/>
    <s v="FA"/>
    <x v="10"/>
    <s v="Big Creek Hatchery"/>
    <s v="ODFW"/>
    <d v="2006-05-12T00:00:00"/>
    <n v="648645"/>
    <x v="10"/>
    <d v="2006-05-12T00:00:00"/>
    <s v="Smolt"/>
  </r>
  <r>
    <x v="13"/>
    <x v="6"/>
    <s v="UN"/>
    <x v="34"/>
    <s v="Blind Slough"/>
    <s v="ODFW"/>
    <d v="2006-05-03T00:00:00"/>
    <n v="305573"/>
    <x v="4"/>
    <d v="2006-05-03T00:00:00"/>
    <s v="Smolt"/>
  </r>
  <r>
    <x v="13"/>
    <x v="8"/>
    <s v="SP"/>
    <x v="34"/>
    <s v="Blind Slough"/>
    <s v="ODFW"/>
    <d v="2006-04-27T00:00:00"/>
    <n v="27459"/>
    <x v="4"/>
    <d v="2006-04-27T00:00:00"/>
    <s v="Smolt"/>
  </r>
  <r>
    <x v="13"/>
    <x v="8"/>
    <s v="SP"/>
    <x v="34"/>
    <s v="Blind Slough"/>
    <s v="ODFW"/>
    <d v="2006-05-05T00:00:00"/>
    <n v="27831"/>
    <x v="4"/>
    <d v="2006-05-05T00:00:00"/>
    <s v="Smolt"/>
  </r>
  <r>
    <x v="13"/>
    <x v="8"/>
    <s v="SP"/>
    <x v="34"/>
    <s v="Blind Slough"/>
    <s v="ODFW"/>
    <d v="2006-05-16T00:00:00"/>
    <n v="27493"/>
    <x v="4"/>
    <d v="2006-05-16T00:00:00"/>
    <s v="Smolt"/>
  </r>
  <r>
    <x v="13"/>
    <x v="8"/>
    <s v="SP"/>
    <x v="34"/>
    <s v="Blind Slough"/>
    <s v="ODFW"/>
    <d v="2006-05-24T00:00:00"/>
    <n v="25851"/>
    <x v="4"/>
    <d v="2006-05-24T00:00:00"/>
    <s v="Smolt"/>
  </r>
  <r>
    <x v="13"/>
    <x v="6"/>
    <s v="UN"/>
    <x v="2"/>
    <s v="Tanner Creek"/>
    <s v="ODFW"/>
    <d v="2006-04-28T00:00:00"/>
    <n v="477006"/>
    <x v="2"/>
    <d v="2006-04-28T00:00:00"/>
    <s v="Smolt"/>
  </r>
  <r>
    <x v="13"/>
    <x v="7"/>
    <s v="WI"/>
    <x v="14"/>
    <s v="Clackamas River"/>
    <s v="ODFW"/>
    <d v="2006-04-27T00:00:00"/>
    <n v="119604"/>
    <x v="13"/>
    <d v="2006-04-28T00:00:00"/>
    <s v="Smolt"/>
  </r>
  <r>
    <x v="13"/>
    <x v="7"/>
    <s v="WI"/>
    <x v="11"/>
    <s v="Gnat Creek"/>
    <s v="ODFW"/>
    <d v="2006-03-31T00:00:00"/>
    <n v="40380"/>
    <x v="4"/>
    <d v="2006-03-31T00:00:00"/>
    <s v="Smolt"/>
  </r>
  <r>
    <x v="13"/>
    <x v="6"/>
    <s v="UN"/>
    <x v="15"/>
    <s v="Sandy River"/>
    <s v="ODFW"/>
    <d v="2006-05-15T00:00:00"/>
    <n v="430486"/>
    <x v="12"/>
    <d v="2006-05-15T00:00:00"/>
    <s v="Smolt"/>
  </r>
  <r>
    <x v="13"/>
    <x v="7"/>
    <s v="WI"/>
    <x v="15"/>
    <s v="Sandy River"/>
    <s v="ODFW"/>
    <d v="2006-05-08T00:00:00"/>
    <n v="85700"/>
    <x v="12"/>
    <d v="2006-05-08T00:00:00"/>
    <s v="Smolt"/>
  </r>
  <r>
    <x v="13"/>
    <x v="6"/>
    <s v="UN"/>
    <x v="2"/>
    <s v="Tanner Creek"/>
    <s v="ODFW"/>
    <d v="2006-05-12T00:00:00"/>
    <n v="342645"/>
    <x v="2"/>
    <d v="2006-05-12T00:00:00"/>
    <s v="Smolt"/>
  </r>
  <r>
    <x v="13"/>
    <x v="6"/>
    <s v="UN"/>
    <x v="2"/>
    <s v="Tanner Creek"/>
    <s v="ODFW"/>
    <d v="2006-05-12T00:00:00"/>
    <n v="364297"/>
    <x v="2"/>
    <d v="2006-05-12T00:00:00"/>
    <s v="Smolt"/>
  </r>
  <r>
    <x v="13"/>
    <x v="1"/>
    <s v="FA"/>
    <x v="34"/>
    <s v="Klaskanine River"/>
    <s v="ODFW"/>
    <d v="2006-07-22T00:00:00"/>
    <n v="628888"/>
    <x v="11"/>
    <d v="2006-07-22T00:00:00"/>
    <s v="Smolt"/>
  </r>
  <r>
    <x v="13"/>
    <x v="8"/>
    <s v="SP"/>
    <x v="16"/>
    <s v="Clackamas River"/>
    <s v="ODFW"/>
    <d v="2006-03-20T00:00:00"/>
    <n v="18288"/>
    <x v="13"/>
    <d v="2006-03-20T00:00:00"/>
    <s v="Smolt"/>
  </r>
  <r>
    <x v="13"/>
    <x v="1"/>
    <s v="FA"/>
    <x v="34"/>
    <s v="Youngs River"/>
    <s v="ODFW"/>
    <d v="2006-07-06T00:00:00"/>
    <n v="383723"/>
    <x v="8"/>
    <d v="2006-07-06T00:00:00"/>
    <s v="Smolt"/>
  </r>
  <r>
    <x v="13"/>
    <x v="1"/>
    <s v="FA"/>
    <x v="34"/>
    <s v="Youngs River"/>
    <s v="ODFW"/>
    <d v="2006-07-19T00:00:00"/>
    <n v="92774"/>
    <x v="8"/>
    <d v="2006-07-19T00:00:00"/>
    <s v="Smolt"/>
  </r>
  <r>
    <x v="13"/>
    <x v="1"/>
    <s v="FA"/>
    <x v="2"/>
    <s v="Tanner Creek"/>
    <s v="ODFW"/>
    <d v="2006-07-25T00:00:00"/>
    <n v="2485828"/>
    <x v="2"/>
    <d v="2006-07-25T00:00:00"/>
    <s v="Smolt"/>
  </r>
  <r>
    <x v="13"/>
    <x v="1"/>
    <s v="FA"/>
    <x v="2"/>
    <s v="Tanner Creek"/>
    <s v="ODFW"/>
    <d v="2006-07-28T00:00:00"/>
    <n v="771663"/>
    <x v="2"/>
    <d v="2006-07-28T00:00:00"/>
    <s v="Smolt"/>
  </r>
  <r>
    <x v="13"/>
    <x v="1"/>
    <s v="FA"/>
    <x v="2"/>
    <s v="Tanner Creek"/>
    <s v="ODFW"/>
    <d v="2006-07-31T00:00:00"/>
    <n v="1604373"/>
    <x v="2"/>
    <d v="2006-07-31T00:00:00"/>
    <s v="Smolt"/>
  </r>
  <r>
    <x v="13"/>
    <x v="8"/>
    <s v="SP"/>
    <x v="16"/>
    <s v="Clackamas River"/>
    <s v="ODFW"/>
    <d v="2006-03-21T00:00:00"/>
    <n v="14013"/>
    <x v="13"/>
    <d v="2006-03-21T00:00:00"/>
    <s v="Smolt"/>
  </r>
  <r>
    <x v="13"/>
    <x v="8"/>
    <s v="SP"/>
    <x v="16"/>
    <s v="Clackamas River"/>
    <s v="ODFW"/>
    <d v="2006-03-21T00:00:00"/>
    <n v="10688"/>
    <x v="13"/>
    <d v="2006-03-21T00:00:00"/>
    <s v="Smolt"/>
  </r>
  <r>
    <x v="13"/>
    <x v="13"/>
    <s v="UN"/>
    <x v="26"/>
    <s v="Grays River"/>
    <s v="WDFW"/>
    <d v="2006-03-21T00:00:00"/>
    <n v="155501"/>
    <x v="15"/>
    <d v="2006-04-18T00:00:00"/>
    <s v="Smolt"/>
  </r>
  <r>
    <x v="13"/>
    <x v="5"/>
    <s v="SO"/>
    <x v="26"/>
    <s v="W Fk Grays River"/>
    <s v="WDFW"/>
    <d v="2006-05-01T00:00:00"/>
    <n v="156302"/>
    <x v="15"/>
    <d v="2006-05-01T00:00:00"/>
    <s v="Smolt"/>
  </r>
  <r>
    <x v="13"/>
    <x v="7"/>
    <s v="WI"/>
    <x v="26"/>
    <s v="W Fk Grays River"/>
    <s v="WDFW"/>
    <d v="2006-05-01T00:00:00"/>
    <n v="43940"/>
    <x v="15"/>
    <d v="2006-05-01T00:00:00"/>
    <s v="Smolt"/>
  </r>
  <r>
    <x v="13"/>
    <x v="1"/>
    <s v="FA"/>
    <x v="32"/>
    <s v="Elochoman River"/>
    <s v="WDFW"/>
    <d v="2006-06-05T00:00:00"/>
    <n v="1785000"/>
    <x v="14"/>
    <d v="2006-06-15T00:00:00"/>
    <s v="Smolt"/>
  </r>
  <r>
    <x v="13"/>
    <x v="11"/>
    <s v="NO"/>
    <x v="32"/>
    <s v="Elochoman River"/>
    <s v="WDFW"/>
    <d v="2006-04-15T00:00:00"/>
    <n v="492601"/>
    <x v="14"/>
    <d v="2006-04-26T00:00:00"/>
    <s v="Smolt"/>
  </r>
  <r>
    <x v="13"/>
    <x v="5"/>
    <s v="SO"/>
    <x v="32"/>
    <s v="Elochoman River"/>
    <s v="WDFW"/>
    <d v="2006-04-15T00:00:00"/>
    <n v="294922"/>
    <x v="14"/>
    <d v="2006-04-26T00:00:00"/>
    <s v="Smolt"/>
  </r>
  <r>
    <x v="13"/>
    <x v="9"/>
    <s v="SU"/>
    <x v="32"/>
    <s v="Elochoman River"/>
    <s v="WDFW"/>
    <d v="2006-04-15T00:00:00"/>
    <n v="34655"/>
    <x v="14"/>
    <d v="2006-04-26T00:00:00"/>
    <s v="Smolt"/>
  </r>
  <r>
    <x v="13"/>
    <x v="7"/>
    <s v="WI"/>
    <x v="32"/>
    <s v="Elochoman River"/>
    <s v="WDFW"/>
    <d v="2006-04-15T00:00:00"/>
    <n v="117460"/>
    <x v="14"/>
    <d v="2006-04-26T00:00:00"/>
    <s v="Smolt"/>
  </r>
  <r>
    <x v="13"/>
    <x v="12"/>
    <s v="UN"/>
    <x v="23"/>
    <s v="Blue Creek"/>
    <s v="WDFW"/>
    <d v="2006-04-15T00:00:00"/>
    <n v="70404"/>
    <x v="3"/>
    <d v="2006-04-30T00:00:00"/>
    <s v="Smolt"/>
  </r>
  <r>
    <x v="13"/>
    <x v="7"/>
    <s v="WI"/>
    <x v="23"/>
    <s v="Cowlitz River"/>
    <s v="WDFW"/>
    <d v="2006-04-17T00:00:00"/>
    <n v="110"/>
    <x v="3"/>
    <d v="2006-04-17T00:00:00"/>
    <s v="Smolt"/>
  </r>
  <r>
    <x v="13"/>
    <x v="9"/>
    <s v="SU"/>
    <x v="23"/>
    <s v="Blue Creek"/>
    <s v="WDFW"/>
    <d v="2006-04-15T00:00:00"/>
    <n v="276279"/>
    <x v="3"/>
    <d v="2006-04-30T00:00:00"/>
    <s v="Smolt"/>
  </r>
  <r>
    <x v="13"/>
    <x v="7"/>
    <s v="WI"/>
    <x v="23"/>
    <s v="Blue Creek"/>
    <s v="WDFW"/>
    <d v="2006-04-15T00:00:00"/>
    <n v="570883"/>
    <x v="3"/>
    <d v="2006-05-19T00:00:00"/>
    <s v="Smolt"/>
  </r>
  <r>
    <x v="13"/>
    <x v="1"/>
    <s v="FA"/>
    <x v="6"/>
    <s v="Cowlitz River"/>
    <s v="WDFW"/>
    <d v="2006-06-19T00:00:00"/>
    <n v="4758152"/>
    <x v="3"/>
    <d v="2006-07-10T00:00:00"/>
    <s v="Smolt"/>
  </r>
  <r>
    <x v="13"/>
    <x v="8"/>
    <s v="SP"/>
    <x v="6"/>
    <s v="Cowlitz River"/>
    <s v="WDFW"/>
    <d v="2006-04-03T00:00:00"/>
    <n v="770876"/>
    <x v="3"/>
    <d v="2006-04-03T00:00:00"/>
    <s v="Smolt"/>
  </r>
  <r>
    <x v="13"/>
    <x v="8"/>
    <s v="SP"/>
    <x v="6"/>
    <s v="Cowlitz River"/>
    <s v="WDFW"/>
    <d v="2006-03-20T00:00:00"/>
    <n v="39637"/>
    <x v="3"/>
    <d v="2006-03-20T00:00:00"/>
    <s v="Smolt"/>
  </r>
  <r>
    <x v="13"/>
    <x v="11"/>
    <s v="NO"/>
    <x v="6"/>
    <s v="Cowlitz River"/>
    <s v="WDFW"/>
    <d v="2006-05-01T00:00:00"/>
    <n v="3260568"/>
    <x v="3"/>
    <d v="2006-05-01T00:00:00"/>
    <s v="Smolt"/>
  </r>
  <r>
    <x v="13"/>
    <x v="1"/>
    <s v="FA"/>
    <x v="29"/>
    <s v="Green River"/>
    <s v="WDFW"/>
    <d v="2006-07-01T00:00:00"/>
    <n v="1667700"/>
    <x v="3"/>
    <d v="2006-07-12T00:00:00"/>
    <s v="Smolt"/>
  </r>
  <r>
    <x v="13"/>
    <x v="5"/>
    <s v="SO"/>
    <x v="29"/>
    <s v="Green River"/>
    <s v="WDFW"/>
    <d v="2006-05-12T00:00:00"/>
    <n v="691881"/>
    <x v="3"/>
    <d v="2006-05-24T00:00:00"/>
    <s v="Smolt"/>
  </r>
  <r>
    <x v="13"/>
    <x v="9"/>
    <s v="SU"/>
    <x v="29"/>
    <s v="Green River"/>
    <s v="WDFW"/>
    <d v="2006-04-29T00:00:00"/>
    <n v="24971"/>
    <x v="3"/>
    <d v="2006-05-02T00:00:00"/>
    <s v="Smolt"/>
  </r>
  <r>
    <x v="13"/>
    <x v="1"/>
    <s v="FA"/>
    <x v="27"/>
    <s v="Kalama River"/>
    <s v="WDFW"/>
    <d v="2006-06-13T00:00:00"/>
    <n v="2012085"/>
    <x v="7"/>
    <d v="2006-07-11T00:00:00"/>
    <s v="Smolt"/>
  </r>
  <r>
    <x v="13"/>
    <x v="11"/>
    <s v="NO"/>
    <x v="27"/>
    <s v="Kalama River"/>
    <s v="WDFW"/>
    <d v="2006-04-12T00:00:00"/>
    <n v="337235"/>
    <x v="7"/>
    <d v="2006-04-12T00:00:00"/>
    <s v="Smolt"/>
  </r>
  <r>
    <x v="13"/>
    <x v="7"/>
    <s v="WI"/>
    <x v="27"/>
    <s v="Kalama River"/>
    <s v="WDFW"/>
    <d v="2006-04-18T00:00:00"/>
    <n v="34474"/>
    <x v="7"/>
    <d v="2006-04-18T00:00:00"/>
    <s v="Smolt"/>
  </r>
  <r>
    <x v="13"/>
    <x v="1"/>
    <s v="FA"/>
    <x v="20"/>
    <s v="Fallert Creek"/>
    <s v="WDFW"/>
    <d v="2006-06-13T00:00:00"/>
    <n v="2016536"/>
    <x v="7"/>
    <d v="2006-06-30T00:00:00"/>
    <s v="Smolt"/>
  </r>
  <r>
    <x v="13"/>
    <x v="8"/>
    <s v="SP"/>
    <x v="20"/>
    <s v="Fallert Creek"/>
    <s v="WDFW"/>
    <d v="2006-03-01T00:00:00"/>
    <n v="171085"/>
    <x v="7"/>
    <d v="2006-03-10T00:00:00"/>
    <s v="Smolt"/>
  </r>
  <r>
    <x v="13"/>
    <x v="5"/>
    <s v="SO"/>
    <x v="20"/>
    <s v="Fallert Creek"/>
    <s v="WDFW"/>
    <d v="2006-04-16T00:00:00"/>
    <n v="384590"/>
    <x v="7"/>
    <d v="2006-04-18T00:00:00"/>
    <s v="Smolt"/>
  </r>
  <r>
    <x v="13"/>
    <x v="9"/>
    <s v="SU"/>
    <x v="20"/>
    <s v="Fallert Creek"/>
    <s v="WDFW"/>
    <d v="2006-04-17T00:00:00"/>
    <n v="30295"/>
    <x v="7"/>
    <d v="2006-04-17T00:00:00"/>
    <s v="Smolt"/>
  </r>
  <r>
    <x v="13"/>
    <x v="8"/>
    <s v="SP"/>
    <x v="7"/>
    <s v="N Fk Lewis River"/>
    <s v="WDFW"/>
    <d v="2006-03-20T00:00:00"/>
    <n v="955367"/>
    <x v="5"/>
    <d v="2006-03-21T00:00:00"/>
    <s v="Smolt"/>
  </r>
  <r>
    <x v="13"/>
    <x v="11"/>
    <s v="NO"/>
    <x v="7"/>
    <s v="N Fk Lewis River"/>
    <s v="WDFW"/>
    <d v="2006-05-15T00:00:00"/>
    <n v="827637"/>
    <x v="5"/>
    <d v="2006-05-15T00:00:00"/>
    <s v="Smolt"/>
  </r>
  <r>
    <x v="13"/>
    <x v="5"/>
    <s v="SO"/>
    <x v="7"/>
    <s v="N Fk Lewis River"/>
    <s v="WDFW"/>
    <d v="2006-05-15T00:00:00"/>
    <n v="901746"/>
    <x v="5"/>
    <d v="2006-05-15T00:00:00"/>
    <s v="Smolt"/>
  </r>
  <r>
    <x v="13"/>
    <x v="9"/>
    <s v="SU"/>
    <x v="25"/>
    <s v="N Fk Lewis River"/>
    <s v="WDFW"/>
    <d v="2006-05-01T00:00:00"/>
    <n v="126983"/>
    <x v="5"/>
    <d v="2006-05-09T00:00:00"/>
    <s v="Smolt"/>
  </r>
  <r>
    <x v="13"/>
    <x v="7"/>
    <s v="WI"/>
    <x v="25"/>
    <s v="N Fk Lewis River"/>
    <s v="WDFW"/>
    <d v="2006-05-04T00:00:00"/>
    <n v="58470"/>
    <x v="5"/>
    <d v="2006-05-09T00:00:00"/>
    <s v="Smolt"/>
  </r>
  <r>
    <x v="13"/>
    <x v="12"/>
    <s v="UN"/>
    <x v="23"/>
    <s v="Blue Creek"/>
    <s v="WDFW"/>
    <d v="2006-05-01T00:00:00"/>
    <n v="38448"/>
    <x v="3"/>
    <d v="2006-05-08T00:00:00"/>
    <s v="Smolt"/>
  </r>
  <r>
    <x v="13"/>
    <x v="9"/>
    <s v="SU"/>
    <x v="23"/>
    <s v="Blue Creek"/>
    <s v="WDFW"/>
    <d v="2006-05-01T00:00:00"/>
    <n v="150879"/>
    <x v="3"/>
    <d v="2006-05-10T00:00:00"/>
    <s v="Smolt"/>
  </r>
  <r>
    <x v="13"/>
    <x v="7"/>
    <s v="WI"/>
    <x v="23"/>
    <s v="Cispus River"/>
    <s v="WDFW"/>
    <d v="2006-04-27T00:00:00"/>
    <n v="14846"/>
    <x v="3"/>
    <d v="2006-04-27T00:00:00"/>
    <s v="Smolt"/>
  </r>
  <r>
    <x v="13"/>
    <x v="8"/>
    <s v="SP"/>
    <x v="27"/>
    <s v="Kalama River"/>
    <s v="WDFW"/>
    <d v="2006-03-01T00:00:00"/>
    <n v="181526"/>
    <x v="7"/>
    <d v="2006-03-07T00:00:00"/>
    <s v="Smolt"/>
  </r>
  <r>
    <x v="13"/>
    <x v="7"/>
    <s v="WI"/>
    <x v="25"/>
    <s v="N Fk Lewis River"/>
    <s v="WDFW"/>
    <d v="2006-05-16T00:00:00"/>
    <n v="38889"/>
    <x v="5"/>
    <d v="2006-05-29T00:00:00"/>
    <s v="Smolt"/>
  </r>
  <r>
    <x v="13"/>
    <x v="9"/>
    <s v="SU"/>
    <x v="25"/>
    <s v="N Fk Lewis River"/>
    <s v="WDFW"/>
    <d v="2006-05-16T00:00:00"/>
    <n v="39844"/>
    <x v="5"/>
    <d v="2006-05-29T00:00:00"/>
    <s v="Smolt"/>
  </r>
  <r>
    <x v="13"/>
    <x v="9"/>
    <s v="SU"/>
    <x v="28"/>
    <s v="Washougal River"/>
    <s v="WDFW"/>
    <d v="2006-05-03T00:00:00"/>
    <n v="11891"/>
    <x v="6"/>
    <d v="2006-05-03T00:00:00"/>
    <s v="Smolt"/>
  </r>
  <r>
    <x v="13"/>
    <x v="9"/>
    <s v="SU"/>
    <x v="3"/>
    <s v="Lewis River"/>
    <s v="WDFW"/>
    <d v="2006-05-08T00:00:00"/>
    <n v="63024"/>
    <x v="5"/>
    <d v="2006-05-08T00:00:00"/>
    <s v="Smolt"/>
  </r>
  <r>
    <x v="13"/>
    <x v="9"/>
    <s v="SU"/>
    <x v="5"/>
    <s v="N Fk Lewis River"/>
    <s v="WDFW"/>
    <d v="2006-04-15T00:00:00"/>
    <n v="49940"/>
    <x v="5"/>
    <d v="2006-04-15T00:00:00"/>
    <s v="Smolt"/>
  </r>
  <r>
    <x v="13"/>
    <x v="7"/>
    <s v="WI"/>
    <x v="3"/>
    <s v="Coweeman River"/>
    <s v="WDFW"/>
    <d v="2006-04-18T00:00:00"/>
    <n v="15178"/>
    <x v="17"/>
    <d v="2006-04-18T00:00:00"/>
    <s v="Smolt"/>
  </r>
  <r>
    <x v="13"/>
    <x v="8"/>
    <s v="SP"/>
    <x v="3"/>
    <s v="Deep River Net Pens"/>
    <s v="WDFW"/>
    <d v="2006-03-27T00:00:00"/>
    <n v="159300"/>
    <x v="15"/>
    <d v="2006-03-28T00:00:00"/>
    <s v="Smolt"/>
  </r>
  <r>
    <x v="13"/>
    <x v="8"/>
    <s v="SP"/>
    <x v="3"/>
    <s v="Deep River Net Pens"/>
    <s v="WDFW"/>
    <d v="2006-03-27T00:00:00"/>
    <n v="177000"/>
    <x v="15"/>
    <d v="2006-03-28T00:00:00"/>
    <s v="Smolt"/>
  </r>
  <r>
    <x v="13"/>
    <x v="5"/>
    <s v="SO"/>
    <x v="3"/>
    <s v="Deep River Net Pens"/>
    <s v="WDFW"/>
    <d v="2006-05-01T00:00:00"/>
    <n v="201300"/>
    <x v="15"/>
    <d v="2006-05-01T00:00:00"/>
    <s v="Smolt"/>
  </r>
  <r>
    <x v="13"/>
    <x v="9"/>
    <s v="SU"/>
    <x v="27"/>
    <s v="Gobar Acclim Pond"/>
    <s v="WDFW"/>
    <d v="2006-05-01T00:00:00"/>
    <n v="42812"/>
    <x v="7"/>
    <d v="2006-05-31T00:00:00"/>
    <s v="Fry"/>
  </r>
  <r>
    <x v="13"/>
    <x v="7"/>
    <s v="WI"/>
    <x v="27"/>
    <s v="Gobar Acclim Pond"/>
    <s v="WDFW"/>
    <d v="2006-05-01T00:00:00"/>
    <n v="44803"/>
    <x v="7"/>
    <d v="2006-05-31T00:00:00"/>
    <s v="Smolt"/>
  </r>
  <r>
    <x v="13"/>
    <x v="11"/>
    <s v="NO"/>
    <x v="3"/>
    <s v="Bernie Creek"/>
    <s v="WDFW"/>
    <d v="2006-04-18T00:00:00"/>
    <n v="20000"/>
    <x v="3"/>
    <d v="2006-04-26T00:00:00"/>
    <s v="Smolt"/>
  </r>
  <r>
    <x v="13"/>
    <x v="7"/>
    <s v="WI"/>
    <x v="23"/>
    <s v="Cowlitz River"/>
    <s v="WDFW"/>
    <d v="2006-04-26T00:00:00"/>
    <n v="17886"/>
    <x v="3"/>
    <d v="2006-04-26T00:00:00"/>
    <s v="Smolt"/>
  </r>
  <r>
    <x v="13"/>
    <x v="7"/>
    <s v="WI"/>
    <x v="23"/>
    <s v="Cowlitz River"/>
    <s v="WDFW"/>
    <d v="2006-04-26T00:00:00"/>
    <n v="545"/>
    <x v="3"/>
    <d v="2006-04-26T00:00:00"/>
    <s v="Smolt"/>
  </r>
  <r>
    <x v="13"/>
    <x v="7"/>
    <s v="WI"/>
    <x v="23"/>
    <s v="Cowlitz River"/>
    <s v="WDFW"/>
    <d v="2006-05-01T00:00:00"/>
    <n v="33236"/>
    <x v="3"/>
    <d v="2006-05-01T00:00:00"/>
    <s v="Smolt"/>
  </r>
  <r>
    <x v="13"/>
    <x v="8"/>
    <s v="SP"/>
    <x v="3"/>
    <s v="Echo Net Pens"/>
    <s v="WDFW"/>
    <d v="2006-02-13T00:00:00"/>
    <n v="9500"/>
    <x v="5"/>
    <d v="2006-02-13T00:00:00"/>
    <s v="Smolt"/>
  </r>
  <r>
    <x v="13"/>
    <x v="8"/>
    <s v="SP"/>
    <x v="3"/>
    <s v="Echo Net Pens"/>
    <s v="WDFW"/>
    <d v="2006-03-11T00:00:00"/>
    <n v="64380"/>
    <x v="5"/>
    <d v="2006-03-11T00:00:00"/>
    <s v="Smolt"/>
  </r>
  <r>
    <x v="14"/>
    <x v="4"/>
    <s v="NO"/>
    <x v="3"/>
    <s v="Salmon Creek (WA)"/>
    <s v="WDFW"/>
    <d v="2004-02-02T00:00:00"/>
    <n v="90000"/>
    <x v="4"/>
    <d v="2004-03-25T00:00:00"/>
    <s v="Fry"/>
  </r>
  <r>
    <x v="14"/>
    <x v="0"/>
    <s v="SP"/>
    <x v="18"/>
    <s v="Mohawk River"/>
    <s v="ODFW"/>
    <d v="2004-06-07T00:00:00"/>
    <n v="72558"/>
    <x v="1"/>
    <d v="2004-06-07T00:00:00"/>
    <s v="Parr"/>
  </r>
  <r>
    <x v="14"/>
    <x v="0"/>
    <s v="SP"/>
    <x v="1"/>
    <s v="Quartzville Creek"/>
    <s v="ODFW"/>
    <d v="2004-06-18T00:00:00"/>
    <n v="99950"/>
    <x v="1"/>
    <d v="2004-06-18T00:00:00"/>
    <s v="Parr"/>
  </r>
  <r>
    <x v="14"/>
    <x v="0"/>
    <s v="SP"/>
    <x v="14"/>
    <s v="Clackamas Hatchery"/>
    <s v="ODFW"/>
    <d v="2004-07-13T00:00:00"/>
    <n v="303620"/>
    <x v="13"/>
    <d v="2004-07-13T00:00:00"/>
    <s v="Parr"/>
  </r>
  <r>
    <x v="14"/>
    <x v="0"/>
    <s v="SP"/>
    <x v="17"/>
    <s v="Detroit Reservoir"/>
    <s v="ODFW"/>
    <d v="2004-08-10T00:00:00"/>
    <n v="146900"/>
    <x v="1"/>
    <d v="2004-08-10T00:00:00"/>
    <s v="Parr"/>
  </r>
  <r>
    <x v="14"/>
    <x v="0"/>
    <s v="SP"/>
    <x v="1"/>
    <s v="Dexter Pond"/>
    <s v="ODFW"/>
    <d v="2004-11-01T00:00:00"/>
    <n v="311571"/>
    <x v="1"/>
    <d v="2004-11-01T00:00:00"/>
    <s v="Presmolt"/>
  </r>
  <r>
    <x v="14"/>
    <x v="4"/>
    <s v="NO"/>
    <x v="3"/>
    <s v="Salmon Creek (WA)"/>
    <s v="WDFW"/>
    <d v="2004-04-03T00:00:00"/>
    <n v="4700"/>
    <x v="4"/>
    <d v="2004-04-03T00:00:00"/>
    <s v="Presmolt"/>
  </r>
  <r>
    <x v="14"/>
    <x v="0"/>
    <s v="SP"/>
    <x v="18"/>
    <s v="McKenzie Hatchery"/>
    <s v="ODFW"/>
    <d v="2004-11-01T00:00:00"/>
    <n v="354759"/>
    <x v="1"/>
    <d v="2004-11-01T00:00:00"/>
    <s v="Presmolt"/>
  </r>
  <r>
    <x v="14"/>
    <x v="7"/>
    <s v="WI"/>
    <x v="22"/>
    <s v="Upper Cowlitz River"/>
    <s v="WDFW"/>
    <d v="2004-10-05T00:00:00"/>
    <n v="199704"/>
    <x v="3"/>
    <d v="2004-10-07T00:00:00"/>
    <s v="Smolt"/>
  </r>
  <r>
    <x v="14"/>
    <x v="0"/>
    <s v="SP"/>
    <x v="1"/>
    <s v="Mollala River"/>
    <s v="ODFW"/>
    <d v="2004-11-03T00:00:00"/>
    <n v="34988"/>
    <x v="1"/>
    <d v="2004-11-03T00:00:00"/>
    <s v="Presmolt"/>
  </r>
  <r>
    <x v="14"/>
    <x v="0"/>
    <s v="SP"/>
    <x v="0"/>
    <s v="South Santiam Hatchery"/>
    <s v="ODFW"/>
    <d v="2004-11-05T00:00:00"/>
    <n v="302256"/>
    <x v="0"/>
    <d v="2004-11-05T00:00:00"/>
    <s v="Presmolt"/>
  </r>
  <r>
    <x v="14"/>
    <x v="5"/>
    <s v="SO"/>
    <x v="8"/>
    <s v="Eagle Creek Hatchery"/>
    <s v="USFW"/>
    <d v="2005-05-05T00:00:00"/>
    <n v="524314"/>
    <x v="9"/>
    <d v="2005-05-05T00:00:00"/>
    <s v="Smolt"/>
  </r>
  <r>
    <x v="14"/>
    <x v="7"/>
    <s v="WI"/>
    <x v="8"/>
    <s v="Eagle Creek Hatchery"/>
    <s v="USFW"/>
    <d v="2005-05-03T00:00:00"/>
    <n v="159332"/>
    <x v="9"/>
    <d v="2005-05-03T00:00:00"/>
    <s v="Smolt"/>
  </r>
  <r>
    <x v="14"/>
    <x v="9"/>
    <s v="SU"/>
    <x v="28"/>
    <s v="Washougal River"/>
    <s v="WDFW"/>
    <d v="2005-05-02T00:00:00"/>
    <n v="71514"/>
    <x v="6"/>
    <d v="2005-05-10T00:00:00"/>
    <s v="Smolt"/>
  </r>
  <r>
    <x v="14"/>
    <x v="7"/>
    <s v="WI"/>
    <x v="28"/>
    <s v="Washougal River"/>
    <s v="WDFW"/>
    <d v="2005-04-22T00:00:00"/>
    <n v="63460"/>
    <x v="6"/>
    <d v="2005-05-04T00:00:00"/>
    <s v="Smolt"/>
  </r>
  <r>
    <x v="14"/>
    <x v="9"/>
    <s v="SU"/>
    <x v="28"/>
    <s v="E Fk Lewis River"/>
    <s v="WDFW"/>
    <d v="2005-05-02T00:00:00"/>
    <n v="29649"/>
    <x v="5"/>
    <d v="2005-05-10T00:00:00"/>
    <s v="Smolt"/>
  </r>
  <r>
    <x v="14"/>
    <x v="7"/>
    <s v="WI"/>
    <x v="28"/>
    <s v="E Fk Lewis River"/>
    <s v="WDFW"/>
    <d v="2005-04-21T00:00:00"/>
    <n v="65069"/>
    <x v="5"/>
    <d v="2005-05-22T00:00:00"/>
    <s v="Smolt"/>
  </r>
  <r>
    <x v="14"/>
    <x v="7"/>
    <s v="WI"/>
    <x v="28"/>
    <s v="Salmon Creek (WA)"/>
    <s v="WDFW"/>
    <d v="2005-04-18T00:00:00"/>
    <n v="19951"/>
    <x v="4"/>
    <d v="2005-04-18T00:00:00"/>
    <s v="Smolt"/>
  </r>
  <r>
    <x v="14"/>
    <x v="1"/>
    <s v="FA"/>
    <x v="10"/>
    <s v="Big Creek Hatchery"/>
    <s v="ODFW"/>
    <d v="2005-05-05T00:00:00"/>
    <n v="5865175"/>
    <x v="10"/>
    <d v="2005-05-16T00:00:00"/>
    <s v="Smolt"/>
  </r>
  <r>
    <x v="14"/>
    <x v="6"/>
    <s v="UN"/>
    <x v="10"/>
    <s v="Big Creek Hatchery"/>
    <s v="ODFW"/>
    <d v="2005-05-01T00:00:00"/>
    <n v="363274"/>
    <x v="10"/>
    <d v="2005-05-01T00:00:00"/>
    <s v="Smolt"/>
  </r>
  <r>
    <x v="14"/>
    <x v="6"/>
    <s v="UN"/>
    <x v="34"/>
    <s v="Blind Slough"/>
    <s v="ODFW"/>
    <d v="2005-05-03T00:00:00"/>
    <n v="309527"/>
    <x v="4"/>
    <d v="2005-05-03T00:00:00"/>
    <s v="Smolt"/>
  </r>
  <r>
    <x v="14"/>
    <x v="11"/>
    <s v="NO"/>
    <x v="24"/>
    <s v="Washougal Hatchery"/>
    <s v="WDFW"/>
    <d v="2005-03-25T00:00:00"/>
    <n v="534940"/>
    <x v="6"/>
    <d v="2005-05-02T00:00:00"/>
    <s v="Smolt"/>
  </r>
  <r>
    <x v="14"/>
    <x v="9"/>
    <s v="SU"/>
    <x v="22"/>
    <s v="Cowlitz River"/>
    <s v="WDFW"/>
    <d v="2005-04-21T00:00:00"/>
    <n v="37763"/>
    <x v="3"/>
    <d v="2005-04-21T00:00:00"/>
    <s v="Smolt"/>
  </r>
  <r>
    <x v="14"/>
    <x v="8"/>
    <s v="SP"/>
    <x v="1"/>
    <s v="Dexter Pond"/>
    <s v="ODFW"/>
    <d v="2005-02-04T00:00:00"/>
    <n v="758183"/>
    <x v="1"/>
    <d v="2005-02-25T00:00:00"/>
    <s v="Smolt"/>
  </r>
  <r>
    <x v="14"/>
    <x v="8"/>
    <s v="SP"/>
    <x v="17"/>
    <s v="Santiam River &amp; N Fk"/>
    <s v="ODFW"/>
    <d v="2005-01-24T00:00:00"/>
    <n v="1050"/>
    <x v="0"/>
    <d v="2005-01-24T00:00:00"/>
    <s v="Smolt"/>
  </r>
  <r>
    <x v="14"/>
    <x v="8"/>
    <s v="SP"/>
    <x v="18"/>
    <s v="McKenzie Hatchery"/>
    <s v="ODFW"/>
    <d v="2005-02-01T00:00:00"/>
    <n v="855563"/>
    <x v="1"/>
    <d v="2005-02-28T00:00:00"/>
    <s v="Smolt"/>
  </r>
  <r>
    <x v="14"/>
    <x v="9"/>
    <s v="SU"/>
    <x v="22"/>
    <s v="Cowlitz Trout"/>
    <s v="WDFW"/>
    <d v="2005-04-15T00:00:00"/>
    <n v="147001"/>
    <x v="3"/>
    <d v="2005-04-21T00:00:00"/>
    <s v="Smolt"/>
  </r>
  <r>
    <x v="14"/>
    <x v="8"/>
    <s v="SP"/>
    <x v="14"/>
    <s v="Sandy River"/>
    <s v="ODFW"/>
    <d v="2005-03-07T00:00:00"/>
    <n v="116316"/>
    <x v="12"/>
    <d v="2005-03-07T00:00:00"/>
    <s v="Smolt"/>
  </r>
  <r>
    <x v="14"/>
    <x v="8"/>
    <s v="SP"/>
    <x v="14"/>
    <s v="Clackamas Hatchery"/>
    <s v="ODFW"/>
    <d v="2005-02-18T00:00:00"/>
    <n v="21000"/>
    <x v="13"/>
    <d v="2005-02-18T00:00:00"/>
    <s v="Smolt"/>
  </r>
  <r>
    <x v="14"/>
    <x v="8"/>
    <s v="SP"/>
    <x v="14"/>
    <s v="Clackamas Hatchery"/>
    <s v="ODFW"/>
    <d v="2005-03-11T00:00:00"/>
    <n v="478651"/>
    <x v="13"/>
    <d v="2005-03-16T00:00:00"/>
    <s v="Smolt"/>
  </r>
  <r>
    <x v="14"/>
    <x v="8"/>
    <s v="SP"/>
    <x v="14"/>
    <s v="Eagle Creek"/>
    <s v="ODFW"/>
    <d v="2005-03-21T00:00:00"/>
    <n v="54901"/>
    <x v="13"/>
    <d v="2005-03-21T00:00:00"/>
    <s v="Smolt"/>
  </r>
  <r>
    <x v="14"/>
    <x v="8"/>
    <s v="SP"/>
    <x v="1"/>
    <s v="Dexter Pond"/>
    <s v="ODFW"/>
    <d v="2005-03-07T00:00:00"/>
    <n v="415525"/>
    <x v="1"/>
    <d v="2005-03-07T00:00:00"/>
    <s v="Smolt"/>
  </r>
  <r>
    <x v="14"/>
    <x v="6"/>
    <s v="UN"/>
    <x v="10"/>
    <s v="Big Creek Hatchery"/>
    <s v="ODFW"/>
    <d v="2005-04-01T00:00:00"/>
    <n v="142898"/>
    <x v="10"/>
    <d v="2005-04-01T00:00:00"/>
    <s v="Smolt"/>
  </r>
  <r>
    <x v="14"/>
    <x v="7"/>
    <s v="WI"/>
    <x v="10"/>
    <s v="Big Creek Hatchery"/>
    <s v="ODFW"/>
    <d v="2005-04-01T00:00:00"/>
    <n v="60787"/>
    <x v="10"/>
    <d v="2005-04-01T00:00:00"/>
    <s v="Smolt"/>
  </r>
  <r>
    <x v="14"/>
    <x v="8"/>
    <s v="SP"/>
    <x v="34"/>
    <s v="Blind Slough"/>
    <s v="ODFW"/>
    <d v="2005-04-04T00:00:00"/>
    <n v="742571"/>
    <x v="4"/>
    <d v="2005-05-23T00:00:00"/>
    <s v="Smolt"/>
  </r>
  <r>
    <x v="14"/>
    <x v="8"/>
    <s v="SP"/>
    <x v="34"/>
    <s v="S Fk Klaskanine River"/>
    <s v="ODFW"/>
    <d v="2005-04-05T00:00:00"/>
    <n v="458659"/>
    <x v="11"/>
    <d v="2005-04-05T00:00:00"/>
    <s v="Smolt"/>
  </r>
  <r>
    <x v="14"/>
    <x v="9"/>
    <s v="SU"/>
    <x v="14"/>
    <s v="Clackamas Hatchery"/>
    <s v="ODFW"/>
    <d v="2005-04-04T00:00:00"/>
    <n v="170174"/>
    <x v="13"/>
    <d v="2005-04-04T00:00:00"/>
    <s v="Smolt"/>
  </r>
  <r>
    <x v="14"/>
    <x v="9"/>
    <s v="SU"/>
    <x v="1"/>
    <s v="Dexter Pond"/>
    <s v="ODFW"/>
    <d v="2005-04-07T00:00:00"/>
    <n v="120519"/>
    <x v="1"/>
    <d v="2005-04-07T00:00:00"/>
    <s v="Smolt"/>
  </r>
  <r>
    <x v="14"/>
    <x v="7"/>
    <s v="WI"/>
    <x v="11"/>
    <s v="Gnat Creek Hatchery"/>
    <s v="ODFW"/>
    <d v="2005-03-31T00:00:00"/>
    <n v="35607"/>
    <x v="4"/>
    <d v="2005-03-31T00:00:00"/>
    <s v="Smolt"/>
  </r>
  <r>
    <x v="14"/>
    <x v="7"/>
    <s v="WI"/>
    <x v="12"/>
    <s v="N Fk Klaskanine River"/>
    <s v="ODFW"/>
    <d v="2005-04-05T00:00:00"/>
    <n v="60871"/>
    <x v="11"/>
    <d v="2005-04-05T00:00:00"/>
    <s v="Smolt"/>
  </r>
  <r>
    <x v="14"/>
    <x v="9"/>
    <s v="SU"/>
    <x v="16"/>
    <s v="McKenzie River"/>
    <s v="ODFW"/>
    <d v="2005-03-29T00:00:00"/>
    <n v="108512"/>
    <x v="1"/>
    <d v="2005-04-05T00:00:00"/>
    <s v="Smolt"/>
  </r>
  <r>
    <x v="14"/>
    <x v="9"/>
    <s v="SU"/>
    <x v="19"/>
    <s v="Willamette River"/>
    <s v="ODFW"/>
    <d v="2005-04-20T00:00:00"/>
    <n v="45816"/>
    <x v="1"/>
    <d v="2005-04-21T00:00:00"/>
    <s v="Smolt"/>
  </r>
  <r>
    <x v="14"/>
    <x v="8"/>
    <s v="SP"/>
    <x v="34"/>
    <s v="John Day R Net Pens"/>
    <s v="ODFW"/>
    <d v="2005-04-04T00:00:00"/>
    <n v="26955"/>
    <x v="4"/>
    <d v="2005-04-04T00:00:00"/>
    <s v="Smolt"/>
  </r>
  <r>
    <x v="14"/>
    <x v="6"/>
    <s v="UN"/>
    <x v="15"/>
    <s v="Sandy Hatchery"/>
    <s v="ODFW"/>
    <d v="2005-04-11T00:00:00"/>
    <n v="374468"/>
    <x v="12"/>
    <d v="2005-04-11T00:00:00"/>
    <s v="Smolt"/>
  </r>
  <r>
    <x v="14"/>
    <x v="8"/>
    <s v="SP"/>
    <x v="15"/>
    <s v="Sandy Hatchery"/>
    <s v="ODFW"/>
    <d v="2005-03-08T00:00:00"/>
    <n v="203652"/>
    <x v="12"/>
    <d v="2005-03-08T00:00:00"/>
    <s v="Smolt"/>
  </r>
  <r>
    <x v="14"/>
    <x v="9"/>
    <s v="SU"/>
    <x v="15"/>
    <s v="Sandy Hatchery"/>
    <s v="ODFW"/>
    <d v="2005-03-28T00:00:00"/>
    <n v="78537"/>
    <x v="12"/>
    <d v="2005-03-28T00:00:00"/>
    <s v="Smolt"/>
  </r>
  <r>
    <x v="14"/>
    <x v="7"/>
    <s v="WI"/>
    <x v="15"/>
    <s v="Sandy Hatchery"/>
    <s v="ODFW"/>
    <d v="2005-03-28T00:00:00"/>
    <n v="70023"/>
    <x v="12"/>
    <d v="2005-03-28T00:00:00"/>
    <s v="Smolt"/>
  </r>
  <r>
    <x v="14"/>
    <x v="8"/>
    <s v="SP"/>
    <x v="0"/>
    <s v="South Santiam Hatchery"/>
    <s v="ODFW"/>
    <d v="2005-02-01T00:00:00"/>
    <n v="250124"/>
    <x v="0"/>
    <d v="2005-02-01T00:00:00"/>
    <s v="Smolt"/>
  </r>
  <r>
    <x v="14"/>
    <x v="8"/>
    <s v="SP"/>
    <x v="0"/>
    <s v="South Santiam Hatchery"/>
    <s v="ODFW"/>
    <d v="2005-03-14T00:00:00"/>
    <n v="150645"/>
    <x v="0"/>
    <d v="2005-03-14T00:00:00"/>
    <s v="Smolt"/>
  </r>
  <r>
    <x v="14"/>
    <x v="9"/>
    <s v="SU"/>
    <x v="0"/>
    <s v="South Santiam Hatchery"/>
    <s v="ODFW"/>
    <d v="2005-03-31T00:00:00"/>
    <n v="145333"/>
    <x v="0"/>
    <d v="2005-03-31T00:00:00"/>
    <s v="Smolt"/>
  </r>
  <r>
    <x v="14"/>
    <x v="8"/>
    <s v="SP"/>
    <x v="34"/>
    <s v="Tongue Pt"/>
    <s v="ODFW"/>
    <d v="2005-04-04T00:00:00"/>
    <n v="26344"/>
    <x v="4"/>
    <d v="2005-04-04T00:00:00"/>
    <s v="Smolt"/>
  </r>
  <r>
    <x v="14"/>
    <x v="8"/>
    <s v="SP"/>
    <x v="1"/>
    <s v="Clackamas River"/>
    <s v="ODFW"/>
    <d v="2005-03-10T00:00:00"/>
    <n v="140290"/>
    <x v="13"/>
    <d v="2005-03-11T00:00:00"/>
    <s v="Smolt"/>
  </r>
  <r>
    <x v="14"/>
    <x v="8"/>
    <s v="SP"/>
    <x v="1"/>
    <s v="Fall Creek"/>
    <s v="ODFW"/>
    <d v="2005-03-02T00:00:00"/>
    <n v="91738"/>
    <x v="1"/>
    <d v="2005-03-02T00:00:00"/>
    <s v="Smolt"/>
  </r>
  <r>
    <x v="14"/>
    <x v="8"/>
    <s v="SP"/>
    <x v="1"/>
    <s v="Mollala River"/>
    <s v="ODFW"/>
    <d v="2005-03-02T00:00:00"/>
    <n v="68567"/>
    <x v="1"/>
    <d v="2005-03-03T00:00:00"/>
    <s v="Smolt"/>
  </r>
  <r>
    <x v="14"/>
    <x v="8"/>
    <s v="SP"/>
    <x v="1"/>
    <s v="Clackamas River"/>
    <s v="ODFW"/>
    <d v="2005-03-10T00:00:00"/>
    <n v="14464"/>
    <x v="13"/>
    <d v="2005-03-10T00:00:00"/>
    <s v="Smolt"/>
  </r>
  <r>
    <x v="14"/>
    <x v="8"/>
    <s v="SP"/>
    <x v="1"/>
    <s v="S Fk Santiam River"/>
    <s v="ODFW"/>
    <d v="2005-03-01T00:00:00"/>
    <n v="268140"/>
    <x v="0"/>
    <d v="2005-03-02T00:00:00"/>
    <s v="Smolt"/>
  </r>
  <r>
    <x v="14"/>
    <x v="6"/>
    <s v="UN"/>
    <x v="34"/>
    <s v="Youngs Bay"/>
    <s v="ODFW"/>
    <d v="2005-04-06T00:00:00"/>
    <n v="723793"/>
    <x v="8"/>
    <d v="2005-04-06T00:00:00"/>
    <s v="Smolt"/>
  </r>
  <r>
    <x v="14"/>
    <x v="8"/>
    <s v="SP"/>
    <x v="34"/>
    <s v="Youngs Bay"/>
    <s v="ODFW"/>
    <d v="2005-03-22T00:00:00"/>
    <n v="457994"/>
    <x v="8"/>
    <d v="2005-04-05T00:00:00"/>
    <s v="Smolt"/>
  </r>
  <r>
    <x v="14"/>
    <x v="6"/>
    <s v="UN"/>
    <x v="2"/>
    <s v="Bonneville Hatchery"/>
    <s v="ODFW"/>
    <d v="2005-04-29T00:00:00"/>
    <n v="398357"/>
    <x v="2"/>
    <d v="2005-04-29T00:00:00"/>
    <s v="Smolt"/>
  </r>
  <r>
    <x v="14"/>
    <x v="7"/>
    <s v="WI"/>
    <x v="14"/>
    <s v="Clackamas Hatchery"/>
    <s v="ODFW"/>
    <d v="2005-04-29T00:00:00"/>
    <n v="126235"/>
    <x v="13"/>
    <d v="2005-05-05T00:00:00"/>
    <s v="Smolt"/>
  </r>
  <r>
    <x v="14"/>
    <x v="8"/>
    <s v="SP"/>
    <x v="15"/>
    <s v="Minto Pond"/>
    <s v="ODFW"/>
    <d v="2005-02-28T00:00:00"/>
    <n v="666875"/>
    <x v="0"/>
    <d v="2005-02-28T00:00:00"/>
    <s v="Smolt"/>
  </r>
  <r>
    <x v="14"/>
    <x v="9"/>
    <s v="SU"/>
    <x v="15"/>
    <s v="Minto Pond"/>
    <s v="ODFW"/>
    <d v="2005-03-28T00:00:00"/>
    <n v="166693"/>
    <x v="0"/>
    <d v="2005-03-28T00:00:00"/>
    <s v="Smolt"/>
  </r>
  <r>
    <x v="14"/>
    <x v="6"/>
    <s v="UN"/>
    <x v="15"/>
    <s v="Sandy Hatchery"/>
    <s v="ODFW"/>
    <d v="2005-05-11T00:00:00"/>
    <n v="385831"/>
    <x v="12"/>
    <d v="2005-05-11T00:00:00"/>
    <s v="Smolt"/>
  </r>
  <r>
    <x v="14"/>
    <x v="7"/>
    <s v="WI"/>
    <x v="15"/>
    <s v="Sandy Hatchery"/>
    <s v="ODFW"/>
    <d v="2005-05-11T00:00:00"/>
    <n v="103276"/>
    <x v="12"/>
    <d v="2005-05-11T00:00:00"/>
    <s v="Smolt"/>
  </r>
  <r>
    <x v="14"/>
    <x v="6"/>
    <s v="UN"/>
    <x v="34"/>
    <s v="Tongue Pt"/>
    <s v="ODFW"/>
    <d v="2005-05-04T00:00:00"/>
    <n v="202727"/>
    <x v="4"/>
    <d v="2005-05-04T00:00:00"/>
    <s v="Smolt"/>
  </r>
  <r>
    <x v="14"/>
    <x v="6"/>
    <s v="UN"/>
    <x v="34"/>
    <s v="Youngs Bay"/>
    <s v="ODFW"/>
    <d v="2005-05-02T00:00:00"/>
    <n v="422275"/>
    <x v="8"/>
    <d v="2005-05-02T00:00:00"/>
    <s v="Smolt"/>
  </r>
  <r>
    <x v="14"/>
    <x v="8"/>
    <s v="SP"/>
    <x v="22"/>
    <s v="Cowlitz Salmon"/>
    <s v="WDFW"/>
    <d v="2005-03-22T00:00:00"/>
    <n v="73667"/>
    <x v="3"/>
    <d v="2005-03-22T00:00:00"/>
    <s v="Smolt"/>
  </r>
  <r>
    <x v="14"/>
    <x v="8"/>
    <s v="SP"/>
    <x v="27"/>
    <s v="Gobar Acclim Pond"/>
    <s v="WDFW"/>
    <d v="2005-03-01T00:00:00"/>
    <n v="230989"/>
    <x v="7"/>
    <d v="2005-03-07T00:00:00"/>
    <s v="Smolt"/>
  </r>
  <r>
    <x v="14"/>
    <x v="8"/>
    <s v="SP"/>
    <x v="7"/>
    <s v="Lewis River Hatchery"/>
    <s v="WDFW"/>
    <d v="2005-03-01T00:00:00"/>
    <n v="782854"/>
    <x v="5"/>
    <d v="2005-03-14T00:00:00"/>
    <s v="Smolt"/>
  </r>
  <r>
    <x v="14"/>
    <x v="8"/>
    <s v="SP"/>
    <x v="7"/>
    <s v="Echo Net Pens"/>
    <s v="WDFW"/>
    <d v="2005-01-29T00:00:00"/>
    <n v="148311"/>
    <x v="5"/>
    <d v="2005-03-19T00:00:00"/>
    <s v="Smolt"/>
  </r>
  <r>
    <x v="14"/>
    <x v="8"/>
    <s v="SP"/>
    <x v="26"/>
    <s v="Grays River"/>
    <s v="WDFW"/>
    <d v="2005-03-22T00:00:00"/>
    <n v="101344"/>
    <x v="15"/>
    <d v="2005-03-22T00:00:00"/>
    <s v="Smolt"/>
  </r>
  <r>
    <x v="14"/>
    <x v="8"/>
    <s v="SP"/>
    <x v="26"/>
    <s v="Deep River Net Pens"/>
    <s v="WDFW"/>
    <d v="2005-03-23T00:00:00"/>
    <n v="153127"/>
    <x v="15"/>
    <d v="2005-03-23T00:00:00"/>
    <s v="Smolt"/>
  </r>
  <r>
    <x v="14"/>
    <x v="13"/>
    <s v="UN"/>
    <x v="26"/>
    <s v="Grays River Hatchery"/>
    <s v="WDFW"/>
    <d v="2005-03-25T00:00:00"/>
    <n v="163000"/>
    <x v="15"/>
    <d v="2005-03-30T00:00:00"/>
    <s v="Fry"/>
  </r>
  <r>
    <x v="14"/>
    <x v="11"/>
    <s v="NO"/>
    <x v="22"/>
    <s v="Cowlitz Hatchery"/>
    <s v="WDFW"/>
    <d v="2005-05-02T00:00:00"/>
    <n v="3438820"/>
    <x v="3"/>
    <d v="2005-05-03T00:00:00"/>
    <s v="Smolt"/>
  </r>
  <r>
    <x v="14"/>
    <x v="11"/>
    <s v="NO"/>
    <x v="27"/>
    <s v="Kalama Falls Hatchery"/>
    <s v="WDFW"/>
    <d v="2005-04-21T00:00:00"/>
    <n v="329373"/>
    <x v="7"/>
    <d v="2005-04-21T00:00:00"/>
    <s v="Smolt"/>
  </r>
  <r>
    <x v="14"/>
    <x v="7"/>
    <s v="WI"/>
    <x v="32"/>
    <s v="Elochoman Hatchery"/>
    <s v="WDFW"/>
    <d v="2005-04-15T00:00:00"/>
    <n v="91000"/>
    <x v="14"/>
    <d v="2005-04-28T00:00:00"/>
    <s v="Smolt"/>
  </r>
  <r>
    <x v="14"/>
    <x v="9"/>
    <s v="SU"/>
    <x v="32"/>
    <s v="Elochoman Hatchery"/>
    <s v="WDFW"/>
    <d v="2005-04-15T00:00:00"/>
    <n v="29000"/>
    <x v="14"/>
    <d v="2005-04-28T00:00:00"/>
    <s v="Smolt"/>
  </r>
  <r>
    <x v="14"/>
    <x v="11"/>
    <s v="NO"/>
    <x v="32"/>
    <s v="Elochoman Hatchery"/>
    <s v="WDFW"/>
    <d v="2005-04-15T00:00:00"/>
    <n v="440000"/>
    <x v="14"/>
    <d v="2005-04-28T00:00:00"/>
    <s v="Smolt"/>
  </r>
  <r>
    <x v="14"/>
    <x v="5"/>
    <s v="SO"/>
    <x v="32"/>
    <s v="Elochoman Hatchery"/>
    <s v="WDFW"/>
    <d v="2005-04-15T00:00:00"/>
    <n v="411000"/>
    <x v="14"/>
    <d v="2005-04-28T00:00:00"/>
    <s v="Smolt"/>
  </r>
  <r>
    <x v="14"/>
    <x v="8"/>
    <s v="SP"/>
    <x v="22"/>
    <s v="Cowlitz Salmon"/>
    <s v="WDFW"/>
    <d v="2005-04-04T00:00:00"/>
    <n v="787322"/>
    <x v="3"/>
    <d v="2005-04-04T00:00:00"/>
    <s v="Smolt"/>
  </r>
  <r>
    <x v="14"/>
    <x v="7"/>
    <s v="WI"/>
    <x v="22"/>
    <s v="Cowlitz Trout"/>
    <s v="WDFW"/>
    <d v="2005-04-25T00:00:00"/>
    <n v="131861"/>
    <x v="3"/>
    <d v="2005-04-30T00:00:00"/>
    <s v="Smolt"/>
  </r>
  <r>
    <x v="14"/>
    <x v="11"/>
    <s v="NO"/>
    <x v="5"/>
    <s v="Lewis River"/>
    <s v="WDFW"/>
    <d v="2005-03-18T00:00:00"/>
    <n v="7400"/>
    <x v="5"/>
    <d v="2005-03-18T00:00:00"/>
    <s v="Smolt"/>
  </r>
  <r>
    <x v="14"/>
    <x v="7"/>
    <s v="WI"/>
    <x v="25"/>
    <s v="N Fk Lewis River"/>
    <s v="WDFW"/>
    <d v="2005-04-27T00:00:00"/>
    <n v="93056"/>
    <x v="5"/>
    <d v="2005-05-09T00:00:00"/>
    <s v="Smolt"/>
  </r>
  <r>
    <x v="14"/>
    <x v="9"/>
    <s v="SU"/>
    <x v="25"/>
    <s v="N Fk Lewis River"/>
    <s v="WDFW"/>
    <d v="2005-04-21T00:00:00"/>
    <n v="177344"/>
    <x v="5"/>
    <d v="2005-05-11T00:00:00"/>
    <s v="Smolt"/>
  </r>
  <r>
    <x v="14"/>
    <x v="6"/>
    <s v="UN"/>
    <x v="2"/>
    <s v="Bonneville Hatchery"/>
    <s v="ODFW"/>
    <d v="2005-05-19T00:00:00"/>
    <n v="791025"/>
    <x v="2"/>
    <d v="2005-05-19T00:00:00"/>
    <s v="Smolt"/>
  </r>
  <r>
    <x v="14"/>
    <x v="1"/>
    <s v="FA"/>
    <x v="2"/>
    <s v="Bonneville Hatchery"/>
    <s v="ODFW"/>
    <d v="2005-06-07T00:00:00"/>
    <n v="214236"/>
    <x v="2"/>
    <d v="2005-06-17T00:00:00"/>
    <s v="Smolt"/>
  </r>
  <r>
    <x v="14"/>
    <x v="1"/>
    <s v="FA"/>
    <x v="2"/>
    <s v="Bonneville Hatchery"/>
    <s v="ODFW"/>
    <d v="2005-07-18T00:00:00"/>
    <n v="4213425"/>
    <x v="2"/>
    <d v="2005-07-25T00:00:00"/>
    <s v="Smolt"/>
  </r>
  <r>
    <x v="14"/>
    <x v="1"/>
    <s v="FA"/>
    <x v="34"/>
    <s v="S Fk Klaskanine River"/>
    <s v="ODFW"/>
    <d v="2005-07-14T00:00:00"/>
    <n v="45247"/>
    <x v="11"/>
    <d v="2005-07-14T00:00:00"/>
    <s v="Smolt"/>
  </r>
  <r>
    <x v="14"/>
    <x v="1"/>
    <s v="FA"/>
    <x v="34"/>
    <s v="Youngs Bay"/>
    <s v="ODFW"/>
    <d v="2005-07-18T00:00:00"/>
    <n v="161237"/>
    <x v="8"/>
    <d v="2005-07-18T00:00:00"/>
    <s v="Smolt"/>
  </r>
  <r>
    <x v="14"/>
    <x v="7"/>
    <s v="WI"/>
    <x v="3"/>
    <s v="Cowlitz River"/>
    <s v="WDFW"/>
    <d v="2005-04-15T00:00:00"/>
    <n v="5199"/>
    <x v="3"/>
    <d v="2005-04-15T00:00:00"/>
    <s v="Smolt"/>
  </r>
  <r>
    <x v="14"/>
    <x v="9"/>
    <s v="SU"/>
    <x v="20"/>
    <s v="Fallert Creek Hatchery"/>
    <s v="WDFW"/>
    <d v="2005-04-08T00:00:00"/>
    <n v="25369"/>
    <x v="7"/>
    <d v="2005-04-08T00:00:00"/>
    <s v="Smolt"/>
  </r>
  <r>
    <x v="14"/>
    <x v="9"/>
    <s v="SU"/>
    <x v="28"/>
    <s v="N Fk Lewis River"/>
    <s v="WDFW"/>
    <d v="2005-05-09T00:00:00"/>
    <n v="15062"/>
    <x v="5"/>
    <d v="2005-05-09T00:00:00"/>
    <s v="Smolt"/>
  </r>
  <r>
    <x v="14"/>
    <x v="1"/>
    <s v="FA"/>
    <x v="32"/>
    <s v="Elochoman Hatchery"/>
    <s v="WDFW"/>
    <d v="2005-06-01T00:00:00"/>
    <n v="1379000"/>
    <x v="14"/>
    <d v="2005-06-10T00:00:00"/>
    <s v="Smolt"/>
  </r>
  <r>
    <x v="14"/>
    <x v="5"/>
    <s v="SO"/>
    <x v="20"/>
    <s v="Fallert Creek Hatchery"/>
    <s v="WDFW"/>
    <d v="2005-05-20T00:00:00"/>
    <n v="332192"/>
    <x v="7"/>
    <d v="2005-05-20T00:00:00"/>
    <s v="Smolt"/>
  </r>
  <r>
    <x v="14"/>
    <x v="1"/>
    <s v="FA"/>
    <x v="20"/>
    <s v="Fallert Creek Hatchery"/>
    <s v="WDFW"/>
    <d v="2005-06-27T00:00:00"/>
    <n v="2625984"/>
    <x v="7"/>
    <d v="2005-07-05T00:00:00"/>
    <s v="Smolt"/>
  </r>
  <r>
    <x v="14"/>
    <x v="8"/>
    <s v="SP"/>
    <x v="20"/>
    <s v="Fallert Creek Hatchery"/>
    <s v="WDFW"/>
    <d v="2005-03-01T00:00:00"/>
    <n v="238466"/>
    <x v="7"/>
    <d v="2005-03-01T00:00:00"/>
    <s v="Smolt"/>
  </r>
  <r>
    <x v="14"/>
    <x v="5"/>
    <s v="SO"/>
    <x v="20"/>
    <s v="Fallert Creek Hatchery"/>
    <s v="WDFW"/>
    <d v="2005-04-20T00:00:00"/>
    <n v="332192"/>
    <x v="7"/>
    <d v="2005-04-20T00:00:00"/>
    <s v="Smolt"/>
  </r>
  <r>
    <x v="14"/>
    <x v="11"/>
    <s v="NO"/>
    <x v="29"/>
    <s v="North Toutle Hatchery"/>
    <s v="WDFW"/>
    <d v="2005-04-28T00:00:00"/>
    <n v="597750"/>
    <x v="16"/>
    <d v="2005-05-06T00:00:00"/>
    <s v="Smolt"/>
  </r>
  <r>
    <x v="14"/>
    <x v="9"/>
    <s v="SU"/>
    <x v="29"/>
    <s v="North Toutle Hatchery"/>
    <s v="WDFW"/>
    <d v="2005-04-21T00:00:00"/>
    <n v="25426"/>
    <x v="16"/>
    <d v="2005-04-24T00:00:00"/>
    <s v="Smolt"/>
  </r>
  <r>
    <x v="14"/>
    <x v="9"/>
    <s v="SU"/>
    <x v="5"/>
    <s v="Lewis River"/>
    <s v="WDFW"/>
    <d v="2005-05-04T00:00:00"/>
    <n v="94357"/>
    <x v="5"/>
    <d v="2005-05-06T00:00:00"/>
    <s v="Smolt"/>
  </r>
  <r>
    <x v="14"/>
    <x v="7"/>
    <s v="WI"/>
    <x v="22"/>
    <s v="Cowlitz Trout"/>
    <s v="WDFW"/>
    <d v="2005-04-25T00:00:00"/>
    <n v="366106"/>
    <x v="3"/>
    <d v="2005-05-12T00:00:00"/>
    <s v="Smolt"/>
  </r>
  <r>
    <x v="14"/>
    <x v="1"/>
    <s v="FA"/>
    <x v="27"/>
    <s v="Kalama Falls Hatchery"/>
    <s v="WDFW"/>
    <d v="2005-06-17T00:00:00"/>
    <n v="2581008"/>
    <x v="7"/>
    <d v="2005-06-21T00:00:00"/>
    <s v="Smolt"/>
  </r>
  <r>
    <x v="14"/>
    <x v="9"/>
    <s v="SU"/>
    <x v="27"/>
    <s v="Kalama Falls Hatchery"/>
    <s v="WDFW"/>
    <d v="2005-05-10T00:00:00"/>
    <n v="18828"/>
    <x v="7"/>
    <d v="2005-05-11T00:00:00"/>
    <s v="Smolt"/>
  </r>
  <r>
    <x v="14"/>
    <x v="9"/>
    <s v="SU"/>
    <x v="27"/>
    <s v="Gobar Acclim Pond"/>
    <s v="WDFW"/>
    <d v="2005-05-01T00:00:00"/>
    <n v="5643"/>
    <x v="7"/>
    <d v="2005-05-23T00:00:00"/>
    <s v="Smolt"/>
  </r>
  <r>
    <x v="14"/>
    <x v="7"/>
    <s v="WI"/>
    <x v="27"/>
    <s v="Gobar Acclim Pond"/>
    <s v="WDFW"/>
    <d v="2005-05-01T00:00:00"/>
    <n v="73352"/>
    <x v="7"/>
    <d v="2005-05-23T00:00:00"/>
    <s v="Smolt"/>
  </r>
  <r>
    <x v="14"/>
    <x v="7"/>
    <s v="WI"/>
    <x v="22"/>
    <s v="Cispus River"/>
    <s v="WDFW"/>
    <d v="2005-05-09T00:00:00"/>
    <n v="37045"/>
    <x v="3"/>
    <d v="2005-05-10T00:00:00"/>
    <s v="Smolt"/>
  </r>
  <r>
    <x v="14"/>
    <x v="7"/>
    <s v="WI"/>
    <x v="22"/>
    <s v="Cowlitz River"/>
    <s v="WDFW"/>
    <d v="2005-05-03T00:00:00"/>
    <n v="32640"/>
    <x v="3"/>
    <d v="2005-05-03T00:00:00"/>
    <s v="Smolt"/>
  </r>
  <r>
    <x v="14"/>
    <x v="1"/>
    <s v="FA"/>
    <x v="24"/>
    <s v="Washougal Hatchery"/>
    <s v="WDFW"/>
    <d v="2005-06-10T00:00:00"/>
    <n v="3745000"/>
    <x v="6"/>
    <d v="2005-06-15T00:00:00"/>
    <s v="Smolt"/>
  </r>
  <r>
    <x v="14"/>
    <x v="1"/>
    <s v="FA"/>
    <x v="24"/>
    <s v="Washougal Hatchery"/>
    <s v="WDFW"/>
    <d v="2005-07-06T00:00:00"/>
    <n v="503610"/>
    <x v="6"/>
    <d v="2005-07-06T00:00:00"/>
    <s v="Smolt"/>
  </r>
  <r>
    <x v="14"/>
    <x v="1"/>
    <s v="FA"/>
    <x v="12"/>
    <s v="Klaskanine Hatchery"/>
    <s v="ODFW"/>
    <d v="2005-08-05T00:00:00"/>
    <n v="735066"/>
    <x v="11"/>
    <d v="2005-09-06T00:00:00"/>
    <s v="Smolt"/>
  </r>
  <r>
    <x v="14"/>
    <x v="8"/>
    <s v="SP"/>
    <x v="5"/>
    <s v="Lewis River"/>
    <s v="WDFW"/>
    <d v="2005-02-15T00:00:00"/>
    <n v="97600"/>
    <x v="5"/>
    <d v="2005-02-15T00:00:00"/>
    <s v="Smolt"/>
  </r>
  <r>
    <x v="14"/>
    <x v="1"/>
    <s v="FA"/>
    <x v="29"/>
    <s v="North Toutle Hatchery"/>
    <s v="WDFW"/>
    <d v="2005-07-01T00:00:00"/>
    <n v="2086306"/>
    <x v="16"/>
    <d v="2005-07-19T00:00:00"/>
    <s v="Smolt"/>
  </r>
  <r>
    <x v="14"/>
    <x v="5"/>
    <s v="SO"/>
    <x v="7"/>
    <s v="Lewis River Hatchery"/>
    <s v="WDFW"/>
    <d v="2005-04-21T00:00:00"/>
    <n v="809254"/>
    <x v="5"/>
    <d v="2005-04-21T00:00:00"/>
    <s v="Smolt"/>
  </r>
  <r>
    <x v="14"/>
    <x v="5"/>
    <s v="SO"/>
    <x v="7"/>
    <s v="Lewis River Hatchery"/>
    <s v="WDFW"/>
    <d v="2005-05-21T00:00:00"/>
    <n v="74597"/>
    <x v="5"/>
    <d v="2005-05-21T00:00:00"/>
    <s v="Smolt"/>
  </r>
  <r>
    <x v="14"/>
    <x v="11"/>
    <s v="NO"/>
    <x v="7"/>
    <s v="Lewis River Hatchery"/>
    <s v="WDFW"/>
    <d v="2005-04-21T00:00:00"/>
    <n v="853338"/>
    <x v="5"/>
    <d v="2005-04-21T00:00:00"/>
    <s v="Smolt"/>
  </r>
  <r>
    <x v="14"/>
    <x v="7"/>
    <s v="WI"/>
    <x v="3"/>
    <s v="Cowlitz River"/>
    <s v="WDFW"/>
    <d v="2005-05-05T00:00:00"/>
    <n v="1972"/>
    <x v="3"/>
    <d v="2005-05-10T00:00:00"/>
    <s v="Smolt"/>
  </r>
  <r>
    <x v="14"/>
    <x v="1"/>
    <s v="FA"/>
    <x v="34"/>
    <s v="Youngs River"/>
    <s v="ODFW"/>
    <d v="2005-06-09T00:00:00"/>
    <n v="10426"/>
    <x v="8"/>
    <d v="2005-06-09T00:00:00"/>
    <s v="Smolt"/>
  </r>
  <r>
    <x v="15"/>
    <x v="0"/>
    <s v="SP"/>
    <x v="18"/>
    <s v="Mohawk River"/>
    <s v="ODFW"/>
    <d v="2003-06-19T00:00:00"/>
    <n v="68396"/>
    <x v="1"/>
    <d v="2003-06-19T00:00:00"/>
    <s v="Parr"/>
  </r>
  <r>
    <x v="15"/>
    <x v="0"/>
    <s v="SP"/>
    <x v="1"/>
    <s v="Hills Creek Reservoir"/>
    <s v="ODFW"/>
    <d v="2003-06-26T00:00:00"/>
    <n v="51800"/>
    <x v="1"/>
    <d v="2003-06-26T00:00:00"/>
    <s v="Parr"/>
  </r>
  <r>
    <x v="15"/>
    <x v="4"/>
    <s v="NO"/>
    <x v="7"/>
    <s v="Lewis River Hatchery"/>
    <s v="WDFW"/>
    <d v="2003-07-02T00:00:00"/>
    <n v="305640"/>
    <x v="5"/>
    <d v="2003-07-02T00:00:00"/>
    <s v="Presmolt"/>
  </r>
  <r>
    <x v="15"/>
    <x v="0"/>
    <s v="SP"/>
    <x v="3"/>
    <s v="Cispus River"/>
    <s v="WDFW"/>
    <d v="2003-04-04T00:00:00"/>
    <n v="471728"/>
    <x v="3"/>
    <d v="2003-05-08T00:00:00"/>
    <s v="Parr"/>
  </r>
  <r>
    <x v="15"/>
    <x v="0"/>
    <s v="SP"/>
    <x v="14"/>
    <s v="Clackamas Hatchery"/>
    <s v="ODFW"/>
    <d v="2003-07-16T00:00:00"/>
    <n v="286998"/>
    <x v="13"/>
    <d v="2003-07-16T00:00:00"/>
    <s v="Parr"/>
  </r>
  <r>
    <x v="15"/>
    <x v="0"/>
    <s v="SP"/>
    <x v="17"/>
    <s v="Detroit Reservoir"/>
    <s v="ODFW"/>
    <d v="2003-07-23T00:00:00"/>
    <n v="101021"/>
    <x v="1"/>
    <d v="2003-07-29T00:00:00"/>
    <s v="Parr"/>
  </r>
  <r>
    <x v="15"/>
    <x v="0"/>
    <s v="SP"/>
    <x v="1"/>
    <s v="Dexter Pond"/>
    <s v="ODFW"/>
    <d v="2003-11-03T00:00:00"/>
    <n v="316777"/>
    <x v="1"/>
    <d v="2003-11-03T00:00:00"/>
    <s v="Presmolt"/>
  </r>
  <r>
    <x v="15"/>
    <x v="0"/>
    <s v="SP"/>
    <x v="18"/>
    <s v="McKenzie Hatchery"/>
    <s v="ODFW"/>
    <d v="2003-10-26T00:00:00"/>
    <n v="352371"/>
    <x v="1"/>
    <d v="2003-10-26T00:00:00"/>
    <s v="Presmolt"/>
  </r>
  <r>
    <x v="15"/>
    <x v="0"/>
    <s v="SP"/>
    <x v="0"/>
    <s v="South Santiam Hatchery"/>
    <s v="ODFW"/>
    <d v="2003-11-03T00:00:00"/>
    <n v="299854"/>
    <x v="0"/>
    <d v="2003-11-03T00:00:00"/>
    <s v="Presmolt"/>
  </r>
  <r>
    <x v="15"/>
    <x v="0"/>
    <s v="SP"/>
    <x v="1"/>
    <s v="Mollala River"/>
    <s v="ODFW"/>
    <d v="2003-11-06T00:00:00"/>
    <n v="35217"/>
    <x v="1"/>
    <d v="2003-11-06T00:00:00"/>
    <s v="Presmolt"/>
  </r>
  <r>
    <x v="15"/>
    <x v="11"/>
    <s v="NO"/>
    <x v="24"/>
    <s v="Washougal Hatchery"/>
    <s v="WDFW"/>
    <d v="2004-05-01T00:00:00"/>
    <n v="500000"/>
    <x v="6"/>
    <d v="2004-05-10T00:00:00"/>
    <s v="Smolt"/>
  </r>
  <r>
    <x v="15"/>
    <x v="1"/>
    <s v="FA"/>
    <x v="24"/>
    <s v="Washougal Hatchery"/>
    <s v="WDFW"/>
    <d v="2004-06-10T00:00:00"/>
    <n v="3181500"/>
    <x v="6"/>
    <d v="2004-06-15T00:00:00"/>
    <s v="Smolt"/>
  </r>
  <r>
    <x v="15"/>
    <x v="1"/>
    <s v="FA"/>
    <x v="24"/>
    <s v="Washougal Hatchery"/>
    <s v="WDFW"/>
    <d v="2004-07-05T00:00:00"/>
    <n v="500000"/>
    <x v="6"/>
    <d v="2004-07-16T00:00:00"/>
    <s v="Smolt"/>
  </r>
  <r>
    <x v="15"/>
    <x v="9"/>
    <s v="SU"/>
    <x v="28"/>
    <s v="Skamania Hatchery"/>
    <s v="WDFW"/>
    <d v="2004-04-12T00:00:00"/>
    <n v="47962"/>
    <x v="6"/>
    <d v="2004-04-28T00:00:00"/>
    <s v="Smolt"/>
  </r>
  <r>
    <x v="15"/>
    <x v="7"/>
    <s v="WI"/>
    <x v="28"/>
    <s v="Skamania Hatchery"/>
    <s v="WDFW"/>
    <d v="2004-04-26T00:00:00"/>
    <n v="61735"/>
    <x v="6"/>
    <d v="2004-04-30T00:00:00"/>
    <s v="Smolt"/>
  </r>
  <r>
    <x v="15"/>
    <x v="9"/>
    <s v="SU"/>
    <x v="3"/>
    <s v="Speelyai Hatchery"/>
    <s v="WDFW"/>
    <d v="2004-05-06T00:00:00"/>
    <n v="46984"/>
    <x v="5"/>
    <d v="2004-05-06T00:00:00"/>
    <s v="Smolt"/>
  </r>
  <r>
    <x v="15"/>
    <x v="9"/>
    <s v="SU"/>
    <x v="28"/>
    <s v="E Fk Lewis River"/>
    <s v="WDFW"/>
    <d v="2004-04-27T00:00:00"/>
    <n v="75511"/>
    <x v="5"/>
    <d v="2004-05-10T00:00:00"/>
    <s v="Smolt"/>
  </r>
  <r>
    <x v="15"/>
    <x v="7"/>
    <s v="WI"/>
    <x v="28"/>
    <s v="E Fk Lewis River"/>
    <s v="WDFW"/>
    <d v="2004-04-22T00:00:00"/>
    <n v="56549"/>
    <x v="5"/>
    <d v="2004-04-26T00:00:00"/>
    <s v="Smolt"/>
  </r>
  <r>
    <x v="15"/>
    <x v="7"/>
    <s v="WI"/>
    <x v="26"/>
    <s v="E Fk Lewis River"/>
    <s v="WDFW"/>
    <d v="2004-05-01T00:00:00"/>
    <n v="42700"/>
    <x v="5"/>
    <d v="2004-05-01T00:00:00"/>
    <s v="Smolt"/>
  </r>
  <r>
    <x v="15"/>
    <x v="8"/>
    <s v="SP"/>
    <x v="14"/>
    <s v="Sandy River"/>
    <s v="ODFW"/>
    <d v="2004-03-09T00:00:00"/>
    <n v="105301"/>
    <x v="12"/>
    <d v="2004-03-09T00:00:00"/>
    <s v="Smolt"/>
  </r>
  <r>
    <x v="15"/>
    <x v="8"/>
    <s v="SP"/>
    <x v="14"/>
    <s v="Clackamas Hatchery"/>
    <s v="ODFW"/>
    <d v="2004-03-18T00:00:00"/>
    <n v="571085"/>
    <x v="13"/>
    <d v="2004-03-18T00:00:00"/>
    <s v="Smolt"/>
  </r>
  <r>
    <x v="15"/>
    <x v="8"/>
    <s v="SP"/>
    <x v="1"/>
    <s v="Dexter Pond"/>
    <s v="ODFW"/>
    <d v="2004-02-05T00:00:00"/>
    <n v="763961"/>
    <x v="1"/>
    <d v="2004-02-11T00:00:00"/>
    <s v="Smolt"/>
  </r>
  <r>
    <x v="15"/>
    <x v="8"/>
    <s v="SP"/>
    <x v="1"/>
    <s v="Dexter Pond"/>
    <s v="ODFW"/>
    <d v="2004-03-03T00:00:00"/>
    <n v="421849"/>
    <x v="1"/>
    <d v="2004-03-05T00:00:00"/>
    <s v="Smolt"/>
  </r>
  <r>
    <x v="15"/>
    <x v="8"/>
    <s v="SP"/>
    <x v="18"/>
    <s v="McKenzie Hatchery"/>
    <s v="ODFW"/>
    <d v="2004-02-07T00:00:00"/>
    <n v="394245"/>
    <x v="1"/>
    <d v="2004-02-07T00:00:00"/>
    <s v="Smolt"/>
  </r>
  <r>
    <x v="15"/>
    <x v="8"/>
    <s v="SP"/>
    <x v="18"/>
    <s v="McKenzie Hatchery"/>
    <s v="ODFW"/>
    <d v="2004-03-06T00:00:00"/>
    <n v="448932"/>
    <x v="1"/>
    <d v="2004-03-06T00:00:00"/>
    <s v="Smolt"/>
  </r>
  <r>
    <x v="15"/>
    <x v="8"/>
    <s v="SP"/>
    <x v="15"/>
    <s v="Sandy Hatchery"/>
    <s v="ODFW"/>
    <d v="2004-03-09T00:00:00"/>
    <n v="177009"/>
    <x v="12"/>
    <d v="2004-03-09T00:00:00"/>
    <s v="Smolt"/>
  </r>
  <r>
    <x v="15"/>
    <x v="8"/>
    <s v="SP"/>
    <x v="1"/>
    <s v="Clackamas River"/>
    <s v="ODFW"/>
    <d v="2004-03-23T00:00:00"/>
    <n v="129759"/>
    <x v="13"/>
    <d v="2004-03-24T00:00:00"/>
    <s v="Smolt"/>
  </r>
  <r>
    <x v="15"/>
    <x v="8"/>
    <s v="SP"/>
    <x v="1"/>
    <s v="Fall Creek"/>
    <s v="ODFW"/>
    <d v="2004-03-03T00:00:00"/>
    <n v="93312"/>
    <x v="1"/>
    <d v="2004-03-03T00:00:00"/>
    <s v="Smolt"/>
  </r>
  <r>
    <x v="15"/>
    <x v="8"/>
    <s v="SP"/>
    <x v="1"/>
    <s v="S Fk Santiam River"/>
    <s v="ODFW"/>
    <d v="2004-03-03T00:00:00"/>
    <n v="242776"/>
    <x v="0"/>
    <d v="2004-03-04T00:00:00"/>
    <s v="Smolt"/>
  </r>
  <r>
    <x v="15"/>
    <x v="8"/>
    <s v="SP"/>
    <x v="1"/>
    <s v="Mollala River"/>
    <s v="ODFW"/>
    <d v="2004-03-04T00:00:00"/>
    <n v="37648"/>
    <x v="1"/>
    <d v="2004-03-05T00:00:00"/>
    <s v="Smolt"/>
  </r>
  <r>
    <x v="15"/>
    <x v="6"/>
    <s v="UN"/>
    <x v="10"/>
    <s v="Big Creek Hatchery"/>
    <s v="ODFW"/>
    <d v="2004-04-01T00:00:00"/>
    <n v="144839"/>
    <x v="10"/>
    <d v="2004-04-01T00:00:00"/>
    <s v="Smolt"/>
  </r>
  <r>
    <x v="15"/>
    <x v="6"/>
    <s v="UN"/>
    <x v="10"/>
    <s v="Big Creek Hatchery"/>
    <s v="ODFW"/>
    <d v="2004-05-01T00:00:00"/>
    <n v="372103"/>
    <x v="10"/>
    <d v="2004-05-01T00:00:00"/>
    <s v="Smolt"/>
  </r>
  <r>
    <x v="15"/>
    <x v="7"/>
    <s v="WI"/>
    <x v="10"/>
    <s v="Big Creek Hatchery"/>
    <s v="ODFW"/>
    <d v="2004-04-01T00:00:00"/>
    <n v="63766"/>
    <x v="10"/>
    <d v="2004-04-01T00:00:00"/>
    <s v="Smolt"/>
  </r>
  <r>
    <x v="15"/>
    <x v="9"/>
    <s v="SU"/>
    <x v="14"/>
    <s v="Clackamas Hatchery"/>
    <s v="ODFW"/>
    <d v="2004-04-15T00:00:00"/>
    <n v="159409"/>
    <x v="13"/>
    <d v="2004-04-15T00:00:00"/>
    <s v="Smolt"/>
  </r>
  <r>
    <x v="15"/>
    <x v="7"/>
    <s v="WI"/>
    <x v="14"/>
    <s v="Clackamas Hatchery"/>
    <s v="ODFW"/>
    <d v="2004-04-29T00:00:00"/>
    <n v="102175"/>
    <x v="13"/>
    <d v="2004-05-12T00:00:00"/>
    <s v="Smolt"/>
  </r>
  <r>
    <x v="15"/>
    <x v="9"/>
    <s v="SU"/>
    <x v="1"/>
    <s v="Dexter Pond"/>
    <s v="ODFW"/>
    <d v="2004-04-06T00:00:00"/>
    <n v="119720"/>
    <x v="1"/>
    <d v="2004-04-07T00:00:00"/>
    <s v="Smolt"/>
  </r>
  <r>
    <x v="15"/>
    <x v="6"/>
    <s v="UN"/>
    <x v="8"/>
    <s v="S Fk Klaskanine River"/>
    <s v="USFW"/>
    <d v="2004-04-13T00:00:00"/>
    <n v="115595"/>
    <x v="11"/>
    <d v="2004-04-13T00:00:00"/>
    <s v="Smolt"/>
  </r>
  <r>
    <x v="15"/>
    <x v="7"/>
    <s v="WI"/>
    <x v="12"/>
    <s v="Klaskanine Hatchery"/>
    <s v="ODFW"/>
    <d v="2004-04-07T00:00:00"/>
    <n v="59699"/>
    <x v="11"/>
    <d v="2004-04-07T00:00:00"/>
    <s v="Smolt"/>
  </r>
  <r>
    <x v="15"/>
    <x v="9"/>
    <s v="SU"/>
    <x v="16"/>
    <s v="McKenzie River"/>
    <s v="ODFW"/>
    <d v="2004-04-05T00:00:00"/>
    <n v="113305"/>
    <x v="1"/>
    <d v="2004-04-06T00:00:00"/>
    <s v="Smolt"/>
  </r>
  <r>
    <x v="15"/>
    <x v="9"/>
    <s v="SU"/>
    <x v="19"/>
    <s v="Willamette River"/>
    <s v="ODFW"/>
    <d v="2004-04-08T00:00:00"/>
    <n v="42023"/>
    <x v="1"/>
    <d v="2004-04-08T00:00:00"/>
    <s v="Smolt"/>
  </r>
  <r>
    <x v="15"/>
    <x v="6"/>
    <s v="UN"/>
    <x v="15"/>
    <s v="Sandy Hatchery"/>
    <s v="ODFW"/>
    <d v="2004-04-19T00:00:00"/>
    <n v="418268"/>
    <x v="12"/>
    <d v="2004-04-19T00:00:00"/>
    <s v="Smolt"/>
  </r>
  <r>
    <x v="15"/>
    <x v="9"/>
    <s v="SU"/>
    <x v="15"/>
    <s v="Sandy Hatchery"/>
    <s v="ODFW"/>
    <d v="2004-04-15T00:00:00"/>
    <n v="74927"/>
    <x v="12"/>
    <d v="2004-04-15T00:00:00"/>
    <s v="Smolt"/>
  </r>
  <r>
    <x v="15"/>
    <x v="9"/>
    <s v="SU"/>
    <x v="0"/>
    <s v="South Santiam Hatchery"/>
    <s v="ODFW"/>
    <d v="2004-04-10T00:00:00"/>
    <n v="144977"/>
    <x v="0"/>
    <d v="2004-04-10T00:00:00"/>
    <s v="Smolt"/>
  </r>
  <r>
    <x v="15"/>
    <x v="8"/>
    <s v="SP"/>
    <x v="1"/>
    <s v="Blind Slough"/>
    <s v="ODFW"/>
    <d v="2004-04-05T00:00:00"/>
    <n v="55234"/>
    <x v="4"/>
    <d v="2004-04-22T00:00:00"/>
    <s v="Smolt"/>
  </r>
  <r>
    <x v="15"/>
    <x v="8"/>
    <s v="SP"/>
    <x v="22"/>
    <s v="Cowlitz Salmon"/>
    <s v="WDFW"/>
    <d v="2004-03-22T00:00:00"/>
    <n v="920587"/>
    <x v="3"/>
    <d v="2004-03-29T00:00:00"/>
    <s v="Smolt"/>
  </r>
  <r>
    <x v="15"/>
    <x v="11"/>
    <s v="NO"/>
    <x v="22"/>
    <s v="Cowlitz Salmon"/>
    <s v="WDFW"/>
    <d v="2004-04-05T00:00:00"/>
    <n v="3138932"/>
    <x v="3"/>
    <d v="2004-05-03T00:00:00"/>
    <s v="Smolt"/>
  </r>
  <r>
    <x v="15"/>
    <x v="9"/>
    <s v="SU"/>
    <x v="22"/>
    <s v="Cowlitz Trout"/>
    <s v="WDFW"/>
    <d v="2004-04-15T00:00:00"/>
    <n v="378602"/>
    <x v="3"/>
    <d v="2004-04-25T00:00:00"/>
    <s v="Smolt"/>
  </r>
  <r>
    <x v="15"/>
    <x v="7"/>
    <s v="WI"/>
    <x v="22"/>
    <s v="Cowlitz Trout"/>
    <s v="WDFW"/>
    <d v="2004-04-27T00:00:00"/>
    <n v="437154"/>
    <x v="3"/>
    <d v="2004-05-06T00:00:00"/>
    <s v="Smolt"/>
  </r>
  <r>
    <x v="15"/>
    <x v="13"/>
    <s v="FA"/>
    <x v="26"/>
    <s v="Grays River Hatchery"/>
    <s v="WDFW"/>
    <d v="2004-03-16T00:00:00"/>
    <n v="253000"/>
    <x v="15"/>
    <d v="2004-03-31T00:00:00"/>
    <s v="Smolt"/>
  </r>
  <r>
    <x v="15"/>
    <x v="13"/>
    <s v="FA"/>
    <x v="26"/>
    <s v="Grays River Hatchery"/>
    <s v="WDFW"/>
    <d v="2004-04-07T00:00:00"/>
    <n v="104000"/>
    <x v="15"/>
    <d v="2004-04-28T00:00:00"/>
    <s v="Smolt"/>
  </r>
  <r>
    <x v="15"/>
    <x v="8"/>
    <s v="SP"/>
    <x v="7"/>
    <s v="Lewis River Hatchery"/>
    <s v="WDFW"/>
    <d v="2004-03-17T00:00:00"/>
    <n v="926669"/>
    <x v="5"/>
    <d v="2004-04-15T00:00:00"/>
    <s v="Smolt"/>
  </r>
  <r>
    <x v="15"/>
    <x v="11"/>
    <s v="NO"/>
    <x v="3"/>
    <s v="Cedar Creek"/>
    <s v="WDFW"/>
    <d v="2004-04-04T00:00:00"/>
    <n v="16975"/>
    <x v="5"/>
    <d v="2004-04-30T00:00:00"/>
    <s v="Smolt"/>
  </r>
  <r>
    <x v="15"/>
    <x v="7"/>
    <s v="WI"/>
    <x v="25"/>
    <s v="N Fk Lewis River"/>
    <s v="WDFW"/>
    <d v="2004-04-18T00:00:00"/>
    <n v="176511"/>
    <x v="5"/>
    <d v="2004-05-07T00:00:00"/>
    <s v="Smolt"/>
  </r>
  <r>
    <x v="15"/>
    <x v="8"/>
    <s v="SP"/>
    <x v="27"/>
    <s v="Gobar Acclim Pond"/>
    <s v="WDFW"/>
    <d v="2004-03-01T00:00:00"/>
    <n v="212106"/>
    <x v="7"/>
    <d v="2004-03-08T00:00:00"/>
    <s v="Smolt"/>
  </r>
  <r>
    <x v="15"/>
    <x v="9"/>
    <s v="SU"/>
    <x v="20"/>
    <s v="Fallert Creek Hatchery"/>
    <s v="WDFW"/>
    <d v="2004-04-16T00:00:00"/>
    <n v="29906"/>
    <x v="7"/>
    <d v="2004-04-16T00:00:00"/>
    <s v="Smolt"/>
  </r>
  <r>
    <x v="15"/>
    <x v="5"/>
    <s v="SO"/>
    <x v="20"/>
    <s v="Fallert Creek Hatchery"/>
    <s v="WDFW"/>
    <d v="2004-04-02T00:00:00"/>
    <n v="115549"/>
    <x v="7"/>
    <d v="2004-04-02T00:00:00"/>
    <s v="Smolt"/>
  </r>
  <r>
    <x v="15"/>
    <x v="8"/>
    <s v="SP"/>
    <x v="20"/>
    <s v="Fallert Creek Hatchery"/>
    <s v="WDFW"/>
    <d v="2004-03-03T00:00:00"/>
    <n v="239980"/>
    <x v="7"/>
    <d v="2004-03-16T00:00:00"/>
    <s v="Smolt"/>
  </r>
  <r>
    <x v="15"/>
    <x v="1"/>
    <s v="FA"/>
    <x v="10"/>
    <s v="Big Creek Hatchery"/>
    <s v="ODFW"/>
    <d v="2004-05-10T00:00:00"/>
    <n v="5887836"/>
    <x v="10"/>
    <d v="2004-05-19T00:00:00"/>
    <s v="Smolt"/>
  </r>
  <r>
    <x v="15"/>
    <x v="8"/>
    <s v="SP"/>
    <x v="15"/>
    <s v="Sandy Hatchery"/>
    <s v="ODFW"/>
    <d v="2004-05-13T00:00:00"/>
    <n v="286884"/>
    <x v="12"/>
    <d v="2004-05-13T00:00:00"/>
    <s v="Smolt"/>
  </r>
  <r>
    <x v="15"/>
    <x v="7"/>
    <s v="WI"/>
    <x v="15"/>
    <s v="Sandy Hatchery"/>
    <s v="ODFW"/>
    <d v="2004-05-13T00:00:00"/>
    <n v="166239"/>
    <x v="12"/>
    <d v="2004-05-17T00:00:00"/>
    <s v="Smolt"/>
  </r>
  <r>
    <x v="15"/>
    <x v="8"/>
    <s v="SP"/>
    <x v="1"/>
    <s v="Blind Slough"/>
    <s v="ODFW"/>
    <d v="2004-05-04T00:00:00"/>
    <n v="53773"/>
    <x v="4"/>
    <d v="2004-05-13T00:00:00"/>
    <s v="Smolt"/>
  </r>
  <r>
    <x v="15"/>
    <x v="9"/>
    <s v="SU"/>
    <x v="25"/>
    <s v="Lewis River"/>
    <s v="WDFW"/>
    <d v="2004-04-18T00:00:00"/>
    <n v="176304"/>
    <x v="5"/>
    <d v="2004-05-07T00:00:00"/>
    <s v="Smolt"/>
  </r>
  <r>
    <x v="15"/>
    <x v="8"/>
    <s v="SP"/>
    <x v="7"/>
    <s v="Echo Net Pens"/>
    <s v="WDFW"/>
    <d v="2004-01-01T00:00:00"/>
    <n v="75192"/>
    <x v="5"/>
    <d v="2004-01-31T00:00:00"/>
    <s v="Smolt"/>
  </r>
  <r>
    <x v="15"/>
    <x v="8"/>
    <s v="SP"/>
    <x v="7"/>
    <s v="Echo Net Pens"/>
    <s v="WDFW"/>
    <d v="2004-03-27T00:00:00"/>
    <n v="75111"/>
    <x v="5"/>
    <d v="2004-03-27T00:00:00"/>
    <s v="Smolt"/>
  </r>
  <r>
    <x v="15"/>
    <x v="8"/>
    <s v="SP"/>
    <x v="7"/>
    <s v="Deep River Net Pens"/>
    <s v="WDFW"/>
    <d v="2004-04-05T00:00:00"/>
    <n v="66223"/>
    <x v="15"/>
    <d v="2004-05-01T00:00:00"/>
    <s v="Smolt"/>
  </r>
  <r>
    <x v="15"/>
    <x v="5"/>
    <s v="SO"/>
    <x v="7"/>
    <s v="Deep River Net Pens"/>
    <s v="WDFW"/>
    <d v="2004-04-05T00:00:00"/>
    <n v="357200"/>
    <x v="15"/>
    <d v="2004-05-01T00:00:00"/>
    <s v="Smolt"/>
  </r>
  <r>
    <x v="15"/>
    <x v="7"/>
    <s v="WI"/>
    <x v="22"/>
    <s v="Upper Cowlitz River"/>
    <s v="WDFW"/>
    <d v="2004-05-07T00:00:00"/>
    <n v="12399"/>
    <x v="3"/>
    <d v="2004-05-14T00:00:00"/>
    <s v="Smolt"/>
  </r>
  <r>
    <x v="15"/>
    <x v="7"/>
    <s v="WI"/>
    <x v="22"/>
    <s v="Cispus River"/>
    <s v="WDFW"/>
    <d v="2004-05-07T00:00:00"/>
    <n v="12465"/>
    <x v="3"/>
    <d v="2004-05-14T00:00:00"/>
    <s v="Smolt"/>
  </r>
  <r>
    <x v="15"/>
    <x v="7"/>
    <s v="WI"/>
    <x v="22"/>
    <s v="Cowlitz River"/>
    <s v="WDFW"/>
    <d v="2004-05-07T00:00:00"/>
    <n v="190818"/>
    <x v="3"/>
    <d v="2004-05-14T00:00:00"/>
    <s v="Smolt"/>
  </r>
  <r>
    <x v="15"/>
    <x v="7"/>
    <s v="WI"/>
    <x v="22"/>
    <s v="Cowlitz River"/>
    <s v="WDFW"/>
    <d v="2004-05-07T00:00:00"/>
    <n v="37411"/>
    <x v="3"/>
    <d v="2004-05-14T00:00:00"/>
    <s v="Smolt"/>
  </r>
  <r>
    <x v="15"/>
    <x v="8"/>
    <s v="SP"/>
    <x v="26"/>
    <s v="Grays River Hatchery"/>
    <s v="WDFW"/>
    <d v="2004-04-05T00:00:00"/>
    <n v="31095"/>
    <x v="15"/>
    <d v="2004-05-01T00:00:00"/>
    <s v="Smolt"/>
  </r>
  <r>
    <x v="15"/>
    <x v="5"/>
    <s v="SO"/>
    <x v="26"/>
    <s v="Grays River Hatchery"/>
    <s v="WDFW"/>
    <d v="2004-05-05T00:00:00"/>
    <n v="157000"/>
    <x v="15"/>
    <d v="2004-06-01T00:00:00"/>
    <s v="Smolt"/>
  </r>
  <r>
    <x v="15"/>
    <x v="11"/>
    <s v="NO"/>
    <x v="27"/>
    <s v="Kalama Falls Hatchery"/>
    <s v="WDFW"/>
    <d v="2004-04-13T00:00:00"/>
    <n v="342882"/>
    <x v="7"/>
    <d v="2004-04-13T00:00:00"/>
    <s v="Smolt"/>
  </r>
  <r>
    <x v="15"/>
    <x v="1"/>
    <s v="FA"/>
    <x v="32"/>
    <s v="Elochoman Hatchery"/>
    <s v="WDFW"/>
    <d v="2004-05-05T00:00:00"/>
    <n v="1910000"/>
    <x v="14"/>
    <d v="2004-05-31T00:00:00"/>
    <s v="Smolt"/>
  </r>
  <r>
    <x v="15"/>
    <x v="5"/>
    <s v="SO"/>
    <x v="26"/>
    <s v="Steamboat Slough Net Pens"/>
    <s v="WDFW"/>
    <d v="2004-04-26T00:00:00"/>
    <n v="204600"/>
    <x v="15"/>
    <d v="2004-04-26T00:00:00"/>
    <s v="Smolt"/>
  </r>
  <r>
    <x v="15"/>
    <x v="6"/>
    <s v="UN"/>
    <x v="2"/>
    <s v="Bonneville Hatchery"/>
    <s v="ODFW"/>
    <d v="2004-04-30T00:00:00"/>
    <n v="395878"/>
    <x v="2"/>
    <d v="2004-04-30T00:00:00"/>
    <s v="Smolt"/>
  </r>
  <r>
    <x v="15"/>
    <x v="6"/>
    <s v="UN"/>
    <x v="2"/>
    <s v="Bonneville Hatchery"/>
    <s v="ODFW"/>
    <d v="2004-05-27T00:00:00"/>
    <n v="754402"/>
    <x v="2"/>
    <d v="2004-05-27T00:00:00"/>
    <s v="Smolt"/>
  </r>
  <r>
    <x v="15"/>
    <x v="1"/>
    <s v="FA"/>
    <x v="2"/>
    <s v="Bonneville Hatchery"/>
    <s v="ODFW"/>
    <d v="2004-06-07T00:00:00"/>
    <n v="53100"/>
    <x v="2"/>
    <d v="2004-06-07T00:00:00"/>
    <s v="Smolt"/>
  </r>
  <r>
    <x v="15"/>
    <x v="1"/>
    <s v="FA"/>
    <x v="2"/>
    <s v="Bonneville Hatchery"/>
    <s v="ODFW"/>
    <d v="2004-07-25T00:00:00"/>
    <n v="4506892"/>
    <x v="2"/>
    <d v="2004-07-29T00:00:00"/>
    <s v="Smolt"/>
  </r>
  <r>
    <x v="15"/>
    <x v="1"/>
    <s v="FA"/>
    <x v="34"/>
    <s v="S Fk Klaskanine River"/>
    <s v="ODFW"/>
    <d v="2004-07-06T00:00:00"/>
    <n v="53963"/>
    <x v="11"/>
    <d v="2004-07-06T00:00:00"/>
    <s v="Smolt"/>
  </r>
  <r>
    <x v="15"/>
    <x v="1"/>
    <s v="FA"/>
    <x v="20"/>
    <s v="Fallert Creek Hatchery"/>
    <s v="WDFW"/>
    <d v="2004-06-14T00:00:00"/>
    <n v="2225639"/>
    <x v="7"/>
    <d v="2004-06-21T00:00:00"/>
    <s v="Smolt"/>
  </r>
  <r>
    <x v="15"/>
    <x v="7"/>
    <s v="WI"/>
    <x v="27"/>
    <s v="Gobar Acclim Pond"/>
    <s v="WDFW"/>
    <d v="2004-05-01T00:00:00"/>
    <n v="77964"/>
    <x v="7"/>
    <d v="2004-05-31T00:00:00"/>
    <s v="Smolt"/>
  </r>
  <r>
    <x v="15"/>
    <x v="9"/>
    <s v="SU"/>
    <x v="27"/>
    <s v="Gobar Acclim Pond"/>
    <s v="WDFW"/>
    <d v="2004-05-01T00:00:00"/>
    <n v="10088"/>
    <x v="7"/>
    <d v="2004-05-31T00:00:00"/>
    <s v="Smolt"/>
  </r>
  <r>
    <x v="15"/>
    <x v="1"/>
    <s v="FA"/>
    <x v="29"/>
    <s v="North Toutle Hatchery"/>
    <s v="WDFW"/>
    <d v="2004-06-08T00:00:00"/>
    <n v="2083000"/>
    <x v="16"/>
    <d v="2004-07-08T00:00:00"/>
    <s v="Smolt"/>
  </r>
  <r>
    <x v="15"/>
    <x v="11"/>
    <s v="NO"/>
    <x v="29"/>
    <s v="North Toutle Hatchery"/>
    <s v="WDFW"/>
    <d v="2004-05-05T00:00:00"/>
    <n v="769926"/>
    <x v="16"/>
    <d v="2004-05-12T00:00:00"/>
    <s v="Smolt"/>
  </r>
  <r>
    <x v="15"/>
    <x v="9"/>
    <s v="SU"/>
    <x v="29"/>
    <s v="North Toutle Hatchery"/>
    <s v="WDFW"/>
    <d v="2004-05-03T00:00:00"/>
    <n v="24950"/>
    <x v="16"/>
    <d v="2004-05-05T00:00:00"/>
    <s v="Smolt"/>
  </r>
  <r>
    <x v="15"/>
    <x v="1"/>
    <s v="FA"/>
    <x v="24"/>
    <s v="Washougal Hatchery"/>
    <s v="WDFW"/>
    <d v="2004-07-07T00:00:00"/>
    <n v="503080"/>
    <x v="6"/>
    <d v="2004-07-07T00:00:00"/>
    <s v="Smolt"/>
  </r>
  <r>
    <x v="15"/>
    <x v="8"/>
    <s v="SP"/>
    <x v="34"/>
    <s v="Blind Slough"/>
    <s v="ODFW"/>
    <d v="2004-04-05T00:00:00"/>
    <n v="333028"/>
    <x v="4"/>
    <d v="2004-04-26T00:00:00"/>
    <s v="Smolt"/>
  </r>
  <r>
    <x v="15"/>
    <x v="8"/>
    <s v="SP"/>
    <x v="34"/>
    <s v="Blind Slough"/>
    <s v="ODFW"/>
    <d v="2004-05-06T00:00:00"/>
    <n v="75467"/>
    <x v="4"/>
    <d v="2004-05-20T00:00:00"/>
    <s v="Smolt"/>
  </r>
  <r>
    <x v="15"/>
    <x v="8"/>
    <s v="SP"/>
    <x v="34"/>
    <s v="S Fk Klaskanine River"/>
    <s v="ODFW"/>
    <d v="2004-03-31T00:00:00"/>
    <n v="639446"/>
    <x v="11"/>
    <d v="2004-03-31T00:00:00"/>
    <s v="Smolt"/>
  </r>
  <r>
    <x v="15"/>
    <x v="1"/>
    <s v="FA"/>
    <x v="12"/>
    <s v="Klaskanine Hatchery"/>
    <s v="ODFW"/>
    <d v="2004-07-23T00:00:00"/>
    <n v="201784"/>
    <x v="11"/>
    <d v="2004-07-26T00:00:00"/>
    <s v="Smolt"/>
  </r>
  <r>
    <x v="15"/>
    <x v="1"/>
    <s v="FA"/>
    <x v="12"/>
    <s v="Klaskanine Hatchery"/>
    <s v="ODFW"/>
    <d v="2004-08-14T00:00:00"/>
    <n v="479371"/>
    <x v="11"/>
    <d v="2004-08-28T00:00:00"/>
    <s v="Smolt"/>
  </r>
  <r>
    <x v="15"/>
    <x v="9"/>
    <s v="SU"/>
    <x v="15"/>
    <s v="Minto Pond"/>
    <s v="ODFW"/>
    <d v="2004-04-01T00:00:00"/>
    <n v="159100"/>
    <x v="0"/>
    <d v="2004-04-01T00:00:00"/>
    <s v="Smolt"/>
  </r>
  <r>
    <x v="15"/>
    <x v="8"/>
    <s v="SP"/>
    <x v="0"/>
    <s v="South Santiam Hatchery"/>
    <s v="ODFW"/>
    <d v="2004-02-17T00:00:00"/>
    <n v="448247"/>
    <x v="0"/>
    <d v="2004-03-08T00:00:00"/>
    <s v="Smolt"/>
  </r>
  <r>
    <x v="15"/>
    <x v="6"/>
    <s v="UN"/>
    <x v="34"/>
    <s v="Tongue Pt"/>
    <s v="ODFW"/>
    <d v="2004-04-06T00:00:00"/>
    <n v="186520"/>
    <x v="4"/>
    <d v="2004-04-06T00:00:00"/>
    <s v="Smolt"/>
  </r>
  <r>
    <x v="15"/>
    <x v="6"/>
    <s v="UN"/>
    <x v="34"/>
    <s v="Tongue Pt"/>
    <s v="ODFW"/>
    <d v="2004-04-28T00:00:00"/>
    <n v="511002"/>
    <x v="4"/>
    <d v="2004-04-28T00:00:00"/>
    <s v="Smolt"/>
  </r>
  <r>
    <x v="15"/>
    <x v="8"/>
    <s v="SP"/>
    <x v="34"/>
    <s v="Tongue Pt"/>
    <s v="ODFW"/>
    <d v="2004-04-06T00:00:00"/>
    <n v="48056"/>
    <x v="4"/>
    <d v="2004-04-06T00:00:00"/>
    <s v="Smolt"/>
  </r>
  <r>
    <x v="15"/>
    <x v="6"/>
    <s v="UN"/>
    <x v="34"/>
    <s v="Youngs Bay"/>
    <s v="ODFW"/>
    <d v="2004-04-09T00:00:00"/>
    <n v="758997"/>
    <x v="8"/>
    <d v="2004-04-09T00:00:00"/>
    <s v="Smolt"/>
  </r>
  <r>
    <x v="15"/>
    <x v="6"/>
    <s v="UN"/>
    <x v="34"/>
    <s v="Youngs Bay"/>
    <s v="ODFW"/>
    <d v="2004-04-28T00:00:00"/>
    <n v="361078"/>
    <x v="8"/>
    <d v="2004-04-28T00:00:00"/>
    <s v="Smolt"/>
  </r>
  <r>
    <x v="15"/>
    <x v="6"/>
    <s v="UN"/>
    <x v="34"/>
    <s v="Youngs Bay"/>
    <s v="ODFW"/>
    <d v="2004-04-29T00:00:00"/>
    <n v="350839"/>
    <x v="8"/>
    <d v="2004-04-29T00:00:00"/>
    <s v="Smolt"/>
  </r>
  <r>
    <x v="15"/>
    <x v="6"/>
    <s v="UN"/>
    <x v="34"/>
    <s v="Blind Slough"/>
    <s v="ODFW"/>
    <d v="2004-04-28T00:00:00"/>
    <n v="298748"/>
    <x v="4"/>
    <d v="2004-04-28T00:00:00"/>
    <s v="Smolt"/>
  </r>
  <r>
    <x v="15"/>
    <x v="1"/>
    <s v="FA"/>
    <x v="12"/>
    <s v="Youngs Bay"/>
    <s v="ODFW"/>
    <d v="2004-07-15T00:00:00"/>
    <n v="519676"/>
    <x v="8"/>
    <d v="2004-07-15T00:00:00"/>
    <s v="Smolt"/>
  </r>
  <r>
    <x v="15"/>
    <x v="8"/>
    <s v="SP"/>
    <x v="1"/>
    <s v="Youngs Bay"/>
    <s v="ODFW"/>
    <d v="2004-04-08T00:00:00"/>
    <n v="455825"/>
    <x v="8"/>
    <d v="2004-04-08T00:00:00"/>
    <s v="Smolt"/>
  </r>
  <r>
    <x v="15"/>
    <x v="7"/>
    <s v="WI"/>
    <x v="11"/>
    <s v="Gnat Creek Hatchery"/>
    <s v="ODFW"/>
    <d v="2004-03-31T00:00:00"/>
    <n v="39294"/>
    <x v="4"/>
    <d v="2004-03-31T00:00:00"/>
    <s v="Smolt"/>
  </r>
  <r>
    <x v="15"/>
    <x v="1"/>
    <s v="FA"/>
    <x v="22"/>
    <s v="Cowlitz Salmon"/>
    <s v="WDFW"/>
    <d v="2004-06-06T00:00:00"/>
    <n v="5016495"/>
    <x v="3"/>
    <d v="2004-06-14T00:00:00"/>
    <s v="Smolt"/>
  </r>
  <r>
    <x v="15"/>
    <x v="7"/>
    <s v="WI"/>
    <x v="32"/>
    <s v="Coweeman River"/>
    <s v="WDFW"/>
    <d v="2004-04-15T00:00:00"/>
    <n v="7500"/>
    <x v="17"/>
    <d v="2004-04-15T00:00:00"/>
    <s v="Smolt"/>
  </r>
  <r>
    <x v="15"/>
    <x v="9"/>
    <s v="SU"/>
    <x v="3"/>
    <s v="S Fk Toutle River"/>
    <s v="WDFW"/>
    <d v="2004-04-18T00:00:00"/>
    <n v="24976"/>
    <x v="16"/>
    <d v="2004-04-18T00:00:00"/>
    <s v="Smolt"/>
  </r>
  <r>
    <x v="15"/>
    <x v="9"/>
    <s v="SU"/>
    <x v="3"/>
    <s v="Cowlitz River"/>
    <s v="WDFW"/>
    <d v="2004-04-19T00:00:00"/>
    <n v="35189"/>
    <x v="3"/>
    <d v="2004-04-19T00:00:00"/>
    <s v="Smolt"/>
  </r>
  <r>
    <x v="15"/>
    <x v="9"/>
    <s v="SU"/>
    <x v="3"/>
    <s v="Cowlitz River"/>
    <s v="WDFW"/>
    <d v="2004-04-15T00:00:00"/>
    <n v="63433"/>
    <x v="3"/>
    <d v="2004-04-15T00:00:00"/>
    <s v="Smolt"/>
  </r>
  <r>
    <x v="15"/>
    <x v="8"/>
    <s v="SP"/>
    <x v="3"/>
    <s v="Cowlitz River"/>
    <s v="WDFW"/>
    <d v="2004-03-15T00:00:00"/>
    <n v="56965"/>
    <x v="3"/>
    <d v="2004-03-15T00:00:00"/>
    <s v="Smolt"/>
  </r>
  <r>
    <x v="15"/>
    <x v="9"/>
    <s v="SU"/>
    <x v="3"/>
    <s v="Kalama River"/>
    <s v="WDFW"/>
    <d v="2004-02-21T00:00:00"/>
    <n v="11365"/>
    <x v="7"/>
    <d v="2004-02-27T00:00:00"/>
    <s v="Smolt"/>
  </r>
  <r>
    <x v="15"/>
    <x v="1"/>
    <s v="FA"/>
    <x v="27"/>
    <s v="Kalama Falls Hatchery"/>
    <s v="WDFW"/>
    <d v="2004-06-05T00:00:00"/>
    <n v="2503175"/>
    <x v="7"/>
    <d v="2004-06-15T00:00:00"/>
    <s v="Smolt"/>
  </r>
  <r>
    <x v="15"/>
    <x v="9"/>
    <s v="SU"/>
    <x v="27"/>
    <s v="Kalama River"/>
    <s v="WDFW"/>
    <d v="2004-05-04T00:00:00"/>
    <n v="36165"/>
    <x v="7"/>
    <d v="2004-05-06T00:00:00"/>
    <s v="Smolt"/>
  </r>
  <r>
    <x v="15"/>
    <x v="1"/>
    <s v="FA"/>
    <x v="3"/>
    <s v="Chinook River"/>
    <s v="WDFW"/>
    <d v="2004-06-21T00:00:00"/>
    <n v="14863"/>
    <x v="18"/>
    <d v="2004-06-21T00:00:00"/>
    <s v="Smolt"/>
  </r>
  <r>
    <x v="15"/>
    <x v="7"/>
    <s v="WI"/>
    <x v="28"/>
    <s v="Salmon Creek (WA)"/>
    <s v="WDFW"/>
    <d v="2004-04-15T00:00:00"/>
    <n v="17540"/>
    <x v="4"/>
    <d v="2004-04-15T00:00:00"/>
    <s v="Smolt"/>
  </r>
  <r>
    <x v="15"/>
    <x v="7"/>
    <s v="WI"/>
    <x v="8"/>
    <s v="Eagle Creek Hatchery"/>
    <s v="USFW"/>
    <d v="2004-04-19T00:00:00"/>
    <n v="146078"/>
    <x v="9"/>
    <d v="2004-04-19T00:00:00"/>
    <s v="Smolt"/>
  </r>
  <r>
    <x v="15"/>
    <x v="5"/>
    <s v="SO"/>
    <x v="8"/>
    <s v="Eagle Creek Hatchery"/>
    <s v="USFW"/>
    <d v="2004-04-19T00:00:00"/>
    <n v="557016"/>
    <x v="9"/>
    <d v="2004-04-19T00:00:00"/>
    <s v="Smolt"/>
  </r>
  <r>
    <x v="16"/>
    <x v="0"/>
    <s v="SP"/>
    <x v="18"/>
    <s v="Mohawk River"/>
    <s v="ODFW"/>
    <d v="2002-06-17T00:00:00"/>
    <n v="15058"/>
    <x v="1"/>
    <d v="2002-06-17T00:00:00"/>
    <s v="Parr"/>
  </r>
  <r>
    <x v="16"/>
    <x v="0"/>
    <s v="SP"/>
    <x v="14"/>
    <s v="Clackamas Hatchery"/>
    <s v="ODFW"/>
    <d v="2002-07-25T00:00:00"/>
    <n v="645448"/>
    <x v="13"/>
    <d v="2002-07-25T00:00:00"/>
    <s v="Parr"/>
  </r>
  <r>
    <x v="16"/>
    <x v="0"/>
    <s v="SP"/>
    <x v="17"/>
    <s v="Detroit Reservoir"/>
    <s v="ODFW"/>
    <d v="2002-07-31T00:00:00"/>
    <n v="99955"/>
    <x v="1"/>
    <d v="2002-07-31T00:00:00"/>
    <s v="Parr"/>
  </r>
  <r>
    <x v="16"/>
    <x v="0"/>
    <s v="SP"/>
    <x v="1"/>
    <s v="Dexter Pond"/>
    <s v="ODFW"/>
    <d v="2002-11-01T00:00:00"/>
    <n v="318306"/>
    <x v="1"/>
    <d v="2002-11-01T00:00:00"/>
    <s v="Presmolt"/>
  </r>
  <r>
    <x v="16"/>
    <x v="0"/>
    <s v="SP"/>
    <x v="18"/>
    <s v="McKenzie Hatchery"/>
    <s v="ODFW"/>
    <d v="2002-11-06T00:00:00"/>
    <n v="355602"/>
    <x v="1"/>
    <d v="2002-11-06T00:00:00"/>
    <s v="Presmolt"/>
  </r>
  <r>
    <x v="16"/>
    <x v="0"/>
    <s v="SP"/>
    <x v="0"/>
    <s v="South Santiam Hatchery"/>
    <s v="ODFW"/>
    <d v="2002-11-09T00:00:00"/>
    <n v="298345"/>
    <x v="0"/>
    <d v="2002-11-09T00:00:00"/>
    <s v="Presmolt"/>
  </r>
  <r>
    <x v="16"/>
    <x v="0"/>
    <s v="SP"/>
    <x v="1"/>
    <s v="Mollala River"/>
    <s v="ODFW"/>
    <d v="2002-11-21T00:00:00"/>
    <n v="32289"/>
    <x v="1"/>
    <d v="2002-11-21T00:00:00"/>
    <s v="Presmolt"/>
  </r>
  <r>
    <x v="16"/>
    <x v="3"/>
    <s v="UN"/>
    <x v="32"/>
    <s v="Elochoman Hatchery"/>
    <s v="WDFW"/>
    <d v="2002-06-10T00:00:00"/>
    <n v="2017700"/>
    <x v="14"/>
    <d v="2002-06-25T00:00:00"/>
    <s v="Presmolt"/>
  </r>
  <r>
    <x v="16"/>
    <x v="4"/>
    <s v="NO"/>
    <x v="32"/>
    <s v="Elochoman Hatchery"/>
    <s v="WDFW"/>
    <d v="2002-08-13T00:00:00"/>
    <n v="113700"/>
    <x v="14"/>
    <d v="2002-08-13T00:00:00"/>
    <s v="Presmolt"/>
  </r>
  <r>
    <x v="16"/>
    <x v="7"/>
    <s v="WI"/>
    <x v="22"/>
    <s v="Upper Cowlitz River"/>
    <s v="WDFW"/>
    <d v="2002-09-24T00:00:00"/>
    <n v="100356"/>
    <x v="3"/>
    <d v="2002-10-02T00:00:00"/>
    <s v="Smolt"/>
  </r>
  <r>
    <x v="16"/>
    <x v="7"/>
    <s v="WI"/>
    <x v="22"/>
    <s v="Cispus River"/>
    <s v="WDFW"/>
    <d v="2002-09-24T00:00:00"/>
    <n v="302072"/>
    <x v="3"/>
    <d v="2002-10-02T00:00:00"/>
    <s v="Smolt"/>
  </r>
  <r>
    <x v="16"/>
    <x v="0"/>
    <s v="SP"/>
    <x v="22"/>
    <s v="Upper Cowlitz River"/>
    <s v="WDFW"/>
    <d v="2002-04-22T00:00:00"/>
    <n v="220887"/>
    <x v="3"/>
    <d v="2002-05-29T00:00:00"/>
    <s v="Fry"/>
  </r>
  <r>
    <x v="16"/>
    <x v="0"/>
    <s v="SP"/>
    <x v="22"/>
    <s v="Cispus River"/>
    <s v="WDFW"/>
    <d v="2002-04-23T00:00:00"/>
    <n v="276766"/>
    <x v="3"/>
    <d v="2002-05-28T00:00:00"/>
    <s v="Fry"/>
  </r>
  <r>
    <x v="16"/>
    <x v="11"/>
    <s v="NO"/>
    <x v="24"/>
    <s v="Washougal Hatchery"/>
    <s v="WDFW"/>
    <d v="2003-04-10T00:00:00"/>
    <n v="508650"/>
    <x v="6"/>
    <d v="2003-05-02T00:00:00"/>
    <s v="Smolt"/>
  </r>
  <r>
    <x v="16"/>
    <x v="9"/>
    <s v="SU"/>
    <x v="28"/>
    <s v="Skamania Hatchery"/>
    <s v="WDFW"/>
    <d v="2003-05-02T00:00:00"/>
    <n v="61206"/>
    <x v="6"/>
    <d v="2003-05-09T00:00:00"/>
    <s v="Smolt"/>
  </r>
  <r>
    <x v="16"/>
    <x v="7"/>
    <s v="WI"/>
    <x v="28"/>
    <s v="Skamania Hatchery"/>
    <s v="WDFW"/>
    <d v="2003-04-06T00:00:00"/>
    <n v="63209"/>
    <x v="6"/>
    <d v="2003-05-01T00:00:00"/>
    <s v="Smolt"/>
  </r>
  <r>
    <x v="16"/>
    <x v="7"/>
    <s v="WI"/>
    <x v="28"/>
    <s v="Salmon Creek (WA)"/>
    <s v="WDFW"/>
    <d v="2003-04-01T00:00:00"/>
    <n v="19950"/>
    <x v="4"/>
    <d v="2003-04-01T00:00:00"/>
    <s v="Smolt"/>
  </r>
  <r>
    <x v="16"/>
    <x v="9"/>
    <s v="SU"/>
    <x v="28"/>
    <s v="N Fk Lewis River"/>
    <s v="WDFW"/>
    <d v="2003-04-15T00:00:00"/>
    <n v="42000"/>
    <x v="5"/>
    <d v="2003-04-15T00:00:00"/>
    <s v="Smolt"/>
  </r>
  <r>
    <x v="16"/>
    <x v="7"/>
    <s v="WI"/>
    <x v="28"/>
    <s v="E Fk Lewis River"/>
    <s v="WDFW"/>
    <d v="2003-04-16T00:00:00"/>
    <n v="92195"/>
    <x v="5"/>
    <d v="2003-04-29T00:00:00"/>
    <s v="Smolt"/>
  </r>
  <r>
    <x v="16"/>
    <x v="6"/>
    <s v="UN"/>
    <x v="34"/>
    <s v="Blind Slough"/>
    <s v="ODFW"/>
    <d v="2003-05-07T00:00:00"/>
    <n v="316804"/>
    <x v="4"/>
    <d v="2003-05-07T00:00:00"/>
    <s v="Smolt"/>
  </r>
  <r>
    <x v="16"/>
    <x v="6"/>
    <s v="UN"/>
    <x v="2"/>
    <s v="Bonneville Hatchery"/>
    <s v="ODFW"/>
    <d v="2003-04-28T00:00:00"/>
    <n v="400591"/>
    <x v="2"/>
    <d v="2003-04-28T00:00:00"/>
    <s v="Smolt"/>
  </r>
  <r>
    <x v="16"/>
    <x v="6"/>
    <s v="UN"/>
    <x v="34"/>
    <s v="Klaskanine Hatchery"/>
    <s v="ODFW"/>
    <d v="2003-04-28T00:00:00"/>
    <n v="641555"/>
    <x v="11"/>
    <d v="2003-04-28T00:00:00"/>
    <s v="Smolt"/>
  </r>
  <r>
    <x v="16"/>
    <x v="1"/>
    <s v="FA"/>
    <x v="32"/>
    <s v="Elochoman Hatchery"/>
    <s v="WDFW"/>
    <d v="2003-06-01T00:00:00"/>
    <n v="2055000"/>
    <x v="14"/>
    <d v="2003-06-15T00:00:00"/>
    <s v="Smolt"/>
  </r>
  <r>
    <x v="16"/>
    <x v="8"/>
    <s v="SP"/>
    <x v="1"/>
    <s v="Dexter Pond"/>
    <s v="ODFW"/>
    <d v="2003-01-30T00:00:00"/>
    <n v="550014"/>
    <x v="1"/>
    <d v="2003-01-30T00:00:00"/>
    <s v="Smolt"/>
  </r>
  <r>
    <x v="16"/>
    <x v="8"/>
    <s v="SP"/>
    <x v="1"/>
    <s v="Dexter Pond"/>
    <s v="ODFW"/>
    <d v="2003-03-03T00:00:00"/>
    <n v="658047"/>
    <x v="1"/>
    <d v="2003-03-03T00:00:00"/>
    <s v="Smolt"/>
  </r>
  <r>
    <x v="16"/>
    <x v="8"/>
    <s v="SP"/>
    <x v="18"/>
    <s v="McKenzie Hatchery"/>
    <s v="ODFW"/>
    <d v="2003-01-30T00:00:00"/>
    <n v="405009"/>
    <x v="1"/>
    <d v="2003-01-30T00:00:00"/>
    <s v="Smolt"/>
  </r>
  <r>
    <x v="16"/>
    <x v="8"/>
    <s v="SP"/>
    <x v="18"/>
    <s v="McKenzie Hatchery"/>
    <s v="ODFW"/>
    <d v="2003-03-03T00:00:00"/>
    <n v="443358"/>
    <x v="1"/>
    <d v="2003-03-03T00:00:00"/>
    <s v="Smolt"/>
  </r>
  <r>
    <x v="16"/>
    <x v="8"/>
    <s v="SP"/>
    <x v="17"/>
    <s v="Minto Pond"/>
    <s v="ODFW"/>
    <d v="2003-02-27T00:00:00"/>
    <n v="669616"/>
    <x v="0"/>
    <d v="2003-02-27T00:00:00"/>
    <s v="Smolt"/>
  </r>
  <r>
    <x v="16"/>
    <x v="8"/>
    <s v="SP"/>
    <x v="0"/>
    <s v="South Santiam Hatchery"/>
    <s v="ODFW"/>
    <d v="2003-02-21T00:00:00"/>
    <n v="298427"/>
    <x v="0"/>
    <d v="2003-02-21T00:00:00"/>
    <s v="Smolt"/>
  </r>
  <r>
    <x v="16"/>
    <x v="8"/>
    <s v="SP"/>
    <x v="1"/>
    <s v="Fall Creek"/>
    <s v="ODFW"/>
    <d v="2003-02-26T00:00:00"/>
    <n v="94176"/>
    <x v="1"/>
    <d v="2003-02-26T00:00:00"/>
    <s v="Smolt"/>
  </r>
  <r>
    <x v="16"/>
    <x v="8"/>
    <s v="SP"/>
    <x v="1"/>
    <s v="Mollala River"/>
    <s v="ODFW"/>
    <d v="2003-02-26T00:00:00"/>
    <n v="70235"/>
    <x v="1"/>
    <d v="2003-02-26T00:00:00"/>
    <s v="Smolt"/>
  </r>
  <r>
    <x v="16"/>
    <x v="8"/>
    <s v="SP"/>
    <x v="1"/>
    <s v="S Fk Santiam River"/>
    <s v="ODFW"/>
    <d v="2003-03-04T00:00:00"/>
    <n v="261511"/>
    <x v="0"/>
    <d v="2003-03-05T00:00:00"/>
    <s v="Smolt"/>
  </r>
  <r>
    <x v="16"/>
    <x v="6"/>
    <s v="UN"/>
    <x v="10"/>
    <s v="Big Creek Hatchery"/>
    <s v="ODFW"/>
    <d v="2003-04-01T00:00:00"/>
    <n v="143575"/>
    <x v="10"/>
    <d v="2003-04-01T00:00:00"/>
    <s v="Smolt"/>
  </r>
  <r>
    <x v="16"/>
    <x v="7"/>
    <s v="WI"/>
    <x v="10"/>
    <s v="Big Creek Hatchery"/>
    <s v="ODFW"/>
    <d v="2003-04-01T00:00:00"/>
    <n v="59864"/>
    <x v="10"/>
    <d v="2003-04-01T00:00:00"/>
    <s v="Smolt"/>
  </r>
  <r>
    <x v="16"/>
    <x v="8"/>
    <s v="SP"/>
    <x v="34"/>
    <s v="Blind Slough"/>
    <s v="ODFW"/>
    <d v="2003-03-27T00:00:00"/>
    <n v="302934"/>
    <x v="4"/>
    <d v="2003-03-27T00:00:00"/>
    <s v="Smolt"/>
  </r>
  <r>
    <x v="16"/>
    <x v="8"/>
    <s v="SP"/>
    <x v="34"/>
    <s v="Blind Slough"/>
    <s v="ODFW"/>
    <d v="2003-04-09T00:00:00"/>
    <n v="62097"/>
    <x v="4"/>
    <d v="2003-04-28T00:00:00"/>
    <s v="Smolt"/>
  </r>
  <r>
    <x v="16"/>
    <x v="8"/>
    <s v="SP"/>
    <x v="14"/>
    <s v="Sandy River"/>
    <s v="ODFW"/>
    <d v="2003-03-17T00:00:00"/>
    <n v="290900"/>
    <x v="12"/>
    <d v="2003-03-18T00:00:00"/>
    <s v="Smolt"/>
  </r>
  <r>
    <x v="16"/>
    <x v="8"/>
    <s v="SP"/>
    <x v="14"/>
    <s v="Clackamas Hatchery"/>
    <s v="ODFW"/>
    <d v="2003-03-18T00:00:00"/>
    <n v="391200"/>
    <x v="13"/>
    <d v="2003-03-21T00:00:00"/>
    <s v="Smolt"/>
  </r>
  <r>
    <x v="16"/>
    <x v="7"/>
    <s v="WI"/>
    <x v="14"/>
    <s v="Clackamas Hatchery"/>
    <s v="ODFW"/>
    <d v="2003-04-18T00:00:00"/>
    <n v="99181"/>
    <x v="13"/>
    <d v="2003-05-12T00:00:00"/>
    <s v="Smolt"/>
  </r>
  <r>
    <x v="16"/>
    <x v="7"/>
    <s v="WI"/>
    <x v="34"/>
    <s v="Klaskanine Hatchery"/>
    <s v="ODFW"/>
    <d v="2003-04-01T00:00:00"/>
    <n v="59784"/>
    <x v="11"/>
    <d v="2003-04-01T00:00:00"/>
    <s v="Smolt"/>
  </r>
  <r>
    <x v="16"/>
    <x v="9"/>
    <s v="SU"/>
    <x v="16"/>
    <s v="McKenzie River"/>
    <s v="ODFW"/>
    <d v="2003-04-01T00:00:00"/>
    <n v="113173"/>
    <x v="1"/>
    <d v="2003-04-01T00:00:00"/>
    <s v="Smolt"/>
  </r>
  <r>
    <x v="16"/>
    <x v="9"/>
    <s v="SU"/>
    <x v="16"/>
    <s v="Willamette River"/>
    <s v="ODFW"/>
    <d v="2003-04-01T00:00:00"/>
    <n v="33023"/>
    <x v="1"/>
    <d v="2003-04-01T00:00:00"/>
    <s v="Smolt"/>
  </r>
  <r>
    <x v="16"/>
    <x v="9"/>
    <s v="SU"/>
    <x v="17"/>
    <s v="Minto Pond"/>
    <s v="ODFW"/>
    <d v="2003-04-15T00:00:00"/>
    <n v="137303"/>
    <x v="0"/>
    <d v="2003-04-15T00:00:00"/>
    <s v="Smolt"/>
  </r>
  <r>
    <x v="16"/>
    <x v="9"/>
    <s v="SU"/>
    <x v="19"/>
    <s v="Willamette River"/>
    <s v="ODFW"/>
    <d v="2003-03-31T00:00:00"/>
    <n v="41982"/>
    <x v="1"/>
    <d v="2003-03-31T00:00:00"/>
    <s v="Smolt"/>
  </r>
  <r>
    <x v="16"/>
    <x v="8"/>
    <s v="SP"/>
    <x v="15"/>
    <s v="Sandy Hatchery"/>
    <s v="ODFW"/>
    <d v="2003-03-11T00:00:00"/>
    <n v="148648"/>
    <x v="12"/>
    <d v="2003-03-11T00:00:00"/>
    <s v="Smolt"/>
  </r>
  <r>
    <x v="16"/>
    <x v="9"/>
    <s v="SU"/>
    <x v="15"/>
    <s v="Sandy Hatchery"/>
    <s v="ODFW"/>
    <d v="2003-04-09T00:00:00"/>
    <n v="73029"/>
    <x v="12"/>
    <d v="2003-05-12T00:00:00"/>
    <s v="Smolt"/>
  </r>
  <r>
    <x v="16"/>
    <x v="8"/>
    <s v="SP"/>
    <x v="0"/>
    <s v="South Santiam Hatchery"/>
    <s v="ODFW"/>
    <d v="2003-03-17T00:00:00"/>
    <n v="156006"/>
    <x v="0"/>
    <d v="2003-03-17T00:00:00"/>
    <s v="Smolt"/>
  </r>
  <r>
    <x v="16"/>
    <x v="8"/>
    <s v="SP"/>
    <x v="34"/>
    <s v="Tongue Pt"/>
    <s v="ODFW"/>
    <d v="2003-03-27T00:00:00"/>
    <n v="57797"/>
    <x v="4"/>
    <d v="2003-03-27T00:00:00"/>
    <s v="Smolt"/>
  </r>
  <r>
    <x v="16"/>
    <x v="8"/>
    <s v="SP"/>
    <x v="1"/>
    <s v="Clackamas River"/>
    <s v="ODFW"/>
    <d v="2003-03-18T00:00:00"/>
    <n v="144090"/>
    <x v="13"/>
    <d v="2003-03-19T00:00:00"/>
    <s v="Smolt"/>
  </r>
  <r>
    <x v="16"/>
    <x v="8"/>
    <s v="SP"/>
    <x v="34"/>
    <s v="Youngs Bay"/>
    <s v="ODFW"/>
    <d v="2003-03-28T00:00:00"/>
    <n v="451623"/>
    <x v="8"/>
    <d v="2003-03-28T00:00:00"/>
    <s v="Smolt"/>
  </r>
  <r>
    <x v="16"/>
    <x v="6"/>
    <s v="UN"/>
    <x v="34"/>
    <s v="Youngs Bay"/>
    <s v="ODFW"/>
    <d v="2003-04-10T00:00:00"/>
    <n v="844653"/>
    <x v="8"/>
    <d v="2003-04-10T00:00:00"/>
    <s v="Smolt"/>
  </r>
  <r>
    <x v="16"/>
    <x v="9"/>
    <s v="SU"/>
    <x v="1"/>
    <s v="Dexter Pond"/>
    <s v="ODFW"/>
    <d v="2003-04-08T00:00:00"/>
    <n v="94252"/>
    <x v="1"/>
    <d v="2003-04-08T00:00:00"/>
    <s v="Smolt"/>
  </r>
  <r>
    <x v="16"/>
    <x v="6"/>
    <s v="UN"/>
    <x v="15"/>
    <s v="Sandy Hatchery"/>
    <s v="ODFW"/>
    <d v="2003-04-17T00:00:00"/>
    <n v="471251"/>
    <x v="12"/>
    <d v="2003-04-17T00:00:00"/>
    <s v="Smolt"/>
  </r>
  <r>
    <x v="16"/>
    <x v="7"/>
    <s v="WI"/>
    <x v="15"/>
    <s v="Sandy Hatchery"/>
    <s v="ODFW"/>
    <d v="2003-05-06T00:00:00"/>
    <n v="178293"/>
    <x v="12"/>
    <d v="2003-05-06T00:00:00"/>
    <s v="Smolt"/>
  </r>
  <r>
    <x v="16"/>
    <x v="6"/>
    <s v="UN"/>
    <x v="34"/>
    <s v="Tongue Pt"/>
    <s v="ODFW"/>
    <d v="2003-04-24T00:00:00"/>
    <n v="197794"/>
    <x v="4"/>
    <d v="2003-04-24T00:00:00"/>
    <s v="Smolt"/>
  </r>
  <r>
    <x v="16"/>
    <x v="8"/>
    <s v="SP"/>
    <x v="5"/>
    <s v="Speelyai Hatchery"/>
    <s v="WDFW"/>
    <d v="2003-03-21T00:00:00"/>
    <n v="76454"/>
    <x v="5"/>
    <d v="2003-03-21T00:00:00"/>
    <s v="Smolt"/>
  </r>
  <r>
    <x v="16"/>
    <x v="11"/>
    <s v="NO"/>
    <x v="5"/>
    <s v="Cedar Creek"/>
    <s v="WDFW"/>
    <d v="2003-01-08T00:00:00"/>
    <n v="15125"/>
    <x v="5"/>
    <d v="2003-04-30T00:00:00"/>
    <s v="Smolt"/>
  </r>
  <r>
    <x v="16"/>
    <x v="9"/>
    <s v="SU"/>
    <x v="29"/>
    <s v="S Fk Toutle River"/>
    <s v="WDFW"/>
    <d v="2003-04-13T00:00:00"/>
    <n v="23900"/>
    <x v="16"/>
    <d v="2003-04-13T00:00:00"/>
    <s v="Smolt"/>
  </r>
  <r>
    <x v="16"/>
    <x v="9"/>
    <s v="SU"/>
    <x v="29"/>
    <s v="Green River"/>
    <s v="WDFW"/>
    <d v="2003-04-16T00:00:00"/>
    <n v="24225"/>
    <x v="3"/>
    <d v="2003-04-30T00:00:00"/>
    <s v="Smolt"/>
  </r>
  <r>
    <x v="16"/>
    <x v="7"/>
    <s v="WI"/>
    <x v="25"/>
    <s v="N Fk Lewis River"/>
    <s v="WDFW"/>
    <d v="2003-04-21T00:00:00"/>
    <n v="102370"/>
    <x v="5"/>
    <d v="2003-05-08T00:00:00"/>
    <s v="Smolt"/>
  </r>
  <r>
    <x v="16"/>
    <x v="9"/>
    <s v="SU"/>
    <x v="25"/>
    <s v="N Fk Lewis River"/>
    <s v="WDFW"/>
    <d v="2003-04-16T00:00:00"/>
    <n v="38846"/>
    <x v="5"/>
    <d v="2003-05-09T00:00:00"/>
    <s v="Smolt"/>
  </r>
  <r>
    <x v="16"/>
    <x v="8"/>
    <s v="SP"/>
    <x v="7"/>
    <s v="Lewis River Hatchery"/>
    <s v="WDFW"/>
    <d v="2003-03-06T00:00:00"/>
    <n v="780402"/>
    <x v="5"/>
    <d v="2003-03-13T00:00:00"/>
    <s v="Smolt"/>
  </r>
  <r>
    <x v="16"/>
    <x v="8"/>
    <s v="SP"/>
    <x v="27"/>
    <s v="Gobar Acclim Pond"/>
    <s v="WDFW"/>
    <d v="2003-03-05T00:00:00"/>
    <n v="197124"/>
    <x v="7"/>
    <d v="2003-03-05T00:00:00"/>
    <s v="Smolt"/>
  </r>
  <r>
    <x v="16"/>
    <x v="13"/>
    <s v="UN"/>
    <x v="26"/>
    <s v="W Fk Grays River"/>
    <s v="WDFW"/>
    <d v="2003-04-01T00:00:00"/>
    <n v="398000"/>
    <x v="15"/>
    <d v="2003-04-08T00:00:00"/>
    <s v="Smolt"/>
  </r>
  <r>
    <x v="16"/>
    <x v="8"/>
    <s v="SP"/>
    <x v="3"/>
    <s v="N Fk Lewis River"/>
    <s v="WDFW"/>
    <d v="2003-03-28T00:00:00"/>
    <n v="74672"/>
    <x v="5"/>
    <d v="2003-03-28T00:00:00"/>
    <s v="Smolt"/>
  </r>
  <r>
    <x v="16"/>
    <x v="8"/>
    <s v="SP"/>
    <x v="3"/>
    <s v="N Fk Lewis River"/>
    <s v="WDFW"/>
    <d v="2003-02-04T00:00:00"/>
    <n v="74577"/>
    <x v="5"/>
    <d v="2003-02-04T00:00:00"/>
    <s v="Smolt"/>
  </r>
  <r>
    <x v="16"/>
    <x v="8"/>
    <s v="SP"/>
    <x v="20"/>
    <s v="Fallert Creek Hatchery"/>
    <s v="WDFW"/>
    <d v="2003-03-03T00:00:00"/>
    <n v="251220"/>
    <x v="7"/>
    <d v="2003-03-03T00:00:00"/>
    <s v="Smolt"/>
  </r>
  <r>
    <x v="16"/>
    <x v="9"/>
    <s v="SU"/>
    <x v="32"/>
    <s v="Elochoman Hatchery"/>
    <s v="WDFW"/>
    <d v="2003-04-04T00:00:00"/>
    <n v="27860"/>
    <x v="14"/>
    <d v="2003-04-15T00:00:00"/>
    <s v="Smolt"/>
  </r>
  <r>
    <x v="16"/>
    <x v="7"/>
    <s v="WI"/>
    <x v="32"/>
    <s v="Elochoman Hatchery"/>
    <s v="WDFW"/>
    <d v="2003-04-04T00:00:00"/>
    <n v="95141"/>
    <x v="14"/>
    <d v="2003-04-15T00:00:00"/>
    <s v="Smolt"/>
  </r>
  <r>
    <x v="16"/>
    <x v="11"/>
    <s v="NO"/>
    <x v="32"/>
    <s v="Elochoman Hatchery"/>
    <s v="WDFW"/>
    <d v="2003-04-04T00:00:00"/>
    <n v="493146"/>
    <x v="14"/>
    <d v="2003-04-28T00:00:00"/>
    <s v="Smolt"/>
  </r>
  <r>
    <x v="16"/>
    <x v="5"/>
    <s v="SO"/>
    <x v="32"/>
    <s v="Elochoman Hatchery"/>
    <s v="WDFW"/>
    <d v="2003-04-04T00:00:00"/>
    <n v="433681"/>
    <x v="14"/>
    <d v="2003-04-28T00:00:00"/>
    <s v="Smolt"/>
  </r>
  <r>
    <x v="16"/>
    <x v="5"/>
    <s v="SO"/>
    <x v="35"/>
    <s v="Deep River Net Pens"/>
    <s v="WDFW"/>
    <d v="2003-04-30T00:00:00"/>
    <n v="366435"/>
    <x v="15"/>
    <d v="2003-04-30T00:00:00"/>
    <s v="Smolt"/>
  </r>
  <r>
    <x v="16"/>
    <x v="8"/>
    <s v="SP"/>
    <x v="35"/>
    <s v="Deep River Net Pens"/>
    <s v="WDFW"/>
    <d v="2003-04-30T00:00:00"/>
    <n v="33113"/>
    <x v="15"/>
    <d v="2003-04-30T00:00:00"/>
    <s v="Smolt"/>
  </r>
  <r>
    <x v="16"/>
    <x v="9"/>
    <s v="SU"/>
    <x v="22"/>
    <s v="Cowlitz Trout"/>
    <s v="WDFW"/>
    <d v="2003-04-21T00:00:00"/>
    <n v="158679"/>
    <x v="3"/>
    <d v="2003-04-28T00:00:00"/>
    <s v="Smolt"/>
  </r>
  <r>
    <x v="16"/>
    <x v="7"/>
    <s v="WI"/>
    <x v="22"/>
    <s v="Cowlitz Trout"/>
    <s v="WDFW"/>
    <d v="2003-04-30T00:00:00"/>
    <n v="391971"/>
    <x v="3"/>
    <d v="2003-05-12T00:00:00"/>
    <s v="Smolt"/>
  </r>
  <r>
    <x v="16"/>
    <x v="9"/>
    <s v="SU"/>
    <x v="3"/>
    <s v="Cowlitz Salmon"/>
    <s v="WDFW"/>
    <d v="2003-04-16T00:00:00"/>
    <n v="72294"/>
    <x v="3"/>
    <d v="2003-04-30T00:00:00"/>
    <s v="Smolt"/>
  </r>
  <r>
    <x v="16"/>
    <x v="6"/>
    <s v="UN"/>
    <x v="10"/>
    <s v="Big Creek Hatchery"/>
    <s v="ODFW"/>
    <d v="2003-05-01T00:00:00"/>
    <n v="393511"/>
    <x v="10"/>
    <d v="2003-05-01T00:00:00"/>
    <s v="Smolt"/>
  </r>
  <r>
    <x v="16"/>
    <x v="1"/>
    <s v="FA"/>
    <x v="10"/>
    <s v="Big Creek Hatchery"/>
    <s v="ODFW"/>
    <d v="2003-05-01T00:00:00"/>
    <n v="5764833"/>
    <x v="10"/>
    <d v="2003-05-19T00:00:00"/>
    <s v="Smolt"/>
  </r>
  <r>
    <x v="16"/>
    <x v="8"/>
    <s v="SP"/>
    <x v="34"/>
    <s v="Blind Slough"/>
    <s v="ODFW"/>
    <d v="2003-05-07T00:00:00"/>
    <n v="61278"/>
    <x v="4"/>
    <d v="2003-05-27T00:00:00"/>
    <s v="Smolt"/>
  </r>
  <r>
    <x v="16"/>
    <x v="9"/>
    <s v="SU"/>
    <x v="14"/>
    <s v="Clackamas Hatchery"/>
    <s v="ODFW"/>
    <d v="2003-05-21T00:00:00"/>
    <n v="128210"/>
    <x v="13"/>
    <d v="2003-05-21T00:00:00"/>
    <s v="Smolt"/>
  </r>
  <r>
    <x v="16"/>
    <x v="6"/>
    <s v="UN"/>
    <x v="15"/>
    <s v="Sandy Hatchery"/>
    <s v="ODFW"/>
    <d v="2003-05-14T00:00:00"/>
    <n v="301688"/>
    <x v="12"/>
    <d v="2003-05-14T00:00:00"/>
    <s v="Smolt"/>
  </r>
  <r>
    <x v="16"/>
    <x v="6"/>
    <s v="UN"/>
    <x v="34"/>
    <s v="Tongue Pt"/>
    <s v="ODFW"/>
    <d v="2003-05-22T00:00:00"/>
    <n v="477918"/>
    <x v="4"/>
    <d v="2003-05-22T00:00:00"/>
    <s v="Smolt"/>
  </r>
  <r>
    <x v="16"/>
    <x v="6"/>
    <s v="UN"/>
    <x v="34"/>
    <s v="Youngs Bay"/>
    <s v="ODFW"/>
    <d v="2003-05-09T00:00:00"/>
    <n v="329509"/>
    <x v="8"/>
    <d v="2003-05-10T00:00:00"/>
    <s v="Smolt"/>
  </r>
  <r>
    <x v="16"/>
    <x v="6"/>
    <s v="UN"/>
    <x v="34"/>
    <s v="Youngs Bay"/>
    <s v="ODFW"/>
    <d v="2003-05-08T00:00:00"/>
    <n v="512549"/>
    <x v="8"/>
    <d v="2003-05-08T00:00:00"/>
    <s v="Smolt"/>
  </r>
  <r>
    <x v="16"/>
    <x v="8"/>
    <s v="SP"/>
    <x v="22"/>
    <s v="Cowlitz Hatchery"/>
    <s v="WDFW"/>
    <d v="2003-03-03T00:00:00"/>
    <n v="136217"/>
    <x v="3"/>
    <d v="2003-03-03T00:00:00"/>
    <s v="Smolt"/>
  </r>
  <r>
    <x v="16"/>
    <x v="8"/>
    <s v="SP"/>
    <x v="22"/>
    <s v="Cowlitz Hatchery"/>
    <s v="WDFW"/>
    <d v="2003-03-31T00:00:00"/>
    <n v="730251"/>
    <x v="3"/>
    <d v="2003-04-01T00:00:00"/>
    <s v="Smolt"/>
  </r>
  <r>
    <x v="16"/>
    <x v="1"/>
    <s v="FA"/>
    <x v="22"/>
    <s v="Cowlitz Hatchery"/>
    <s v="WDFW"/>
    <d v="2003-06-02T00:00:00"/>
    <n v="5215558"/>
    <x v="3"/>
    <d v="2003-06-25T00:00:00"/>
    <s v="Smolt"/>
  </r>
  <r>
    <x v="16"/>
    <x v="11"/>
    <s v="NO"/>
    <x v="22"/>
    <s v="Cowlitz Hatchery"/>
    <s v="WDFW"/>
    <d v="2003-04-30T00:00:00"/>
    <n v="2874425"/>
    <x v="3"/>
    <d v="2003-05-05T00:00:00"/>
    <s v="Smolt"/>
  </r>
  <r>
    <x v="16"/>
    <x v="5"/>
    <s v="SO"/>
    <x v="20"/>
    <s v="Fallert Creek Hatchery"/>
    <s v="WDFW"/>
    <d v="2003-04-21T00:00:00"/>
    <n v="384155"/>
    <x v="7"/>
    <d v="2003-04-21T00:00:00"/>
    <s v="Smolt"/>
  </r>
  <r>
    <x v="16"/>
    <x v="9"/>
    <s v="SU"/>
    <x v="20"/>
    <s v="Fallert Creek Hatchery"/>
    <s v="WDFW"/>
    <d v="2003-04-15T00:00:00"/>
    <n v="29625"/>
    <x v="7"/>
    <d v="2003-04-15T00:00:00"/>
    <s v="Smolt"/>
  </r>
  <r>
    <x v="16"/>
    <x v="8"/>
    <s v="SP"/>
    <x v="26"/>
    <s v="Deep River Net Pens"/>
    <s v="WDFW"/>
    <d v="2003-04-30T00:00:00"/>
    <n v="108791"/>
    <x v="15"/>
    <d v="2003-04-30T00:00:00"/>
    <s v="Smolt"/>
  </r>
  <r>
    <x v="16"/>
    <x v="5"/>
    <s v="SO"/>
    <x v="26"/>
    <s v="Grays River Hatchery"/>
    <s v="WDFW"/>
    <d v="2003-05-01T00:00:00"/>
    <n v="153000"/>
    <x v="15"/>
    <d v="2003-05-05T00:00:00"/>
    <s v="Smolt"/>
  </r>
  <r>
    <x v="16"/>
    <x v="7"/>
    <s v="WI"/>
    <x v="26"/>
    <s v="W Fk Grays River"/>
    <s v="WDFW"/>
    <d v="2003-05-01T00:00:00"/>
    <n v="43770"/>
    <x v="15"/>
    <d v="2003-05-05T00:00:00"/>
    <s v="Smolt"/>
  </r>
  <r>
    <x v="16"/>
    <x v="1"/>
    <s v="FA"/>
    <x v="27"/>
    <s v="Kalama Falls Hatchery"/>
    <s v="WDFW"/>
    <d v="2003-06-09T00:00:00"/>
    <n v="2545640"/>
    <x v="7"/>
    <d v="2003-06-24T00:00:00"/>
    <s v="Smolt"/>
  </r>
  <r>
    <x v="16"/>
    <x v="11"/>
    <s v="NO"/>
    <x v="27"/>
    <s v="Kalama Falls Hatchery"/>
    <s v="WDFW"/>
    <d v="2003-04-16T00:00:00"/>
    <n v="385125"/>
    <x v="7"/>
    <d v="2003-04-16T00:00:00"/>
    <s v="Smolt"/>
  </r>
  <r>
    <x v="16"/>
    <x v="7"/>
    <s v="WI"/>
    <x v="27"/>
    <s v="Gobar Acclim Pond"/>
    <s v="WDFW"/>
    <d v="2003-05-01T00:00:00"/>
    <n v="60932"/>
    <x v="7"/>
    <d v="2003-05-15T00:00:00"/>
    <s v="Smolt"/>
  </r>
  <r>
    <x v="16"/>
    <x v="9"/>
    <s v="SU"/>
    <x v="27"/>
    <s v="Kalama Falls Hatchery"/>
    <s v="WDFW"/>
    <d v="2003-05-01T00:00:00"/>
    <n v="36105"/>
    <x v="7"/>
    <d v="2003-05-07T00:00:00"/>
    <s v="Smolt"/>
  </r>
  <r>
    <x v="16"/>
    <x v="5"/>
    <s v="SO"/>
    <x v="7"/>
    <s v="Lewis River Hatchery"/>
    <s v="WDFW"/>
    <d v="2003-05-07T00:00:00"/>
    <n v="912230"/>
    <x v="5"/>
    <d v="2003-05-10T00:00:00"/>
    <s v="Smolt"/>
  </r>
  <r>
    <x v="16"/>
    <x v="11"/>
    <s v="NO"/>
    <x v="7"/>
    <s v="Lewis River Hatchery"/>
    <s v="WDFW"/>
    <d v="2003-05-07T00:00:00"/>
    <n v="840219"/>
    <x v="5"/>
    <d v="2003-05-10T00:00:00"/>
    <s v="Smolt"/>
  </r>
  <r>
    <x v="16"/>
    <x v="9"/>
    <s v="SU"/>
    <x v="5"/>
    <s v="Speelyai Hatchery"/>
    <s v="WDFW"/>
    <d v="2003-05-06T00:00:00"/>
    <n v="58030"/>
    <x v="5"/>
    <d v="2003-05-06T00:00:00"/>
    <s v="Smolt"/>
  </r>
  <r>
    <x v="16"/>
    <x v="5"/>
    <s v="SO"/>
    <x v="35"/>
    <s v="Steamboat Slough Net Pens"/>
    <s v="WDFW"/>
    <d v="2003-05-01T00:00:00"/>
    <n v="239635"/>
    <x v="15"/>
    <d v="2003-05-05T00:00:00"/>
    <s v="Smolt"/>
  </r>
  <r>
    <x v="16"/>
    <x v="9"/>
    <s v="SU"/>
    <x v="28"/>
    <s v="E Fk Lewis River"/>
    <s v="WDFW"/>
    <d v="2003-05-06T00:00:00"/>
    <n v="26996"/>
    <x v="5"/>
    <d v="2003-05-09T00:00:00"/>
    <s v="Smolt"/>
  </r>
  <r>
    <x v="16"/>
    <x v="5"/>
    <s v="SO"/>
    <x v="29"/>
    <s v="North Toutle Hatchery"/>
    <s v="WDFW"/>
    <d v="2003-05-01T00:00:00"/>
    <n v="808100"/>
    <x v="16"/>
    <d v="2003-05-15T00:00:00"/>
    <s v="Smolt"/>
  </r>
  <r>
    <x v="16"/>
    <x v="1"/>
    <s v="FA"/>
    <x v="29"/>
    <s v="North Toutle Hatchery"/>
    <s v="WDFW"/>
    <d v="2003-06-06T00:00:00"/>
    <n v="2593342"/>
    <x v="16"/>
    <d v="2003-06-25T00:00:00"/>
    <s v="Smolt"/>
  </r>
  <r>
    <x v="16"/>
    <x v="6"/>
    <s v="UN"/>
    <x v="2"/>
    <s v="Bonneville Hatchery"/>
    <s v="ODFW"/>
    <d v="2003-06-05T00:00:00"/>
    <n v="842886"/>
    <x v="2"/>
    <d v="2003-06-05T00:00:00"/>
    <s v="Smolt"/>
  </r>
  <r>
    <x v="16"/>
    <x v="1"/>
    <s v="FA"/>
    <x v="2"/>
    <s v="Tanner Creek"/>
    <s v="ODFW"/>
    <d v="2003-06-17T00:00:00"/>
    <n v="558547"/>
    <x v="2"/>
    <d v="2003-06-17T00:00:00"/>
    <s v="Smolt"/>
  </r>
  <r>
    <x v="16"/>
    <x v="9"/>
    <s v="SU"/>
    <x v="2"/>
    <s v="Below Bonn Dam"/>
    <s v="ODFW"/>
    <d v="2003-05-02T00:00:00"/>
    <n v="11460"/>
    <x v="4"/>
    <d v="2003-05-02T00:00:00"/>
    <s v="Smolt"/>
  </r>
  <r>
    <x v="16"/>
    <x v="9"/>
    <s v="SU"/>
    <x v="0"/>
    <s v="South Santiam Hatchery"/>
    <s v="ODFW"/>
    <d v="2003-04-08T00:00:00"/>
    <n v="126789"/>
    <x v="0"/>
    <d v="2003-04-08T00:00:00"/>
    <s v="Smolt"/>
  </r>
  <r>
    <x v="16"/>
    <x v="1"/>
    <s v="FA"/>
    <x v="2"/>
    <s v="Bonneville Hatchery"/>
    <s v="ODFW"/>
    <d v="2003-07-31T00:00:00"/>
    <n v="4440711"/>
    <x v="2"/>
    <d v="2003-08-01T00:00:00"/>
    <s v="Smolt"/>
  </r>
  <r>
    <x v="16"/>
    <x v="1"/>
    <s v="FA"/>
    <x v="12"/>
    <s v="Klaskanine Hatchery"/>
    <s v="ODFW"/>
    <d v="2003-07-19T00:00:00"/>
    <n v="702219"/>
    <x v="11"/>
    <d v="2003-08-30T00:00:00"/>
    <s v="Smolt"/>
  </r>
  <r>
    <x v="16"/>
    <x v="1"/>
    <s v="FA"/>
    <x v="34"/>
    <s v="Youngs Bay"/>
    <s v="ODFW"/>
    <d v="2003-07-24T00:00:00"/>
    <n v="780314"/>
    <x v="8"/>
    <d v="2003-08-07T00:00:00"/>
    <s v="Smolt"/>
  </r>
  <r>
    <x v="16"/>
    <x v="1"/>
    <s v="FA"/>
    <x v="24"/>
    <s v="Washougal Hatchery"/>
    <s v="WDFW"/>
    <d v="2003-07-07T00:00:00"/>
    <n v="448490"/>
    <x v="6"/>
    <d v="2003-07-08T00:00:00"/>
    <s v="Smolt"/>
  </r>
  <r>
    <x v="16"/>
    <x v="1"/>
    <s v="FA"/>
    <x v="24"/>
    <s v="Washougal Hatchery"/>
    <s v="WDFW"/>
    <d v="2003-06-04T00:00:00"/>
    <n v="3500000"/>
    <x v="6"/>
    <d v="2003-06-12T00:00:00"/>
    <s v="Smolt"/>
  </r>
  <r>
    <x v="16"/>
    <x v="7"/>
    <s v="WI"/>
    <x v="8"/>
    <s v="Eagle Creek"/>
    <s v="USFW"/>
    <d v="2003-05-06T00:00:00"/>
    <n v="157810"/>
    <x v="13"/>
    <d v="2003-05-06T00:00:00"/>
    <s v="Smolt"/>
  </r>
  <r>
    <x v="16"/>
    <x v="6"/>
    <s v="UN"/>
    <x v="8"/>
    <s v="Eagle Creek"/>
    <s v="USFW"/>
    <d v="2003-05-06T00:00:00"/>
    <n v="505400"/>
    <x v="13"/>
    <d v="2003-05-06T00:00:00"/>
    <s v="Smolt"/>
  </r>
  <r>
    <x v="16"/>
    <x v="1"/>
    <s v="FA"/>
    <x v="20"/>
    <s v="Fallert Creek Hatchery"/>
    <s v="WDFW"/>
    <d v="2003-06-08T00:00:00"/>
    <n v="2381626"/>
    <x v="7"/>
    <d v="2003-06-19T00:00:00"/>
    <s v="Smolt"/>
  </r>
  <r>
    <x v="16"/>
    <x v="7"/>
    <s v="WI"/>
    <x v="20"/>
    <s v="Fallert Creek Hatchery"/>
    <s v="WDFW"/>
    <d v="2003-05-08T00:00:00"/>
    <n v="15954"/>
    <x v="7"/>
    <d v="2003-05-08T00:00:00"/>
    <s v="Smolt"/>
  </r>
  <r>
    <x v="16"/>
    <x v="9"/>
    <s v="SU"/>
    <x v="32"/>
    <s v="Coweeman River"/>
    <s v="WDFW"/>
    <d v="2003-04-15T00:00:00"/>
    <n v="5000"/>
    <x v="17"/>
    <d v="2003-04-15T00:00:00"/>
    <s v="Smolt"/>
  </r>
  <r>
    <x v="16"/>
    <x v="12"/>
    <s v="UN"/>
    <x v="22"/>
    <s v="Blue Creek Hatchery"/>
    <s v="WDFW"/>
    <d v="2003-04-15T00:00:00"/>
    <n v="158955"/>
    <x v="3"/>
    <d v="2003-04-28T00:00:00"/>
    <s v="Smolt"/>
  </r>
  <r>
    <x v="16"/>
    <x v="8"/>
    <s v="SP"/>
    <x v="3"/>
    <s v="Cowlitz River"/>
    <s v="WDFW"/>
    <d v="2003-03-25T00:00:00"/>
    <n v="50000"/>
    <x v="3"/>
    <d v="2003-03-25T00:00:00"/>
    <s v="Smolt"/>
  </r>
  <r>
    <x v="16"/>
    <x v="12"/>
    <s v="UN"/>
    <x v="3"/>
    <s v="Cowlitz River"/>
    <s v="WDFW"/>
    <d v="2003-05-15T00:00:00"/>
    <n v="13000"/>
    <x v="3"/>
    <d v="2003-06-07T00:00:00"/>
    <s v="Smolt"/>
  </r>
  <r>
    <x v="16"/>
    <x v="13"/>
    <s v="UN"/>
    <x v="24"/>
    <s v="Duncan Creek"/>
    <s v="WDFW"/>
    <d v="2003-05-08T00:00:00"/>
    <n v="217436"/>
    <x v="4"/>
    <d v="2003-05-21T00:00:00"/>
    <s v="Smolt"/>
  </r>
  <r>
    <x v="17"/>
    <x v="0"/>
    <s v="SP"/>
    <x v="5"/>
    <s v="Lewis River"/>
    <s v="WDFW"/>
    <d v="2001-03-27T00:00:00"/>
    <n v="290100"/>
    <x v="5"/>
    <d v="2001-04-02T00:00:00"/>
    <s v="Parr"/>
  </r>
  <r>
    <x v="17"/>
    <x v="0"/>
    <s v="SP"/>
    <x v="18"/>
    <s v="Row River"/>
    <s v="ODFW"/>
    <d v="2001-05-17T00:00:00"/>
    <n v="2410"/>
    <x v="1"/>
    <d v="2001-05-17T00:00:00"/>
    <s v="Parr"/>
  </r>
  <r>
    <x v="17"/>
    <x v="0"/>
    <s v="SP"/>
    <x v="17"/>
    <s v="Detroit Reservoir"/>
    <s v="ODFW"/>
    <d v="2001-06-30T00:00:00"/>
    <n v="120150"/>
    <x v="1"/>
    <d v="2001-07-06T00:00:00"/>
    <s v="Parr"/>
  </r>
  <r>
    <x v="17"/>
    <x v="0"/>
    <s v="SP"/>
    <x v="18"/>
    <s v="Fall Creek Reservoir"/>
    <s v="ODFW"/>
    <d v="2001-07-10T00:00:00"/>
    <n v="86017"/>
    <x v="1"/>
    <d v="2001-07-10T00:00:00"/>
    <s v="Parr"/>
  </r>
  <r>
    <x v="17"/>
    <x v="4"/>
    <s v="NO"/>
    <x v="7"/>
    <s v="Lewis River"/>
    <s v="WDFW"/>
    <d v="2001-05-24T00:00:00"/>
    <n v="100399"/>
    <x v="5"/>
    <d v="2001-05-24T00:00:00"/>
    <s v="Presmolt"/>
  </r>
  <r>
    <x v="17"/>
    <x v="15"/>
    <s v="SO"/>
    <x v="7"/>
    <s v="Lewis River Hatchery"/>
    <s v="WDFW"/>
    <d v="2001-04-23T00:00:00"/>
    <n v="100266"/>
    <x v="5"/>
    <d v="2001-04-23T00:00:00"/>
    <s v="Fry"/>
  </r>
  <r>
    <x v="17"/>
    <x v="3"/>
    <s v="UN"/>
    <x v="36"/>
    <s v="Wahkeena Pond"/>
    <s v="ODFW"/>
    <d v="2001-07-31T00:00:00"/>
    <n v="56117"/>
    <x v="4"/>
    <d v="2001-07-31T00:00:00"/>
    <s v="Presmolt"/>
  </r>
  <r>
    <x v="17"/>
    <x v="0"/>
    <s v="SP"/>
    <x v="14"/>
    <s v="Clackamas Hatchery"/>
    <s v="ODFW"/>
    <d v="2001-07-16T00:00:00"/>
    <n v="589995"/>
    <x v="13"/>
    <d v="2001-08-21T00:00:00"/>
    <s v="Parr"/>
  </r>
  <r>
    <x v="17"/>
    <x v="0"/>
    <s v="SP"/>
    <x v="1"/>
    <s v="Dexter Pond"/>
    <s v="ODFW"/>
    <d v="2001-10-19T00:00:00"/>
    <n v="311603"/>
    <x v="1"/>
    <d v="2001-10-19T00:00:00"/>
    <s v="Presmolt"/>
  </r>
  <r>
    <x v="17"/>
    <x v="0"/>
    <s v="SP"/>
    <x v="18"/>
    <s v="McKenzie River"/>
    <s v="ODFW"/>
    <d v="2001-09-20T00:00:00"/>
    <n v="34674"/>
    <x v="1"/>
    <d v="2001-09-24T00:00:00"/>
    <s v="Presmolt"/>
  </r>
  <r>
    <x v="17"/>
    <x v="0"/>
    <s v="SP"/>
    <x v="0"/>
    <s v="South Santiam Hatchery"/>
    <s v="ODFW"/>
    <d v="2001-10-31T00:00:00"/>
    <n v="301753"/>
    <x v="0"/>
    <d v="2001-10-31T00:00:00"/>
    <s v="Presmolt"/>
  </r>
  <r>
    <x v="17"/>
    <x v="0"/>
    <s v="SP"/>
    <x v="18"/>
    <s v="McKenzie Hatchery"/>
    <s v="ODFW"/>
    <d v="2001-11-07T00:00:00"/>
    <n v="362339"/>
    <x v="1"/>
    <d v="2001-11-07T00:00:00"/>
    <s v="Presmolt"/>
  </r>
  <r>
    <x v="17"/>
    <x v="0"/>
    <s v="SP"/>
    <x v="1"/>
    <s v="Mollala River"/>
    <s v="ODFW"/>
    <d v="2001-11-14T00:00:00"/>
    <n v="34572"/>
    <x v="1"/>
    <d v="2001-11-14T00:00:00"/>
    <s v="Presmolt"/>
  </r>
  <r>
    <x v="17"/>
    <x v="0"/>
    <s v="SP"/>
    <x v="1"/>
    <s v="Lookout Pt Reservoir"/>
    <s v="ODFW"/>
    <d v="2001-10-18T00:00:00"/>
    <n v="36244"/>
    <x v="1"/>
    <d v="2001-10-18T00:00:00"/>
    <s v="Presmolt"/>
  </r>
  <r>
    <x v="17"/>
    <x v="0"/>
    <s v="SP"/>
    <x v="18"/>
    <s v="Mohawk River"/>
    <s v="ODFW"/>
    <d v="2001-12-21T00:00:00"/>
    <n v="17732"/>
    <x v="1"/>
    <d v="2001-12-21T00:00:00"/>
    <s v="Presmolt"/>
  </r>
  <r>
    <x v="17"/>
    <x v="6"/>
    <s v="UN"/>
    <x v="10"/>
    <s v="Big Creek Hatchery"/>
    <s v="ODFW"/>
    <d v="2002-05-01T00:00:00"/>
    <n v="396208"/>
    <x v="10"/>
    <d v="2002-05-01T00:00:00"/>
    <s v="Smolt"/>
  </r>
  <r>
    <x v="17"/>
    <x v="1"/>
    <s v="FA"/>
    <x v="10"/>
    <s v="Big Creek Hatchery"/>
    <s v="ODFW"/>
    <d v="2002-05-06T00:00:00"/>
    <n v="5765933"/>
    <x v="10"/>
    <d v="2002-05-20T00:00:00"/>
    <s v="Smolt"/>
  </r>
  <r>
    <x v="17"/>
    <x v="11"/>
    <s v="NO"/>
    <x v="24"/>
    <s v="Washougal Hatchery"/>
    <s v="WDFW"/>
    <d v="2002-04-25T00:00:00"/>
    <n v="539620"/>
    <x v="6"/>
    <d v="2002-04-25T00:00:00"/>
    <s v="Smolt"/>
  </r>
  <r>
    <x v="17"/>
    <x v="1"/>
    <s v="FA"/>
    <x v="24"/>
    <s v="Washougal Hatchery"/>
    <s v="WDFW"/>
    <d v="2002-06-13T00:00:00"/>
    <n v="3600000"/>
    <x v="6"/>
    <d v="2002-06-30T00:00:00"/>
    <s v="Smolt"/>
  </r>
  <r>
    <x v="17"/>
    <x v="1"/>
    <s v="FA"/>
    <x v="24"/>
    <s v="Washougal Hatchery"/>
    <s v="WDFW"/>
    <d v="2002-07-03T00:00:00"/>
    <n v="544650"/>
    <x v="6"/>
    <d v="2002-07-03T00:00:00"/>
    <s v="Smolt"/>
  </r>
  <r>
    <x v="17"/>
    <x v="5"/>
    <s v="SO"/>
    <x v="8"/>
    <s v="Eagle Creek Hatchery"/>
    <s v="USFW"/>
    <d v="2002-05-17T00:00:00"/>
    <n v="508321"/>
    <x v="9"/>
    <d v="2002-05-17T00:00:00"/>
    <s v="Smolt"/>
  </r>
  <r>
    <x v="17"/>
    <x v="7"/>
    <s v="WI"/>
    <x v="8"/>
    <s v="Eagle Creek Hatchery"/>
    <s v="USFW"/>
    <d v="2002-05-17T00:00:00"/>
    <n v="141904"/>
    <x v="9"/>
    <d v="2002-05-17T00:00:00"/>
    <s v="Smolt"/>
  </r>
  <r>
    <x v="17"/>
    <x v="9"/>
    <s v="SU"/>
    <x v="28"/>
    <s v="Skamania Hatchery"/>
    <s v="WDFW"/>
    <d v="2002-04-23T00:00:00"/>
    <n v="60957"/>
    <x v="6"/>
    <d v="2002-05-09T00:00:00"/>
    <s v="Smolt"/>
  </r>
  <r>
    <x v="17"/>
    <x v="7"/>
    <s v="WI"/>
    <x v="28"/>
    <s v="Skamania Hatchery"/>
    <s v="WDFW"/>
    <d v="2002-04-22T00:00:00"/>
    <n v="64639"/>
    <x v="6"/>
    <d v="2002-05-01T00:00:00"/>
    <s v="Smolt"/>
  </r>
  <r>
    <x v="17"/>
    <x v="7"/>
    <s v="WI"/>
    <x v="28"/>
    <s v="Salmon Creek (WA)"/>
    <s v="WDFW"/>
    <d v="2002-04-29T00:00:00"/>
    <n v="20500"/>
    <x v="4"/>
    <d v="2002-04-29T00:00:00"/>
    <s v="Smolt"/>
  </r>
  <r>
    <x v="17"/>
    <x v="9"/>
    <s v="SU"/>
    <x v="28"/>
    <s v="E Fk Lewis River"/>
    <s v="WDFW"/>
    <d v="2002-05-08T00:00:00"/>
    <n v="27681"/>
    <x v="5"/>
    <d v="2002-05-10T00:00:00"/>
    <s v="Smolt"/>
  </r>
  <r>
    <x v="17"/>
    <x v="7"/>
    <s v="WI"/>
    <x v="28"/>
    <s v="E Fk Lewis River"/>
    <s v="WDFW"/>
    <d v="2002-04-22T00:00:00"/>
    <n v="90590"/>
    <x v="5"/>
    <d v="2002-05-01T00:00:00"/>
    <s v="Smolt"/>
  </r>
  <r>
    <x v="17"/>
    <x v="8"/>
    <s v="SP"/>
    <x v="1"/>
    <s v="Dexter Pond"/>
    <s v="ODFW"/>
    <d v="2002-02-01T00:00:00"/>
    <n v="529151"/>
    <x v="1"/>
    <d v="2002-02-01T00:00:00"/>
    <s v="Smolt"/>
  </r>
  <r>
    <x v="17"/>
    <x v="8"/>
    <s v="SP"/>
    <x v="18"/>
    <s v="McKenzie Hatchery"/>
    <s v="ODFW"/>
    <d v="2002-02-06T00:00:00"/>
    <n v="388271"/>
    <x v="1"/>
    <d v="2002-02-06T00:00:00"/>
    <s v="Smolt"/>
  </r>
  <r>
    <x v="17"/>
    <x v="8"/>
    <s v="SP"/>
    <x v="0"/>
    <s v="South Santiam Hatchery"/>
    <s v="ODFW"/>
    <d v="2002-02-05T00:00:00"/>
    <n v="300263"/>
    <x v="0"/>
    <d v="2002-02-05T00:00:00"/>
    <s v="Smolt"/>
  </r>
  <r>
    <x v="17"/>
    <x v="6"/>
    <s v="UN"/>
    <x v="10"/>
    <s v="Big Creek Hatchery"/>
    <s v="ODFW"/>
    <d v="2002-04-01T00:00:00"/>
    <n v="144690"/>
    <x v="10"/>
    <d v="2002-04-01T00:00:00"/>
    <s v="Smolt"/>
  </r>
  <r>
    <x v="17"/>
    <x v="7"/>
    <s v="WI"/>
    <x v="10"/>
    <s v="Big Creek Hatchery"/>
    <s v="ODFW"/>
    <d v="2002-04-01T00:00:00"/>
    <n v="60522"/>
    <x v="10"/>
    <d v="2002-04-01T00:00:00"/>
    <s v="Smolt"/>
  </r>
  <r>
    <x v="17"/>
    <x v="8"/>
    <s v="SP"/>
    <x v="34"/>
    <s v="Blind Slough"/>
    <s v="ODFW"/>
    <d v="2002-03-28T00:00:00"/>
    <n v="245606"/>
    <x v="4"/>
    <d v="2002-03-28T00:00:00"/>
    <s v="Smolt"/>
  </r>
  <r>
    <x v="17"/>
    <x v="8"/>
    <s v="SP"/>
    <x v="14"/>
    <s v="Clackamas Hatchery"/>
    <s v="ODFW"/>
    <d v="2002-03-19T00:00:00"/>
    <n v="81296"/>
    <x v="13"/>
    <d v="2002-03-19T00:00:00"/>
    <s v="Smolt"/>
  </r>
  <r>
    <x v="17"/>
    <x v="8"/>
    <s v="SP"/>
    <x v="14"/>
    <s v="Clackamas Hatchery"/>
    <s v="ODFW"/>
    <d v="2002-04-01T00:00:00"/>
    <n v="308081"/>
    <x v="13"/>
    <d v="2002-04-01T00:00:00"/>
    <s v="Smolt"/>
  </r>
  <r>
    <x v="17"/>
    <x v="8"/>
    <s v="SP"/>
    <x v="14"/>
    <s v="Sandy River"/>
    <s v="ODFW"/>
    <d v="2002-03-19T00:00:00"/>
    <n v="168088"/>
    <x v="12"/>
    <d v="2002-03-19T00:00:00"/>
    <s v="Smolt"/>
  </r>
  <r>
    <x v="17"/>
    <x v="8"/>
    <s v="SP"/>
    <x v="1"/>
    <s v="Clackamas River"/>
    <s v="ODFW"/>
    <d v="2002-03-27T00:00:00"/>
    <n v="169000"/>
    <x v="13"/>
    <d v="2002-03-29T00:00:00"/>
    <s v="Smolt"/>
  </r>
  <r>
    <x v="17"/>
    <x v="8"/>
    <s v="SP"/>
    <x v="1"/>
    <s v="Dexter Pond"/>
    <s v="ODFW"/>
    <d v="2002-03-05T00:00:00"/>
    <n v="642075"/>
    <x v="1"/>
    <d v="2002-03-19T00:00:00"/>
    <s v="Smolt"/>
  </r>
  <r>
    <x v="17"/>
    <x v="9"/>
    <s v="SU"/>
    <x v="1"/>
    <s v="Dexter Pond"/>
    <s v="ODFW"/>
    <d v="2002-04-08T00:00:00"/>
    <n v="115387"/>
    <x v="1"/>
    <d v="2002-04-08T00:00:00"/>
    <s v="Smolt"/>
  </r>
  <r>
    <x v="17"/>
    <x v="9"/>
    <s v="SU"/>
    <x v="16"/>
    <s v="McKenzie River"/>
    <s v="ODFW"/>
    <d v="2002-04-02T00:00:00"/>
    <n v="113230"/>
    <x v="1"/>
    <d v="2002-04-02T00:00:00"/>
    <s v="Smolt"/>
  </r>
  <r>
    <x v="17"/>
    <x v="8"/>
    <s v="SP"/>
    <x v="18"/>
    <s v="McKenzie Hatchery"/>
    <s v="ODFW"/>
    <d v="2002-03-06T00:00:00"/>
    <n v="437821"/>
    <x v="1"/>
    <d v="2002-03-06T00:00:00"/>
    <s v="Smolt"/>
  </r>
  <r>
    <x v="17"/>
    <x v="8"/>
    <s v="SP"/>
    <x v="17"/>
    <s v="Minto Pond"/>
    <s v="ODFW"/>
    <d v="2002-03-04T00:00:00"/>
    <n v="663604"/>
    <x v="0"/>
    <d v="2002-03-04T00:00:00"/>
    <s v="Smolt"/>
  </r>
  <r>
    <x v="17"/>
    <x v="9"/>
    <s v="SU"/>
    <x v="19"/>
    <s v="Willamette River"/>
    <s v="ODFW"/>
    <d v="2002-04-03T00:00:00"/>
    <n v="45661"/>
    <x v="1"/>
    <d v="2002-04-04T00:00:00"/>
    <s v="Smolt"/>
  </r>
  <r>
    <x v="17"/>
    <x v="8"/>
    <s v="SP"/>
    <x v="15"/>
    <s v="Sandy Hatchery"/>
    <s v="ODFW"/>
    <d v="2002-03-08T00:00:00"/>
    <n v="290797"/>
    <x v="12"/>
    <d v="2002-03-08T00:00:00"/>
    <s v="Smolt"/>
  </r>
  <r>
    <x v="17"/>
    <x v="9"/>
    <s v="SU"/>
    <x v="15"/>
    <s v="Sandy Hatchery"/>
    <s v="ODFW"/>
    <d v="2002-04-10T00:00:00"/>
    <n v="76654"/>
    <x v="12"/>
    <d v="2002-04-10T00:00:00"/>
    <s v="Smolt"/>
  </r>
  <r>
    <x v="17"/>
    <x v="8"/>
    <s v="SP"/>
    <x v="0"/>
    <s v="South Santiam Hatchery"/>
    <s v="ODFW"/>
    <d v="2002-03-11T00:00:00"/>
    <n v="438813"/>
    <x v="0"/>
    <d v="2002-03-11T00:00:00"/>
    <s v="Smolt"/>
  </r>
  <r>
    <x v="17"/>
    <x v="9"/>
    <s v="SU"/>
    <x v="0"/>
    <s v="South Santiam Hatchery"/>
    <s v="ODFW"/>
    <d v="2002-04-08T00:00:00"/>
    <n v="149853"/>
    <x v="0"/>
    <d v="2002-04-08T00:00:00"/>
    <s v="Smolt"/>
  </r>
  <r>
    <x v="17"/>
    <x v="8"/>
    <s v="SP"/>
    <x v="1"/>
    <s v="Fall Creek"/>
    <s v="ODFW"/>
    <d v="2002-03-05T00:00:00"/>
    <n v="83680"/>
    <x v="1"/>
    <d v="2002-03-05T00:00:00"/>
    <s v="Smolt"/>
  </r>
  <r>
    <x v="17"/>
    <x v="8"/>
    <s v="SP"/>
    <x v="1"/>
    <s v="Mollala River"/>
    <s v="ODFW"/>
    <d v="2002-03-06T00:00:00"/>
    <n v="70816"/>
    <x v="1"/>
    <d v="2002-03-06T00:00:00"/>
    <s v="Smolt"/>
  </r>
  <r>
    <x v="17"/>
    <x v="8"/>
    <s v="SP"/>
    <x v="34"/>
    <s v="Youngs Bay"/>
    <s v="ODFW"/>
    <d v="2002-03-29T00:00:00"/>
    <n v="478062"/>
    <x v="8"/>
    <d v="2002-04-12T00:00:00"/>
    <s v="Smolt"/>
  </r>
  <r>
    <x v="17"/>
    <x v="8"/>
    <s v="SP"/>
    <x v="3"/>
    <s v="N Fk Lewis River"/>
    <s v="WDFW"/>
    <d v="2002-03-03T00:00:00"/>
    <n v="75262"/>
    <x v="5"/>
    <d v="2002-03-30T00:00:00"/>
    <s v="Smolt"/>
  </r>
  <r>
    <x v="17"/>
    <x v="13"/>
    <s v="FA"/>
    <x v="26"/>
    <s v="Grays River Hatchery"/>
    <s v="WDFW"/>
    <d v="2002-03-03T00:00:00"/>
    <n v="258370"/>
    <x v="15"/>
    <d v="2002-03-28T00:00:00"/>
    <s v="Smolt"/>
  </r>
  <r>
    <x v="17"/>
    <x v="8"/>
    <s v="SP"/>
    <x v="27"/>
    <s v="Gobar Acclim Pond"/>
    <s v="WDFW"/>
    <d v="2002-03-09T00:00:00"/>
    <n v="235437"/>
    <x v="7"/>
    <d v="2002-03-09T00:00:00"/>
    <s v="Smolt"/>
  </r>
  <r>
    <x v="17"/>
    <x v="8"/>
    <s v="SP"/>
    <x v="34"/>
    <s v="Blind Slough"/>
    <s v="ODFW"/>
    <d v="2002-04-10T00:00:00"/>
    <n v="145302"/>
    <x v="4"/>
    <d v="2002-05-30T00:00:00"/>
    <s v="Smolt"/>
  </r>
  <r>
    <x v="17"/>
    <x v="9"/>
    <s v="SU"/>
    <x v="14"/>
    <s v="Clackamas Hatchery"/>
    <s v="ODFW"/>
    <d v="2002-04-10T00:00:00"/>
    <n v="176106"/>
    <x v="13"/>
    <d v="2002-04-26T00:00:00"/>
    <s v="Smolt"/>
  </r>
  <r>
    <x v="17"/>
    <x v="7"/>
    <s v="WI"/>
    <x v="14"/>
    <s v="Clackamas Hatchery"/>
    <s v="ODFW"/>
    <d v="2002-04-26T00:00:00"/>
    <n v="97669"/>
    <x v="13"/>
    <d v="2002-05-16T00:00:00"/>
    <s v="Smolt"/>
  </r>
  <r>
    <x v="17"/>
    <x v="7"/>
    <s v="WI"/>
    <x v="12"/>
    <s v="Klaskanine Hatchery"/>
    <s v="ODFW"/>
    <d v="2002-04-01T00:00:00"/>
    <n v="29633"/>
    <x v="11"/>
    <d v="2002-04-01T00:00:00"/>
    <s v="Smolt"/>
  </r>
  <r>
    <x v="17"/>
    <x v="9"/>
    <s v="SU"/>
    <x v="17"/>
    <s v="Minto Pond"/>
    <s v="ODFW"/>
    <d v="2002-04-15T00:00:00"/>
    <n v="163200"/>
    <x v="0"/>
    <d v="2002-04-15T00:00:00"/>
    <s v="Smolt"/>
  </r>
  <r>
    <x v="17"/>
    <x v="1"/>
    <s v="FA"/>
    <x v="2"/>
    <s v="Bonneville Hatchery"/>
    <s v="ODFW"/>
    <d v="2002-05-29T00:00:00"/>
    <n v="769263"/>
    <x v="2"/>
    <d v="2002-05-31T00:00:00"/>
    <s v="Smolt"/>
  </r>
  <r>
    <x v="17"/>
    <x v="6"/>
    <s v="UN"/>
    <x v="34"/>
    <s v="Blind Slough"/>
    <s v="ODFW"/>
    <d v="2002-05-07T00:00:00"/>
    <n v="343842"/>
    <x v="4"/>
    <d v="2002-05-07T00:00:00"/>
    <s v="Smolt"/>
  </r>
  <r>
    <x v="17"/>
    <x v="6"/>
    <s v="UN"/>
    <x v="2"/>
    <s v="Bonneville Hatchery"/>
    <s v="ODFW"/>
    <d v="2002-04-01T00:00:00"/>
    <n v="398943"/>
    <x v="2"/>
    <d v="2002-04-01T00:00:00"/>
    <s v="Smolt"/>
  </r>
  <r>
    <x v="17"/>
    <x v="6"/>
    <s v="UN"/>
    <x v="2"/>
    <s v="Bonneville Hatchery"/>
    <s v="ODFW"/>
    <d v="2002-05-14T00:00:00"/>
    <n v="799266"/>
    <x v="2"/>
    <d v="2002-05-14T00:00:00"/>
    <s v="Smolt"/>
  </r>
  <r>
    <x v="17"/>
    <x v="6"/>
    <s v="UN"/>
    <x v="34"/>
    <s v="S Fk Klaskanine River"/>
    <s v="ODFW"/>
    <d v="2002-05-07T00:00:00"/>
    <n v="583248"/>
    <x v="11"/>
    <d v="2002-05-07T00:00:00"/>
    <s v="Smolt"/>
  </r>
  <r>
    <x v="17"/>
    <x v="6"/>
    <s v="UN"/>
    <x v="15"/>
    <s v="Sandy Hatchery"/>
    <s v="ODFW"/>
    <d v="2002-04-18T00:00:00"/>
    <n v="518036"/>
    <x v="12"/>
    <d v="2002-04-18T00:00:00"/>
    <s v="Smolt"/>
  </r>
  <r>
    <x v="17"/>
    <x v="6"/>
    <s v="UN"/>
    <x v="15"/>
    <s v="Sandy Hatchery"/>
    <s v="ODFW"/>
    <d v="2002-05-16T00:00:00"/>
    <n v="344693"/>
    <x v="12"/>
    <d v="2002-05-16T00:00:00"/>
    <s v="Smolt"/>
  </r>
  <r>
    <x v="17"/>
    <x v="7"/>
    <s v="WI"/>
    <x v="15"/>
    <s v="Sandy Hatchery"/>
    <s v="ODFW"/>
    <d v="2002-05-14T00:00:00"/>
    <n v="163002"/>
    <x v="12"/>
    <d v="2002-05-14T00:00:00"/>
    <s v="Smolt"/>
  </r>
  <r>
    <x v="17"/>
    <x v="6"/>
    <s v="UN"/>
    <x v="34"/>
    <s v="Tongue Pt"/>
    <s v="ODFW"/>
    <d v="2002-04-25T00:00:00"/>
    <n v="178892"/>
    <x v="4"/>
    <d v="2002-04-25T00:00:00"/>
    <s v="Smolt"/>
  </r>
  <r>
    <x v="17"/>
    <x v="6"/>
    <s v="UN"/>
    <x v="34"/>
    <s v="Tongue Pt"/>
    <s v="ODFW"/>
    <d v="2002-05-16T00:00:00"/>
    <n v="488866"/>
    <x v="4"/>
    <d v="2002-05-16T00:00:00"/>
    <s v="Smolt"/>
  </r>
  <r>
    <x v="17"/>
    <x v="6"/>
    <s v="UN"/>
    <x v="34"/>
    <s v="Youngs Bay"/>
    <s v="ODFW"/>
    <d v="2002-04-12T00:00:00"/>
    <n v="837201"/>
    <x v="8"/>
    <d v="2002-04-12T00:00:00"/>
    <s v="Smolt"/>
  </r>
  <r>
    <x v="17"/>
    <x v="6"/>
    <s v="UN"/>
    <x v="34"/>
    <s v="Youngs Bay"/>
    <s v="ODFW"/>
    <d v="2002-05-03T00:00:00"/>
    <n v="368838"/>
    <x v="8"/>
    <d v="2002-05-05T00:00:00"/>
    <s v="Smolt"/>
  </r>
  <r>
    <x v="17"/>
    <x v="6"/>
    <s v="UN"/>
    <x v="34"/>
    <s v="Youngs Bay"/>
    <s v="ODFW"/>
    <d v="2002-05-06T00:00:00"/>
    <n v="482657"/>
    <x v="8"/>
    <d v="2002-05-06T00:00:00"/>
    <s v="Smolt"/>
  </r>
  <r>
    <x v="17"/>
    <x v="8"/>
    <s v="SP"/>
    <x v="3"/>
    <s v="N Fk Lewis River"/>
    <s v="WDFW"/>
    <d v="2002-02-02T00:00:00"/>
    <n v="73647"/>
    <x v="5"/>
    <d v="2002-02-02T00:00:00"/>
    <s v="Smolt"/>
  </r>
  <r>
    <x v="17"/>
    <x v="5"/>
    <s v="SO"/>
    <x v="21"/>
    <s v="Beaver Creek Hatchery"/>
    <s v="WDFW"/>
    <d v="2002-04-15T00:00:00"/>
    <n v="230420"/>
    <x v="14"/>
    <d v="2002-04-30T00:00:00"/>
    <s v="Smolt"/>
  </r>
  <r>
    <x v="17"/>
    <x v="7"/>
    <s v="WI"/>
    <x v="21"/>
    <s v="Beaver Creek Hatchery"/>
    <s v="WDFW"/>
    <d v="2002-04-15T00:00:00"/>
    <n v="51490"/>
    <x v="14"/>
    <d v="2002-04-30T00:00:00"/>
    <s v="Smolt"/>
  </r>
  <r>
    <x v="17"/>
    <x v="5"/>
    <s v="SO"/>
    <x v="32"/>
    <s v="Elochoman Hatchery"/>
    <s v="WDFW"/>
    <d v="2002-04-30T00:00:00"/>
    <n v="370792"/>
    <x v="14"/>
    <d v="2002-04-30T00:00:00"/>
    <s v="Smolt"/>
  </r>
  <r>
    <x v="17"/>
    <x v="11"/>
    <s v="NO"/>
    <x v="32"/>
    <s v="Elochoman Hatchery"/>
    <s v="WDFW"/>
    <d v="2002-04-30T00:00:00"/>
    <n v="396671"/>
    <x v="14"/>
    <d v="2002-04-30T00:00:00"/>
    <s v="Smolt"/>
  </r>
  <r>
    <x v="17"/>
    <x v="7"/>
    <s v="WI"/>
    <x v="32"/>
    <s v="Elochoman Hatchery"/>
    <s v="WDFW"/>
    <d v="2002-04-30T00:00:00"/>
    <n v="11024"/>
    <x v="14"/>
    <d v="2002-05-28T00:00:00"/>
    <s v="Smolt"/>
  </r>
  <r>
    <x v="17"/>
    <x v="8"/>
    <s v="SP"/>
    <x v="20"/>
    <s v="Fallert Creek Hatchery"/>
    <s v="WDFW"/>
    <d v="2002-04-01T00:00:00"/>
    <n v="96797"/>
    <x v="7"/>
    <d v="2002-04-15T00:00:00"/>
    <s v="Smolt"/>
  </r>
  <r>
    <x v="17"/>
    <x v="5"/>
    <s v="SO"/>
    <x v="20"/>
    <s v="Fallert Creek Hatchery"/>
    <s v="WDFW"/>
    <d v="2002-04-01T00:00:00"/>
    <n v="379052"/>
    <x v="7"/>
    <d v="2002-04-15T00:00:00"/>
    <s v="Smolt"/>
  </r>
  <r>
    <x v="17"/>
    <x v="9"/>
    <s v="SU"/>
    <x v="20"/>
    <s v="Fallert Creek Hatchery"/>
    <s v="WDFW"/>
    <d v="2002-04-15T00:00:00"/>
    <n v="29874"/>
    <x v="7"/>
    <d v="2002-04-15T00:00:00"/>
    <s v="Smolt"/>
  </r>
  <r>
    <x v="17"/>
    <x v="9"/>
    <s v="SU"/>
    <x v="3"/>
    <s v="N Fk Lewis River"/>
    <s v="WDFW"/>
    <d v="2002-05-03T00:00:00"/>
    <n v="49303"/>
    <x v="5"/>
    <d v="2002-05-03T00:00:00"/>
    <s v="Smolt"/>
  </r>
  <r>
    <x v="17"/>
    <x v="11"/>
    <s v="NO"/>
    <x v="27"/>
    <s v="Kalama Falls Hatchery"/>
    <s v="WDFW"/>
    <d v="2002-04-11T00:00:00"/>
    <n v="353429"/>
    <x v="7"/>
    <d v="2002-04-11T00:00:00"/>
    <s v="Smolt"/>
  </r>
  <r>
    <x v="17"/>
    <x v="8"/>
    <s v="SP"/>
    <x v="7"/>
    <s v="Lewis River Hatchery"/>
    <s v="WDFW"/>
    <d v="2002-03-20T00:00:00"/>
    <n v="864905"/>
    <x v="5"/>
    <d v="2002-03-20T00:00:00"/>
    <s v="Smolt"/>
  </r>
  <r>
    <x v="17"/>
    <x v="5"/>
    <s v="SO"/>
    <x v="7"/>
    <s v="Lewis River Hatchery"/>
    <s v="WDFW"/>
    <d v="2002-03-08T00:00:00"/>
    <n v="874579"/>
    <x v="5"/>
    <d v="2002-03-08T00:00:00"/>
    <s v="Smolt"/>
  </r>
  <r>
    <x v="17"/>
    <x v="11"/>
    <s v="NO"/>
    <x v="7"/>
    <s v="Lewis River Hatchery"/>
    <s v="WDFW"/>
    <d v="2002-03-08T00:00:00"/>
    <n v="854648"/>
    <x v="5"/>
    <d v="2002-03-08T00:00:00"/>
    <s v="Smolt"/>
  </r>
  <r>
    <x v="17"/>
    <x v="9"/>
    <s v="SU"/>
    <x v="3"/>
    <s v="Cowlitz River"/>
    <s v="WDFW"/>
    <d v="2002-04-16T00:00:00"/>
    <n v="54607"/>
    <x v="3"/>
    <d v="2002-04-18T00:00:00"/>
    <s v="Smolt"/>
  </r>
  <r>
    <x v="17"/>
    <x v="5"/>
    <s v="SO"/>
    <x v="26"/>
    <s v="Grays River Hatchery"/>
    <s v="WDFW"/>
    <d v="2002-05-15T00:00:00"/>
    <n v="154107"/>
    <x v="15"/>
    <d v="2002-05-15T00:00:00"/>
    <s v="Smolt"/>
  </r>
  <r>
    <x v="17"/>
    <x v="7"/>
    <s v="WI"/>
    <x v="26"/>
    <s v="Grays River Hatchery"/>
    <s v="WDFW"/>
    <d v="2002-05-16T00:00:00"/>
    <n v="41000"/>
    <x v="15"/>
    <d v="2002-05-16T00:00:00"/>
    <s v="Smolt"/>
  </r>
  <r>
    <x v="17"/>
    <x v="1"/>
    <s v="FA"/>
    <x v="34"/>
    <s v="Youngs Bay"/>
    <s v="ODFW"/>
    <d v="2002-07-02T00:00:00"/>
    <n v="467056"/>
    <x v="8"/>
    <d v="2002-07-02T00:00:00"/>
    <s v="Smolt"/>
  </r>
  <r>
    <x v="17"/>
    <x v="1"/>
    <s v="FA"/>
    <x v="2"/>
    <s v="Bonneville Hatchery"/>
    <s v="ODFW"/>
    <d v="2002-08-01T00:00:00"/>
    <n v="4243157"/>
    <x v="2"/>
    <d v="2002-08-08T00:00:00"/>
    <s v="Smolt"/>
  </r>
  <r>
    <x v="17"/>
    <x v="1"/>
    <s v="FA"/>
    <x v="12"/>
    <s v="Klaskanine Hatchery"/>
    <s v="ODFW"/>
    <d v="2002-08-01T00:00:00"/>
    <n v="620528"/>
    <x v="11"/>
    <d v="2002-08-22T00:00:00"/>
    <s v="Smolt"/>
  </r>
  <r>
    <x v="17"/>
    <x v="6"/>
    <s v="UN"/>
    <x v="34"/>
    <s v="Tongue Pt"/>
    <s v="ODFW"/>
    <d v="2002-08-01T00:00:00"/>
    <n v="39"/>
    <x v="4"/>
    <d v="2002-08-01T00:00:00"/>
    <s v="Smolt"/>
  </r>
  <r>
    <x v="17"/>
    <x v="7"/>
    <s v="WI"/>
    <x v="32"/>
    <s v="Elochoman River"/>
    <s v="WDFW"/>
    <d v="2002-05-05T00:00:00"/>
    <n v="34550"/>
    <x v="14"/>
    <d v="2002-05-17T00:00:00"/>
    <s v="Smolt"/>
  </r>
  <r>
    <x v="17"/>
    <x v="1"/>
    <s v="FA"/>
    <x v="22"/>
    <s v="Cowlitz Salmon"/>
    <s v="WDFW"/>
    <d v="2002-06-05T00:00:00"/>
    <n v="5303871"/>
    <x v="3"/>
    <d v="2002-06-27T00:00:00"/>
    <s v="Smolt"/>
  </r>
  <r>
    <x v="17"/>
    <x v="11"/>
    <s v="NO"/>
    <x v="22"/>
    <s v="Cowlitz Salmon"/>
    <s v="WDFW"/>
    <d v="2002-04-16T00:00:00"/>
    <n v="2967544"/>
    <x v="3"/>
    <d v="2002-05-01T00:00:00"/>
    <s v="Smolt"/>
  </r>
  <r>
    <x v="17"/>
    <x v="8"/>
    <s v="SP"/>
    <x v="22"/>
    <s v="Cowlitz Trout"/>
    <s v="WDFW"/>
    <d v="2002-04-18T00:00:00"/>
    <n v="76848"/>
    <x v="3"/>
    <d v="2002-05-15T00:00:00"/>
    <s v="Smolt"/>
  </r>
  <r>
    <x v="17"/>
    <x v="9"/>
    <s v="SU"/>
    <x v="22"/>
    <s v="Cowlitz Trout"/>
    <s v="WDFW"/>
    <d v="2002-04-18T00:00:00"/>
    <n v="1216023"/>
    <x v="3"/>
    <d v="2002-05-15T00:00:00"/>
    <s v="Smolt"/>
  </r>
  <r>
    <x v="17"/>
    <x v="7"/>
    <s v="WI"/>
    <x v="22"/>
    <s v="Cowlitz Trout"/>
    <s v="WDFW"/>
    <d v="2002-04-18T00:00:00"/>
    <n v="100000"/>
    <x v="3"/>
    <d v="2002-04-30T00:00:00"/>
    <s v="Smolt"/>
  </r>
  <r>
    <x v="17"/>
    <x v="8"/>
    <s v="SP"/>
    <x v="35"/>
    <s v="Deep River Net Pens"/>
    <s v="WDFW"/>
    <d v="2002-05-16T00:00:00"/>
    <n v="95940"/>
    <x v="15"/>
    <d v="2002-05-16T00:00:00"/>
    <s v="Smolt"/>
  </r>
  <r>
    <x v="17"/>
    <x v="5"/>
    <s v="SO"/>
    <x v="35"/>
    <s v="Deep River Net Pens"/>
    <s v="WDFW"/>
    <d v="2002-05-16T00:00:00"/>
    <n v="354557"/>
    <x v="15"/>
    <d v="2002-05-16T00:00:00"/>
    <s v="Smolt"/>
  </r>
  <r>
    <x v="17"/>
    <x v="1"/>
    <s v="FA"/>
    <x v="20"/>
    <s v="Fallert Creek Hatchery"/>
    <s v="WDFW"/>
    <d v="2002-06-01T00:00:00"/>
    <n v="2433562"/>
    <x v="7"/>
    <d v="2002-06-24T00:00:00"/>
    <s v="Smolt"/>
  </r>
  <r>
    <x v="17"/>
    <x v="9"/>
    <s v="SU"/>
    <x v="27"/>
    <s v="Gobar Acclim Pond"/>
    <s v="WDFW"/>
    <d v="2002-05-01T00:00:00"/>
    <n v="8016"/>
    <x v="7"/>
    <d v="2002-05-31T00:00:00"/>
    <s v="Smolt"/>
  </r>
  <r>
    <x v="17"/>
    <x v="7"/>
    <s v="WI"/>
    <x v="27"/>
    <s v="Gobar Acclim Pond"/>
    <s v="WDFW"/>
    <d v="2002-05-01T00:00:00"/>
    <n v="83382"/>
    <x v="7"/>
    <d v="2002-05-31T00:00:00"/>
    <s v="Smolt"/>
  </r>
  <r>
    <x v="17"/>
    <x v="1"/>
    <s v="FA"/>
    <x v="27"/>
    <s v="Kalama Falls Hatchery"/>
    <s v="WDFW"/>
    <d v="2002-06-18T00:00:00"/>
    <n v="2565346"/>
    <x v="7"/>
    <d v="2002-06-21T00:00:00"/>
    <s v="Smolt"/>
  </r>
  <r>
    <x v="17"/>
    <x v="9"/>
    <s v="SU"/>
    <x v="27"/>
    <s v="Kalama River"/>
    <s v="WDFW"/>
    <d v="2002-05-07T00:00:00"/>
    <n v="29718"/>
    <x v="7"/>
    <d v="2002-05-09T00:00:00"/>
    <s v="Smolt"/>
  </r>
  <r>
    <x v="17"/>
    <x v="7"/>
    <s v="WI"/>
    <x v="25"/>
    <s v="N Fk Lewis River"/>
    <s v="WDFW"/>
    <d v="2002-04-16T00:00:00"/>
    <n v="280793"/>
    <x v="5"/>
    <d v="2002-05-07T00:00:00"/>
    <s v="Smolt"/>
  </r>
  <r>
    <x v="17"/>
    <x v="8"/>
    <s v="SP"/>
    <x v="29"/>
    <s v="Green River"/>
    <s v="WDFW"/>
    <d v="2002-05-26T00:00:00"/>
    <n v="106586"/>
    <x v="3"/>
    <d v="2002-05-30T00:00:00"/>
    <s v="Smolt"/>
  </r>
  <r>
    <x v="17"/>
    <x v="9"/>
    <s v="SU"/>
    <x v="29"/>
    <s v="Green River"/>
    <s v="WDFW"/>
    <d v="2002-04-15T00:00:00"/>
    <n v="48192"/>
    <x v="3"/>
    <d v="2002-04-24T00:00:00"/>
    <s v="Smolt"/>
  </r>
  <r>
    <x v="17"/>
    <x v="11"/>
    <s v="NO"/>
    <x v="5"/>
    <s v="Cedar Creek"/>
    <s v="WDFW"/>
    <d v="2002-04-12T00:00:00"/>
    <n v="15718"/>
    <x v="5"/>
    <d v="2002-04-30T00:00:00"/>
    <s v="Smolt"/>
  </r>
  <r>
    <x v="17"/>
    <x v="9"/>
    <s v="SU"/>
    <x v="5"/>
    <s v="N Fk Lewis River"/>
    <s v="WDFW"/>
    <d v="2002-04-25T00:00:00"/>
    <n v="58245"/>
    <x v="5"/>
    <d v="2002-04-25T00:00:00"/>
    <s v="Smolt"/>
  </r>
  <r>
    <x v="17"/>
    <x v="5"/>
    <s v="SO"/>
    <x v="26"/>
    <s v="Steamboat Slough Net Pens"/>
    <s v="WDFW"/>
    <d v="2002-05-01T00:00:00"/>
    <n v="273108"/>
    <x v="15"/>
    <d v="2002-05-01T00:00:00"/>
    <s v="Smolt"/>
  </r>
  <r>
    <x v="18"/>
    <x v="0"/>
    <s v="SP"/>
    <x v="18"/>
    <s v="Clackamas River"/>
    <s v="ODFW"/>
    <d v="2000-03-07T00:00:00"/>
    <n v="162691"/>
    <x v="13"/>
    <d v="2000-03-09T00:00:00"/>
    <s v="Parr"/>
  </r>
  <r>
    <x v="18"/>
    <x v="0"/>
    <s v="SP"/>
    <x v="37"/>
    <s v="Wahkeena Pond"/>
    <s v="ODFW"/>
    <d v="2000-05-03T00:00:00"/>
    <n v="37086"/>
    <x v="4"/>
    <d v="2000-05-03T00:00:00"/>
    <s v="Parr"/>
  </r>
  <r>
    <x v="18"/>
    <x v="0"/>
    <s v="SP"/>
    <x v="18"/>
    <s v="Fall Creek Reservoir"/>
    <s v="ODFW"/>
    <d v="2000-07-06T00:00:00"/>
    <n v="154000"/>
    <x v="1"/>
    <d v="2000-07-06T00:00:00"/>
    <s v="Parr"/>
  </r>
  <r>
    <x v="18"/>
    <x v="0"/>
    <s v="SP"/>
    <x v="3"/>
    <s v="N Fk Lewis River"/>
    <s v="WDFW"/>
    <d v="2000-02-06T00:00:00"/>
    <n v="143685"/>
    <x v="5"/>
    <d v="2000-02-18T00:00:00"/>
    <s v="Parr"/>
  </r>
  <r>
    <x v="18"/>
    <x v="4"/>
    <s v="NO"/>
    <x v="3"/>
    <s v="Fallert Creek"/>
    <s v="WDFW"/>
    <d v="2000-03-29T00:00:00"/>
    <n v="400"/>
    <x v="7"/>
    <d v="2000-03-29T00:00:00"/>
    <s v="Presmolt"/>
  </r>
  <r>
    <x v="18"/>
    <x v="4"/>
    <s v="NO"/>
    <x v="3"/>
    <s v="Salmon Creek (WA)"/>
    <s v="WDFW"/>
    <d v="2000-06-08T00:00:00"/>
    <n v="40"/>
    <x v="4"/>
    <d v="2000-06-08T00:00:00"/>
    <s v="Presmolt"/>
  </r>
  <r>
    <x v="18"/>
    <x v="0"/>
    <s v="SP"/>
    <x v="14"/>
    <s v="Clackamas Hatchery"/>
    <s v="ODFW"/>
    <d v="2000-08-08T00:00:00"/>
    <n v="313072"/>
    <x v="13"/>
    <d v="2000-08-08T00:00:00"/>
    <s v="Parr"/>
  </r>
  <r>
    <x v="18"/>
    <x v="0"/>
    <s v="SP"/>
    <x v="17"/>
    <s v="Detroit Reservoir"/>
    <s v="ODFW"/>
    <d v="2000-07-21T00:00:00"/>
    <n v="120135"/>
    <x v="1"/>
    <d v="2000-07-21T00:00:00"/>
    <s v="Parr"/>
  </r>
  <r>
    <x v="18"/>
    <x v="0"/>
    <s v="SP"/>
    <x v="18"/>
    <s v="Mohawk River"/>
    <s v="ODFW"/>
    <d v="2000-09-07T00:00:00"/>
    <n v="33143"/>
    <x v="1"/>
    <d v="2000-09-07T00:00:00"/>
    <s v="Presmolt"/>
  </r>
  <r>
    <x v="18"/>
    <x v="0"/>
    <s v="SP"/>
    <x v="1"/>
    <s v="Fall Creek Reservoir"/>
    <s v="ODFW"/>
    <d v="2000-07-03T00:00:00"/>
    <n v="116760"/>
    <x v="1"/>
    <d v="2000-07-03T00:00:00"/>
    <s v="Parr"/>
  </r>
  <r>
    <x v="18"/>
    <x v="0"/>
    <s v="SP"/>
    <x v="1"/>
    <s v="M Fk Willamette River"/>
    <s v="ODFW"/>
    <d v="2000-12-18T00:00:00"/>
    <n v="250170"/>
    <x v="1"/>
    <d v="2000-12-18T00:00:00"/>
    <s v="Presmolt"/>
  </r>
  <r>
    <x v="18"/>
    <x v="15"/>
    <s v="SO"/>
    <x v="5"/>
    <s v="Speelyai Hatchery"/>
    <s v="WDFW"/>
    <d v="2000-01-20T00:00:00"/>
    <n v="72000"/>
    <x v="5"/>
    <d v="2000-01-20T00:00:00"/>
    <s v="Fry"/>
  </r>
  <r>
    <x v="18"/>
    <x v="9"/>
    <s v="SU"/>
    <x v="2"/>
    <s v="Wahkeena Pond"/>
    <s v="ODFW"/>
    <d v="2000-08-23T00:00:00"/>
    <n v="490"/>
    <x v="4"/>
    <d v="2000-08-23T00:00:00"/>
    <s v="Smolt"/>
  </r>
  <r>
    <x v="18"/>
    <x v="9"/>
    <s v="SU"/>
    <x v="0"/>
    <s v="Willamette River"/>
    <s v="ODFW"/>
    <d v="2000-10-06T00:00:00"/>
    <n v="36265"/>
    <x v="1"/>
    <d v="2000-10-13T00:00:00"/>
    <s v="Smolt"/>
  </r>
  <r>
    <x v="18"/>
    <x v="0"/>
    <s v="SP"/>
    <x v="38"/>
    <s v="M Fk Willamette River"/>
    <s v="ODFW"/>
    <d v="2000-11-01T00:00:00"/>
    <n v="252353"/>
    <x v="1"/>
    <d v="2000-11-01T00:00:00"/>
    <s v="Presmolt"/>
  </r>
  <r>
    <x v="18"/>
    <x v="0"/>
    <s v="SP"/>
    <x v="18"/>
    <s v="McKenzie Hatchery"/>
    <s v="ODFW"/>
    <d v="2000-11-08T00:00:00"/>
    <n v="242363"/>
    <x v="1"/>
    <d v="2000-11-08T00:00:00"/>
    <s v="Presmolt"/>
  </r>
  <r>
    <x v="18"/>
    <x v="0"/>
    <s v="SP"/>
    <x v="0"/>
    <s v="South Santiam Hatchery"/>
    <s v="ODFW"/>
    <d v="2000-10-27T00:00:00"/>
    <n v="292147"/>
    <x v="0"/>
    <d v="2000-10-27T00:00:00"/>
    <s v="Presmolt"/>
  </r>
  <r>
    <x v="18"/>
    <x v="0"/>
    <s v="SP"/>
    <x v="1"/>
    <s v="Willamette River"/>
    <s v="ODFW"/>
    <d v="2000-11-09T00:00:00"/>
    <n v="28700"/>
    <x v="1"/>
    <d v="2000-11-09T00:00:00"/>
    <s v="Presmolt"/>
  </r>
  <r>
    <x v="18"/>
    <x v="0"/>
    <s v="SP"/>
    <x v="1"/>
    <s v="Mollala River"/>
    <s v="ODFW"/>
    <d v="2000-11-15T00:00:00"/>
    <n v="36386"/>
    <x v="1"/>
    <d v="2000-11-15T00:00:00"/>
    <s v="Presmolt"/>
  </r>
  <r>
    <x v="18"/>
    <x v="0"/>
    <s v="SP"/>
    <x v="18"/>
    <s v="Willamette River"/>
    <s v="ODFW"/>
    <d v="2000-11-07T00:00:00"/>
    <n v="62307"/>
    <x v="1"/>
    <d v="2000-11-07T00:00:00"/>
    <s v="Presmolt"/>
  </r>
  <r>
    <x v="18"/>
    <x v="1"/>
    <s v="FA"/>
    <x v="39"/>
    <s v="Below Bonn Dam"/>
    <s v="WDFW"/>
    <d v="2001-06-01T00:00:00"/>
    <n v="199976"/>
    <x v="4"/>
    <d v="2001-06-01T00:00:00"/>
    <s v="Smolt"/>
  </r>
  <r>
    <x v="18"/>
    <x v="6"/>
    <s v="UN"/>
    <x v="10"/>
    <s v="Big Creek Hatchery"/>
    <s v="ODFW"/>
    <d v="2001-05-01T00:00:00"/>
    <n v="392038"/>
    <x v="10"/>
    <d v="2001-05-01T00:00:00"/>
    <s v="Smolt"/>
  </r>
  <r>
    <x v="18"/>
    <x v="1"/>
    <s v="FA"/>
    <x v="10"/>
    <s v="Big Creek Hatchery"/>
    <s v="ODFW"/>
    <d v="2001-05-05T00:00:00"/>
    <n v="4537448"/>
    <x v="10"/>
    <d v="2001-05-31T00:00:00"/>
    <s v="Smolt"/>
  </r>
  <r>
    <x v="18"/>
    <x v="7"/>
    <s v="WI"/>
    <x v="8"/>
    <s v="Eagle Creek Hatchery"/>
    <s v="USFW"/>
    <d v="2001-05-03T00:00:00"/>
    <n v="112717"/>
    <x v="9"/>
    <d v="2001-05-03T00:00:00"/>
    <s v="Smolt"/>
  </r>
  <r>
    <x v="18"/>
    <x v="8"/>
    <s v="SP"/>
    <x v="1"/>
    <s v="Dexter Pond"/>
    <s v="ODFW"/>
    <d v="2001-02-05T00:00:00"/>
    <n v="1205885"/>
    <x v="1"/>
    <d v="2001-03-01T00:00:00"/>
    <s v="Smolt"/>
  </r>
  <r>
    <x v="18"/>
    <x v="8"/>
    <s v="SP"/>
    <x v="18"/>
    <s v="McKenzie Hatchery"/>
    <s v="ODFW"/>
    <d v="2001-02-07T00:00:00"/>
    <n v="757118"/>
    <x v="1"/>
    <d v="2001-03-07T00:00:00"/>
    <s v="Smolt"/>
  </r>
  <r>
    <x v="18"/>
    <x v="8"/>
    <s v="SP"/>
    <x v="18"/>
    <s v="Clackamas River"/>
    <s v="ODFW"/>
    <d v="2001-03-06T00:00:00"/>
    <n v="159344"/>
    <x v="13"/>
    <d v="2001-03-07T00:00:00"/>
    <s v="Smolt"/>
  </r>
  <r>
    <x v="18"/>
    <x v="8"/>
    <s v="SP"/>
    <x v="18"/>
    <s v="Willamette River"/>
    <s v="ODFW"/>
    <d v="2001-03-08T00:00:00"/>
    <n v="79837"/>
    <x v="1"/>
    <d v="2001-03-08T00:00:00"/>
    <s v="Smolt"/>
  </r>
  <r>
    <x v="18"/>
    <x v="8"/>
    <s v="SP"/>
    <x v="0"/>
    <s v="South Santiam Hatchery"/>
    <s v="ODFW"/>
    <d v="2001-02-12T00:00:00"/>
    <n v="297609"/>
    <x v="0"/>
    <d v="2001-02-12T00:00:00"/>
    <s v="Smolt"/>
  </r>
  <r>
    <x v="18"/>
    <x v="8"/>
    <s v="SP"/>
    <x v="15"/>
    <s v="Sandy Hatchery"/>
    <s v="ODFW"/>
    <d v="2001-03-12T00:00:00"/>
    <n v="150048"/>
    <x v="12"/>
    <d v="2001-03-12T00:00:00"/>
    <s v="Smolt"/>
  </r>
  <r>
    <x v="18"/>
    <x v="8"/>
    <s v="SP"/>
    <x v="1"/>
    <s v="Fall Creek"/>
    <s v="ODFW"/>
    <d v="2001-02-28T00:00:00"/>
    <n v="71297"/>
    <x v="1"/>
    <d v="2001-02-28T00:00:00"/>
    <s v="Smolt"/>
  </r>
  <r>
    <x v="18"/>
    <x v="8"/>
    <s v="SP"/>
    <x v="1"/>
    <s v="Mollala River"/>
    <s v="ODFW"/>
    <d v="2001-02-27T00:00:00"/>
    <n v="75600"/>
    <x v="1"/>
    <d v="2001-02-28T00:00:00"/>
    <s v="Smolt"/>
  </r>
  <r>
    <x v="18"/>
    <x v="6"/>
    <s v="UN"/>
    <x v="10"/>
    <s v="Big Creek Hatchery"/>
    <s v="ODFW"/>
    <d v="2001-04-16T00:00:00"/>
    <n v="145147"/>
    <x v="10"/>
    <d v="2001-04-16T00:00:00"/>
    <s v="Smolt"/>
  </r>
  <r>
    <x v="18"/>
    <x v="7"/>
    <s v="WI"/>
    <x v="10"/>
    <s v="Big Creek Hatchery"/>
    <s v="ODFW"/>
    <d v="2001-04-16T00:00:00"/>
    <n v="60423"/>
    <x v="10"/>
    <d v="2001-04-16T00:00:00"/>
    <s v="Smolt"/>
  </r>
  <r>
    <x v="18"/>
    <x v="8"/>
    <s v="SP"/>
    <x v="34"/>
    <s v="Blind Slough"/>
    <s v="ODFW"/>
    <d v="2001-03-02T00:00:00"/>
    <n v="139319"/>
    <x v="4"/>
    <d v="2001-03-02T00:00:00"/>
    <s v="Smolt"/>
  </r>
  <r>
    <x v="18"/>
    <x v="8"/>
    <s v="SP"/>
    <x v="34"/>
    <s v="Blind Slough"/>
    <s v="ODFW"/>
    <d v="2001-03-29T00:00:00"/>
    <n v="111077"/>
    <x v="4"/>
    <d v="2001-04-03T00:00:00"/>
    <s v="Smolt"/>
  </r>
  <r>
    <x v="18"/>
    <x v="8"/>
    <s v="SP"/>
    <x v="14"/>
    <s v="Clackamas Hatchery"/>
    <s v="ODFW"/>
    <d v="2001-03-14T00:00:00"/>
    <n v="373648"/>
    <x v="13"/>
    <d v="2001-03-14T00:00:00"/>
    <s v="Smolt"/>
  </r>
  <r>
    <x v="18"/>
    <x v="8"/>
    <s v="SP"/>
    <x v="14"/>
    <s v="Sandy River"/>
    <s v="ODFW"/>
    <d v="2001-03-13T00:00:00"/>
    <n v="284036"/>
    <x v="12"/>
    <d v="2001-03-16T00:00:00"/>
    <s v="Smolt"/>
  </r>
  <r>
    <x v="18"/>
    <x v="7"/>
    <s v="WI"/>
    <x v="14"/>
    <s v="Clackamas Hatchery"/>
    <s v="ODFW"/>
    <d v="2001-04-03T00:00:00"/>
    <n v="19853"/>
    <x v="13"/>
    <d v="2001-04-03T00:00:00"/>
    <s v="Smolt"/>
  </r>
  <r>
    <x v="18"/>
    <x v="7"/>
    <s v="WI"/>
    <x v="14"/>
    <s v="Clackamas Hatchery"/>
    <s v="ODFW"/>
    <d v="2001-04-09T00:00:00"/>
    <n v="110389"/>
    <x v="13"/>
    <d v="2001-05-14T00:00:00"/>
    <s v="Smolt"/>
  </r>
  <r>
    <x v="18"/>
    <x v="9"/>
    <s v="SU"/>
    <x v="1"/>
    <s v="Dexter Pond"/>
    <s v="ODFW"/>
    <d v="2001-04-09T00:00:00"/>
    <n v="115790"/>
    <x v="1"/>
    <d v="2001-04-09T00:00:00"/>
    <s v="Smolt"/>
  </r>
  <r>
    <x v="18"/>
    <x v="9"/>
    <s v="SU"/>
    <x v="16"/>
    <s v="McKenzie River"/>
    <s v="ODFW"/>
    <d v="2001-04-03T00:00:00"/>
    <n v="67949"/>
    <x v="1"/>
    <d v="2001-04-03T00:00:00"/>
    <s v="Smolt"/>
  </r>
  <r>
    <x v="18"/>
    <x v="9"/>
    <s v="SU"/>
    <x v="17"/>
    <s v="Santiam River &amp; N Fk"/>
    <s v="ODFW"/>
    <d v="2001-04-09T00:00:00"/>
    <n v="128880"/>
    <x v="0"/>
    <d v="2001-04-09T00:00:00"/>
    <s v="Smolt"/>
  </r>
  <r>
    <x v="18"/>
    <x v="9"/>
    <s v="SU"/>
    <x v="19"/>
    <s v="Willamette River"/>
    <s v="ODFW"/>
    <d v="2001-04-03T00:00:00"/>
    <n v="39995"/>
    <x v="1"/>
    <d v="2001-04-04T00:00:00"/>
    <s v="Smolt"/>
  </r>
  <r>
    <x v="18"/>
    <x v="8"/>
    <s v="SP"/>
    <x v="0"/>
    <s v="South Santiam Hatchery"/>
    <s v="ODFW"/>
    <d v="2001-03-05T00:00:00"/>
    <n v="418162"/>
    <x v="0"/>
    <d v="2001-03-12T00:00:00"/>
    <s v="Smolt"/>
  </r>
  <r>
    <x v="18"/>
    <x v="6"/>
    <s v="UN"/>
    <x v="15"/>
    <s v="Sandy Hatchery"/>
    <s v="ODFW"/>
    <d v="2001-04-18T00:00:00"/>
    <n v="365588"/>
    <x v="12"/>
    <d v="2001-04-19T00:00:00"/>
    <s v="Smolt"/>
  </r>
  <r>
    <x v="18"/>
    <x v="9"/>
    <s v="SU"/>
    <x v="15"/>
    <s v="Sandy Hatchery"/>
    <s v="ODFW"/>
    <d v="2001-04-16T00:00:00"/>
    <n v="59889"/>
    <x v="12"/>
    <d v="2001-04-16T00:00:00"/>
    <s v="Smolt"/>
  </r>
  <r>
    <x v="18"/>
    <x v="7"/>
    <s v="WI"/>
    <x v="15"/>
    <s v="Sandy Hatchery"/>
    <s v="ODFW"/>
    <d v="2001-03-30T00:00:00"/>
    <n v="40198"/>
    <x v="12"/>
    <d v="2001-03-30T00:00:00"/>
    <s v="Smolt"/>
  </r>
  <r>
    <x v="18"/>
    <x v="8"/>
    <s v="SP"/>
    <x v="34"/>
    <s v="Youngs Bay"/>
    <s v="ODFW"/>
    <d v="2001-03-02T00:00:00"/>
    <n v="537898"/>
    <x v="8"/>
    <d v="2001-04-12T00:00:00"/>
    <s v="Smolt"/>
  </r>
  <r>
    <x v="18"/>
    <x v="9"/>
    <s v="SU"/>
    <x v="1"/>
    <s v="McKenzie River"/>
    <s v="ODFW"/>
    <d v="2001-04-10T00:00:00"/>
    <n v="48662"/>
    <x v="1"/>
    <d v="2001-04-10T00:00:00"/>
    <s v="Smolt"/>
  </r>
  <r>
    <x v="18"/>
    <x v="8"/>
    <s v="SP"/>
    <x v="17"/>
    <s v="Minto Pond"/>
    <s v="ODFW"/>
    <d v="2001-03-12T00:00:00"/>
    <n v="664200"/>
    <x v="0"/>
    <d v="2001-03-12T00:00:00"/>
    <s v="Smolt"/>
  </r>
  <r>
    <x v="18"/>
    <x v="5"/>
    <s v="SO"/>
    <x v="32"/>
    <s v="Elochoman Hatchery"/>
    <s v="WDFW"/>
    <d v="2001-04-01T00:00:00"/>
    <n v="360525"/>
    <x v="14"/>
    <d v="2001-04-30T00:00:00"/>
    <s v="Smolt"/>
  </r>
  <r>
    <x v="18"/>
    <x v="11"/>
    <s v="NO"/>
    <x v="32"/>
    <s v="Elochoman Hatchery"/>
    <s v="WDFW"/>
    <d v="2001-04-01T00:00:00"/>
    <n v="548600"/>
    <x v="14"/>
    <d v="2001-04-30T00:00:00"/>
    <s v="Smolt"/>
  </r>
  <r>
    <x v="18"/>
    <x v="7"/>
    <s v="WI"/>
    <x v="32"/>
    <s v="Elochoman Hatchery"/>
    <s v="WDFW"/>
    <d v="2001-04-15T00:00:00"/>
    <n v="47450"/>
    <x v="14"/>
    <d v="2001-05-15T00:00:00"/>
    <s v="Smolt"/>
  </r>
  <r>
    <x v="18"/>
    <x v="7"/>
    <s v="WI"/>
    <x v="32"/>
    <s v="Coweeman River"/>
    <s v="WDFW"/>
    <d v="2001-04-16T00:00:00"/>
    <n v="12000"/>
    <x v="17"/>
    <d v="2001-04-16T00:00:00"/>
    <s v="Smolt"/>
  </r>
  <r>
    <x v="18"/>
    <x v="8"/>
    <s v="SP"/>
    <x v="20"/>
    <s v="Fallert Creek Hatchery"/>
    <s v="WDFW"/>
    <d v="2001-03-01T00:00:00"/>
    <n v="375886"/>
    <x v="7"/>
    <d v="2001-03-14T00:00:00"/>
    <s v="Smolt"/>
  </r>
  <r>
    <x v="18"/>
    <x v="5"/>
    <s v="SO"/>
    <x v="20"/>
    <s v="Fallert Creek Hatchery"/>
    <s v="WDFW"/>
    <d v="2001-04-18T00:00:00"/>
    <n v="354750"/>
    <x v="7"/>
    <d v="2001-04-23T00:00:00"/>
    <s v="Smolt"/>
  </r>
  <r>
    <x v="18"/>
    <x v="9"/>
    <s v="SU"/>
    <x v="20"/>
    <s v="Fallert Creek Hatchery"/>
    <s v="WDFW"/>
    <d v="2001-04-17T00:00:00"/>
    <n v="45321"/>
    <x v="7"/>
    <d v="2001-04-18T00:00:00"/>
    <s v="Smolt"/>
  </r>
  <r>
    <x v="18"/>
    <x v="13"/>
    <s v="FA"/>
    <x v="26"/>
    <s v="Grays River Hatchery"/>
    <s v="WDFW"/>
    <d v="2001-03-15T00:00:00"/>
    <n v="202833"/>
    <x v="15"/>
    <d v="2001-03-30T00:00:00"/>
    <s v="Smolt"/>
  </r>
  <r>
    <x v="18"/>
    <x v="8"/>
    <s v="SP"/>
    <x v="27"/>
    <s v="Gobar Acclim Pond"/>
    <s v="WDFW"/>
    <d v="2001-03-01T00:00:00"/>
    <n v="125000"/>
    <x v="7"/>
    <d v="2001-03-14T00:00:00"/>
    <s v="Smolt"/>
  </r>
  <r>
    <x v="18"/>
    <x v="11"/>
    <s v="NO"/>
    <x v="24"/>
    <s v="Washougal Hatchery"/>
    <s v="WDFW"/>
    <d v="2001-04-23T00:00:00"/>
    <n v="470309"/>
    <x v="6"/>
    <d v="2001-04-23T00:00:00"/>
    <s v="Smolt"/>
  </r>
  <r>
    <x v="18"/>
    <x v="8"/>
    <s v="SP"/>
    <x v="5"/>
    <s v="Lewis River"/>
    <s v="WDFW"/>
    <d v="2001-01-27T00:00:00"/>
    <n v="276273"/>
    <x v="5"/>
    <d v="2001-02-28T00:00:00"/>
    <s v="Smolt"/>
  </r>
  <r>
    <x v="18"/>
    <x v="9"/>
    <s v="SU"/>
    <x v="24"/>
    <s v="N Fk Lewis River"/>
    <s v="WDFW"/>
    <d v="2001-04-30T00:00:00"/>
    <n v="49105"/>
    <x v="5"/>
    <d v="2001-04-30T00:00:00"/>
    <s v="Smolt"/>
  </r>
  <r>
    <x v="18"/>
    <x v="7"/>
    <s v="WI"/>
    <x v="24"/>
    <s v="Skamania Hatchery"/>
    <s v="WDFW"/>
    <d v="2001-04-24T00:00:00"/>
    <n v="17556"/>
    <x v="6"/>
    <d v="2001-04-30T00:00:00"/>
    <s v="Smolt"/>
  </r>
  <r>
    <x v="18"/>
    <x v="9"/>
    <s v="SU"/>
    <x v="24"/>
    <s v="E Fk Lewis River"/>
    <s v="WDFW"/>
    <d v="2001-04-19T00:00:00"/>
    <n v="17219"/>
    <x v="5"/>
    <d v="2001-04-19T00:00:00"/>
    <s v="Smolt"/>
  </r>
  <r>
    <x v="18"/>
    <x v="7"/>
    <s v="WI"/>
    <x v="28"/>
    <s v="E Fk Lewis River"/>
    <s v="WDFW"/>
    <d v="2001-04-17T00:00:00"/>
    <n v="91346"/>
    <x v="5"/>
    <d v="2001-04-18T00:00:00"/>
    <s v="Smolt"/>
  </r>
  <r>
    <x v="18"/>
    <x v="8"/>
    <s v="SP"/>
    <x v="29"/>
    <s v="Green River"/>
    <s v="WDFW"/>
    <d v="2001-03-07T00:00:00"/>
    <n v="86601"/>
    <x v="3"/>
    <d v="2001-04-16T00:00:00"/>
    <s v="Smolt"/>
  </r>
  <r>
    <x v="18"/>
    <x v="5"/>
    <s v="SO"/>
    <x v="29"/>
    <s v="Green River"/>
    <s v="WDFW"/>
    <d v="2001-04-27T00:00:00"/>
    <n v="800550"/>
    <x v="3"/>
    <d v="2001-05-11T00:00:00"/>
    <s v="Smolt"/>
  </r>
  <r>
    <x v="18"/>
    <x v="9"/>
    <s v="SU"/>
    <x v="29"/>
    <s v="Green River"/>
    <s v="WDFW"/>
    <d v="2001-04-16T00:00:00"/>
    <n v="23730"/>
    <x v="3"/>
    <d v="2001-04-20T00:00:00"/>
    <s v="Smolt"/>
  </r>
  <r>
    <x v="18"/>
    <x v="7"/>
    <s v="WI"/>
    <x v="25"/>
    <s v="N Fk Lewis River"/>
    <s v="WDFW"/>
    <d v="2001-04-16T00:00:00"/>
    <n v="104110"/>
    <x v="5"/>
    <d v="2001-05-09T00:00:00"/>
    <s v="Smolt"/>
  </r>
  <r>
    <x v="18"/>
    <x v="5"/>
    <s v="SO"/>
    <x v="7"/>
    <s v="Lewis River Hatchery"/>
    <s v="WDFW"/>
    <d v="2001-04-10T00:00:00"/>
    <n v="909038"/>
    <x v="5"/>
    <d v="2001-04-10T00:00:00"/>
    <s v="Smolt"/>
  </r>
  <r>
    <x v="18"/>
    <x v="11"/>
    <s v="NO"/>
    <x v="7"/>
    <s v="Lewis River Hatchery"/>
    <s v="WDFW"/>
    <d v="2001-04-10T00:00:00"/>
    <n v="868756"/>
    <x v="5"/>
    <d v="2001-04-10T00:00:00"/>
    <s v="Smolt"/>
  </r>
  <r>
    <x v="18"/>
    <x v="8"/>
    <s v="SP"/>
    <x v="7"/>
    <s v="Lewis River"/>
    <s v="WDFW"/>
    <d v="2001-02-22T00:00:00"/>
    <n v="785357"/>
    <x v="5"/>
    <d v="2001-02-25T00:00:00"/>
    <s v="Smolt"/>
  </r>
  <r>
    <x v="18"/>
    <x v="6"/>
    <s v="UN"/>
    <x v="34"/>
    <s v="Klaskanine Hatchery"/>
    <s v="ODFW"/>
    <d v="2001-05-07T00:00:00"/>
    <n v="344738"/>
    <x v="11"/>
    <d v="2001-05-07T00:00:00"/>
    <s v="Smolt"/>
  </r>
  <r>
    <x v="18"/>
    <x v="6"/>
    <s v="UN"/>
    <x v="2"/>
    <s v="Bonneville Hatchery"/>
    <s v="ODFW"/>
    <d v="2001-04-30T00:00:00"/>
    <n v="416801"/>
    <x v="2"/>
    <d v="2001-04-30T00:00:00"/>
    <s v="Smolt"/>
  </r>
  <r>
    <x v="18"/>
    <x v="7"/>
    <s v="WI"/>
    <x v="12"/>
    <s v="Klaskanine Hatchery"/>
    <s v="ODFW"/>
    <d v="2001-04-23T00:00:00"/>
    <n v="56210"/>
    <x v="11"/>
    <d v="2001-04-23T00:00:00"/>
    <s v="Smolt"/>
  </r>
  <r>
    <x v="18"/>
    <x v="7"/>
    <s v="WI"/>
    <x v="21"/>
    <s v="Beaver Creek Hatchery"/>
    <s v="WDFW"/>
    <d v="2001-04-16T00:00:00"/>
    <n v="44600"/>
    <x v="14"/>
    <d v="2001-05-30T00:00:00"/>
    <s v="Smolt"/>
  </r>
  <r>
    <x v="18"/>
    <x v="7"/>
    <s v="WI"/>
    <x v="33"/>
    <s v="Clackamas River"/>
    <s v="ODFW"/>
    <d v="2001-04-30T00:00:00"/>
    <n v="6170"/>
    <x v="13"/>
    <d v="2001-04-30T00:00:00"/>
    <s v="Smolt"/>
  </r>
  <r>
    <x v="18"/>
    <x v="9"/>
    <s v="SU"/>
    <x v="0"/>
    <s v="South Santiam Hatchery"/>
    <s v="ODFW"/>
    <d v="2001-04-12T00:00:00"/>
    <n v="145195"/>
    <x v="0"/>
    <d v="2001-04-12T00:00:00"/>
    <s v="Smolt"/>
  </r>
  <r>
    <x v="18"/>
    <x v="6"/>
    <s v="UN"/>
    <x v="15"/>
    <s v="Sandy Hatchery"/>
    <s v="ODFW"/>
    <d v="2001-05-16T00:00:00"/>
    <n v="352567"/>
    <x v="12"/>
    <d v="2001-05-16T00:00:00"/>
    <s v="Smolt"/>
  </r>
  <r>
    <x v="18"/>
    <x v="6"/>
    <s v="UN"/>
    <x v="15"/>
    <s v="Clackamas River"/>
    <s v="ODFW"/>
    <d v="2001-05-14T00:00:00"/>
    <n v="69188"/>
    <x v="13"/>
    <d v="2001-05-14T00:00:00"/>
    <s v="Smolt"/>
  </r>
  <r>
    <x v="18"/>
    <x v="7"/>
    <s v="WI"/>
    <x v="15"/>
    <s v="Sandy Hatchery"/>
    <s v="ODFW"/>
    <d v="2001-05-14T00:00:00"/>
    <n v="118718"/>
    <x v="12"/>
    <d v="2001-05-14T00:00:00"/>
    <s v="Smolt"/>
  </r>
  <r>
    <x v="18"/>
    <x v="6"/>
    <s v="UN"/>
    <x v="34"/>
    <s v="Tongue Pt"/>
    <s v="ODFW"/>
    <d v="2001-04-16T00:00:00"/>
    <n v="173199"/>
    <x v="4"/>
    <d v="2001-04-16T00:00:00"/>
    <s v="Smolt"/>
  </r>
  <r>
    <x v="18"/>
    <x v="6"/>
    <s v="UN"/>
    <x v="34"/>
    <s v="Tongue Pt"/>
    <s v="ODFW"/>
    <d v="2001-05-31T00:00:00"/>
    <n v="482414"/>
    <x v="4"/>
    <d v="2001-05-31T00:00:00"/>
    <s v="Smolt"/>
  </r>
  <r>
    <x v="18"/>
    <x v="6"/>
    <s v="UN"/>
    <x v="34"/>
    <s v="Youngs Bay"/>
    <s v="ODFW"/>
    <d v="2001-04-10T00:00:00"/>
    <n v="1221954"/>
    <x v="8"/>
    <d v="2001-04-17T00:00:00"/>
    <s v="Smolt"/>
  </r>
  <r>
    <x v="18"/>
    <x v="6"/>
    <s v="UN"/>
    <x v="34"/>
    <s v="Youngs Bay"/>
    <s v="ODFW"/>
    <d v="2001-05-14T00:00:00"/>
    <n v="502077"/>
    <x v="8"/>
    <d v="2001-05-14T00:00:00"/>
    <s v="Smolt"/>
  </r>
  <r>
    <x v="18"/>
    <x v="6"/>
    <s v="UN"/>
    <x v="34"/>
    <s v="Blind Slough"/>
    <s v="ODFW"/>
    <d v="2001-05-24T00:00:00"/>
    <n v="299411"/>
    <x v="4"/>
    <d v="2001-05-24T00:00:00"/>
    <s v="Smolt"/>
  </r>
  <r>
    <x v="18"/>
    <x v="6"/>
    <s v="UN"/>
    <x v="2"/>
    <s v="Bonneville Hatchery"/>
    <s v="ODFW"/>
    <d v="2001-05-31T00:00:00"/>
    <n v="832854"/>
    <x v="2"/>
    <d v="2001-05-31T00:00:00"/>
    <s v="Smolt"/>
  </r>
  <r>
    <x v="18"/>
    <x v="1"/>
    <s v="FA"/>
    <x v="2"/>
    <s v="Bonneville Hatchery"/>
    <s v="ODFW"/>
    <d v="2001-06-01T00:00:00"/>
    <n v="903090"/>
    <x v="2"/>
    <d v="2001-06-19T00:00:00"/>
    <s v="Smolt"/>
  </r>
  <r>
    <x v="18"/>
    <x v="9"/>
    <s v="SU"/>
    <x v="14"/>
    <s v="Clackamas Hatchery"/>
    <s v="ODFW"/>
    <d v="2001-05-16T00:00:00"/>
    <n v="137921"/>
    <x v="13"/>
    <d v="2001-05-16T00:00:00"/>
    <s v="Smolt"/>
  </r>
  <r>
    <x v="18"/>
    <x v="5"/>
    <s v="SO"/>
    <x v="8"/>
    <s v="Eagle Creek Hatchery"/>
    <s v="USFW"/>
    <d v="2001-05-16T00:00:00"/>
    <n v="711927"/>
    <x v="9"/>
    <d v="2001-05-16T00:00:00"/>
    <s v="Smolt"/>
  </r>
  <r>
    <x v="18"/>
    <x v="9"/>
    <s v="SU"/>
    <x v="3"/>
    <s v="Cowlitz River"/>
    <s v="WDFW"/>
    <d v="2001-04-13T00:00:00"/>
    <n v="86551"/>
    <x v="3"/>
    <d v="2001-04-23T00:00:00"/>
    <s v="Smolt"/>
  </r>
  <r>
    <x v="18"/>
    <x v="8"/>
    <s v="SP"/>
    <x v="22"/>
    <s v="Cowlitz Salmon"/>
    <s v="WDFW"/>
    <d v="2001-03-05T00:00:00"/>
    <n v="898662"/>
    <x v="3"/>
    <d v="2001-03-05T00:00:00"/>
    <s v="Smolt"/>
  </r>
  <r>
    <x v="18"/>
    <x v="1"/>
    <s v="FA"/>
    <x v="22"/>
    <s v="Cowlitz Hatchery"/>
    <s v="WDFW"/>
    <d v="2001-05-23T00:00:00"/>
    <n v="5975811"/>
    <x v="3"/>
    <d v="2001-06-07T00:00:00"/>
    <s v="Smolt"/>
  </r>
  <r>
    <x v="18"/>
    <x v="9"/>
    <s v="SU"/>
    <x v="25"/>
    <s v="N Fk Lewis River"/>
    <s v="WDFW"/>
    <d v="2001-04-16T00:00:00"/>
    <n v="62072"/>
    <x v="5"/>
    <d v="2001-04-30T00:00:00"/>
    <s v="Smolt"/>
  </r>
  <r>
    <x v="18"/>
    <x v="9"/>
    <s v="SU"/>
    <x v="25"/>
    <s v="N Fk Lewis River"/>
    <s v="WDFW"/>
    <d v="2001-05-01T00:00:00"/>
    <n v="113942"/>
    <x v="5"/>
    <d v="2001-05-09T00:00:00"/>
    <s v="Smolt"/>
  </r>
  <r>
    <x v="18"/>
    <x v="5"/>
    <s v="SO"/>
    <x v="29"/>
    <s v="North Toutle Hatchery"/>
    <s v="WDFW"/>
    <d v="2001-05-01T00:00:00"/>
    <n v="242060"/>
    <x v="16"/>
    <d v="2001-05-08T00:00:00"/>
    <s v="Smolt"/>
  </r>
  <r>
    <x v="18"/>
    <x v="5"/>
    <s v="SO"/>
    <x v="32"/>
    <s v="Toutle River"/>
    <s v="WDFW"/>
    <d v="2001-05-01T00:00:00"/>
    <n v="208966"/>
    <x v="16"/>
    <d v="2001-05-01T00:00:00"/>
    <s v="Smolt"/>
  </r>
  <r>
    <x v="18"/>
    <x v="9"/>
    <s v="SU"/>
    <x v="5"/>
    <s v="Lewis River"/>
    <s v="WDFW"/>
    <d v="2001-05-07T00:00:00"/>
    <n v="62174"/>
    <x v="5"/>
    <d v="2001-05-07T00:00:00"/>
    <s v="Smolt"/>
  </r>
  <r>
    <x v="18"/>
    <x v="11"/>
    <s v="NO"/>
    <x v="22"/>
    <s v="Cowlitz Hatchery"/>
    <s v="WDFW"/>
    <d v="2001-04-19T00:00:00"/>
    <n v="4195758"/>
    <x v="3"/>
    <d v="2001-04-30T00:00:00"/>
    <s v="Smolt"/>
  </r>
  <r>
    <x v="18"/>
    <x v="7"/>
    <s v="WI"/>
    <x v="22"/>
    <s v="Cowlitz Salmon"/>
    <s v="WDFW"/>
    <d v="2001-04-17T00:00:00"/>
    <n v="150138"/>
    <x v="3"/>
    <d v="2001-04-19T00:00:00"/>
    <s v="Smolt"/>
  </r>
  <r>
    <x v="18"/>
    <x v="7"/>
    <s v="WI"/>
    <x v="22"/>
    <s v="Cowlitz Trout"/>
    <s v="WDFW"/>
    <d v="2001-04-16T00:00:00"/>
    <n v="795487"/>
    <x v="3"/>
    <d v="2001-05-06T00:00:00"/>
    <s v="Smolt"/>
  </r>
  <r>
    <x v="18"/>
    <x v="9"/>
    <s v="SU"/>
    <x v="22"/>
    <s v="Cowlitz Trout"/>
    <s v="WDFW"/>
    <d v="2001-04-08T00:00:00"/>
    <n v="563233"/>
    <x v="3"/>
    <d v="2001-05-08T00:00:00"/>
    <s v="Smolt"/>
  </r>
  <r>
    <x v="18"/>
    <x v="8"/>
    <s v="SP"/>
    <x v="35"/>
    <s v="Deep River Net Pens"/>
    <s v="WDFW"/>
    <d v="2001-05-05T00:00:00"/>
    <n v="159565"/>
    <x v="15"/>
    <d v="2001-05-09T00:00:00"/>
    <s v="Smolt"/>
  </r>
  <r>
    <x v="18"/>
    <x v="5"/>
    <s v="SO"/>
    <x v="35"/>
    <s v="Deep River Net Pens"/>
    <s v="WDFW"/>
    <d v="2001-05-05T00:00:00"/>
    <n v="395337"/>
    <x v="15"/>
    <d v="2001-05-09T00:00:00"/>
    <s v="Smolt"/>
  </r>
  <r>
    <x v="18"/>
    <x v="7"/>
    <s v="WI"/>
    <x v="24"/>
    <s v="Skamania Hatchery"/>
    <s v="WDFW"/>
    <d v="2001-04-24T00:00:00"/>
    <n v="63138"/>
    <x v="6"/>
    <d v="2001-05-06T00:00:00"/>
    <s v="Smolt"/>
  </r>
  <r>
    <x v="18"/>
    <x v="9"/>
    <s v="SU"/>
    <x v="24"/>
    <s v="Washougal River"/>
    <s v="WDFW"/>
    <d v="2001-05-06T00:00:00"/>
    <n v="55040"/>
    <x v="6"/>
    <d v="2001-05-06T00:00:00"/>
    <s v="Smolt"/>
  </r>
  <r>
    <x v="18"/>
    <x v="11"/>
    <s v="NO"/>
    <x v="5"/>
    <s v="Cedar Creek"/>
    <s v="WDFW"/>
    <d v="2001-04-05T00:00:00"/>
    <n v="14484"/>
    <x v="5"/>
    <d v="2001-04-30T00:00:00"/>
    <s v="Smolt"/>
  </r>
  <r>
    <x v="18"/>
    <x v="1"/>
    <s v="FA"/>
    <x v="24"/>
    <s v="Washougal Hatchery"/>
    <s v="WDFW"/>
    <d v="2001-06-06T00:00:00"/>
    <n v="3182618"/>
    <x v="6"/>
    <d v="2001-06-12T00:00:00"/>
    <s v="Smolt"/>
  </r>
  <r>
    <x v="18"/>
    <x v="1"/>
    <s v="FA"/>
    <x v="24"/>
    <s v="Washougal Hatchery"/>
    <s v="WDFW"/>
    <d v="2001-07-03T00:00:00"/>
    <n v="535256"/>
    <x v="6"/>
    <d v="2001-07-03T00:00:00"/>
    <s v="Smolt"/>
  </r>
  <r>
    <x v="18"/>
    <x v="1"/>
    <s v="FA"/>
    <x v="34"/>
    <s v="Youngs Bay"/>
    <s v="ODFW"/>
    <d v="2001-07-04T00:00:00"/>
    <n v="205145"/>
    <x v="8"/>
    <d v="2001-07-04T00:00:00"/>
    <s v="Smolt"/>
  </r>
  <r>
    <x v="18"/>
    <x v="1"/>
    <s v="FA"/>
    <x v="2"/>
    <s v="Bonneville Hatchery"/>
    <s v="ODFW"/>
    <d v="2001-07-20T00:00:00"/>
    <n v="4560828"/>
    <x v="2"/>
    <d v="2001-08-03T00:00:00"/>
    <s v="Smolt"/>
  </r>
  <r>
    <x v="18"/>
    <x v="1"/>
    <s v="FA"/>
    <x v="35"/>
    <s v="Kalama Falls Hatchery"/>
    <s v="WDFW"/>
    <d v="2001-06-14T00:00:00"/>
    <n v="2608918"/>
    <x v="7"/>
    <d v="2001-06-28T00:00:00"/>
    <s v="Smolt"/>
  </r>
  <r>
    <x v="18"/>
    <x v="1"/>
    <s v="FA"/>
    <x v="12"/>
    <s v="Klaskanine Hatchery"/>
    <s v="ODFW"/>
    <d v="2001-08-23T00:00:00"/>
    <n v="669913"/>
    <x v="11"/>
    <d v="2001-09-20T00:00:00"/>
    <s v="Smolt"/>
  </r>
  <r>
    <x v="18"/>
    <x v="6"/>
    <s v="UN"/>
    <x v="8"/>
    <s v="Clackamas River"/>
    <s v="USFW"/>
    <d v="2001-05-15T00:00:00"/>
    <n v="53720"/>
    <x v="13"/>
    <d v="2001-05-15T00:00:00"/>
    <s v="Smolt"/>
  </r>
  <r>
    <x v="18"/>
    <x v="7"/>
    <s v="WI"/>
    <x v="8"/>
    <s v="Clackamas River"/>
    <s v="USFW"/>
    <d v="2001-04-05T00:00:00"/>
    <n v="10358"/>
    <x v="13"/>
    <d v="2001-04-05T00:00:00"/>
    <s v="Smolt"/>
  </r>
  <r>
    <x v="18"/>
    <x v="1"/>
    <s v="FA"/>
    <x v="32"/>
    <s v="Elochoman Hatchery"/>
    <s v="WDFW"/>
    <d v="2001-06-05T00:00:00"/>
    <n v="1992000"/>
    <x v="14"/>
    <d v="2001-06-15T00:00:00"/>
    <s v="Smolt"/>
  </r>
  <r>
    <x v="18"/>
    <x v="11"/>
    <s v="NO"/>
    <x v="35"/>
    <s v="Kalama Falls Hatchery"/>
    <s v="WDFW"/>
    <d v="2001-04-20T00:00:00"/>
    <n v="358500"/>
    <x v="7"/>
    <d v="2001-04-20T00:00:00"/>
    <s v="Smolt"/>
  </r>
  <r>
    <x v="19"/>
    <x v="8"/>
    <s v="SP"/>
    <x v="34"/>
    <s v="Blind Slough"/>
    <s v="ODFW"/>
    <d v="2000-03-01T00:00:00"/>
    <n v="143507"/>
    <x v="4"/>
    <d v="2000-03-01T00:00:00"/>
    <s v="Smolt"/>
  </r>
  <r>
    <x v="19"/>
    <x v="8"/>
    <s v="SP"/>
    <x v="14"/>
    <s v="Clackamas Hatchery"/>
    <s v="ODFW"/>
    <d v="2000-03-13T00:00:00"/>
    <n v="387886"/>
    <x v="13"/>
    <d v="2000-03-15T00:00:00"/>
    <s v="Smolt"/>
  </r>
  <r>
    <x v="19"/>
    <x v="8"/>
    <s v="SP"/>
    <x v="14"/>
    <s v="Sandy River"/>
    <s v="ODFW"/>
    <d v="2000-03-13T00:00:00"/>
    <n v="455472"/>
    <x v="12"/>
    <d v="2000-03-15T00:00:00"/>
    <s v="Smolt"/>
  </r>
  <r>
    <x v="19"/>
    <x v="8"/>
    <s v="SP"/>
    <x v="38"/>
    <s v="Dexter Pond"/>
    <s v="ODFW"/>
    <d v="2000-01-26T00:00:00"/>
    <n v="448376"/>
    <x v="1"/>
    <d v="2000-01-26T00:00:00"/>
    <s v="Smolt"/>
  </r>
  <r>
    <x v="19"/>
    <x v="8"/>
    <s v="SP"/>
    <x v="1"/>
    <s v="Dexter Pond"/>
    <s v="ODFW"/>
    <d v="2000-03-06T00:00:00"/>
    <n v="658097"/>
    <x v="1"/>
    <d v="2000-03-06T00:00:00"/>
    <s v="Smolt"/>
  </r>
  <r>
    <x v="19"/>
    <x v="7"/>
    <s v="WI"/>
    <x v="11"/>
    <s v="Gnat Creek Hatchery"/>
    <s v="ODFW"/>
    <d v="2000-03-31T00:00:00"/>
    <n v="41218"/>
    <x v="4"/>
    <d v="2000-03-31T00:00:00"/>
    <s v="Smolt"/>
  </r>
  <r>
    <x v="19"/>
    <x v="8"/>
    <s v="SP"/>
    <x v="17"/>
    <s v="Santiam River &amp; N Fk"/>
    <s v="ODFW"/>
    <d v="2000-05-26T00:00:00"/>
    <n v="240979"/>
    <x v="0"/>
    <d v="2000-05-26T00:00:00"/>
    <s v="Smolt"/>
  </r>
  <r>
    <x v="19"/>
    <x v="8"/>
    <s v="SP"/>
    <x v="18"/>
    <s v="McKenzie River"/>
    <s v="ODFW"/>
    <d v="2000-02-09T00:00:00"/>
    <n v="361819"/>
    <x v="1"/>
    <d v="2000-02-09T00:00:00"/>
    <s v="Smolt"/>
  </r>
  <r>
    <x v="19"/>
    <x v="8"/>
    <s v="SP"/>
    <x v="18"/>
    <s v="Willamette River"/>
    <s v="ODFW"/>
    <d v="2000-03-06T00:00:00"/>
    <n v="81271"/>
    <x v="1"/>
    <d v="2000-03-06T00:00:00"/>
    <s v="Smolt"/>
  </r>
  <r>
    <x v="19"/>
    <x v="8"/>
    <s v="SP"/>
    <x v="18"/>
    <s v="McKenzie River"/>
    <s v="ODFW"/>
    <d v="2000-03-08T00:00:00"/>
    <n v="390573"/>
    <x v="1"/>
    <d v="2000-03-08T00:00:00"/>
    <s v="Smolt"/>
  </r>
  <r>
    <x v="19"/>
    <x v="9"/>
    <s v="SU"/>
    <x v="33"/>
    <s v="Sandy River"/>
    <s v="ODFW"/>
    <d v="2000-03-27T00:00:00"/>
    <n v="37704"/>
    <x v="12"/>
    <d v="2000-03-27T00:00:00"/>
    <s v="Smolt"/>
  </r>
  <r>
    <x v="19"/>
    <x v="7"/>
    <s v="WI"/>
    <x v="15"/>
    <s v="Sandy Hatchery"/>
    <s v="ODFW"/>
    <d v="2000-03-28T00:00:00"/>
    <n v="40676"/>
    <x v="12"/>
    <d v="2000-03-28T00:00:00"/>
    <s v="Smolt"/>
  </r>
  <r>
    <x v="19"/>
    <x v="8"/>
    <s v="SP"/>
    <x v="0"/>
    <s v="S Fk Santiam River"/>
    <s v="ODFW"/>
    <d v="2000-02-07T00:00:00"/>
    <n v="304489"/>
    <x v="0"/>
    <d v="2000-02-07T00:00:00"/>
    <s v="Smolt"/>
  </r>
  <r>
    <x v="19"/>
    <x v="8"/>
    <s v="SP"/>
    <x v="0"/>
    <s v="S Fk Santiam River"/>
    <s v="ODFW"/>
    <d v="2000-03-07T00:00:00"/>
    <n v="416512"/>
    <x v="0"/>
    <d v="2000-03-16T00:00:00"/>
    <s v="Smolt"/>
  </r>
  <r>
    <x v="19"/>
    <x v="8"/>
    <s v="SP"/>
    <x v="34"/>
    <s v="Tongue Pt"/>
    <s v="ODFW"/>
    <d v="2000-03-01T00:00:00"/>
    <n v="132484"/>
    <x v="4"/>
    <d v="2000-03-01T00:00:00"/>
    <s v="Smolt"/>
  </r>
  <r>
    <x v="19"/>
    <x v="8"/>
    <s v="SP"/>
    <x v="1"/>
    <s v="Fall Creek"/>
    <s v="ODFW"/>
    <d v="2000-03-01T00:00:00"/>
    <n v="90675"/>
    <x v="1"/>
    <d v="2000-03-01T00:00:00"/>
    <s v="Smolt"/>
  </r>
  <r>
    <x v="19"/>
    <x v="8"/>
    <s v="SP"/>
    <x v="1"/>
    <s v="Mollala River"/>
    <s v="ODFW"/>
    <d v="2000-03-08T00:00:00"/>
    <n v="70740"/>
    <x v="1"/>
    <d v="2000-03-08T00:00:00"/>
    <s v="Smolt"/>
  </r>
  <r>
    <x v="19"/>
    <x v="8"/>
    <s v="SP"/>
    <x v="34"/>
    <s v="Youngs Bay"/>
    <s v="ODFW"/>
    <d v="2000-03-01T00:00:00"/>
    <n v="128656"/>
    <x v="8"/>
    <d v="2000-03-01T00:00:00"/>
    <s v="Smolt"/>
  </r>
  <r>
    <x v="19"/>
    <x v="8"/>
    <s v="SP"/>
    <x v="34"/>
    <s v="Blind Slough"/>
    <s v="ODFW"/>
    <d v="2000-04-04T00:00:00"/>
    <n v="52894"/>
    <x v="4"/>
    <d v="2000-04-04T00:00:00"/>
    <s v="Smolt"/>
  </r>
  <r>
    <x v="19"/>
    <x v="6"/>
    <s v="UN"/>
    <x v="34"/>
    <s v="Blind Slough"/>
    <s v="ODFW"/>
    <d v="2000-05-04T00:00:00"/>
    <n v="195645"/>
    <x v="4"/>
    <d v="2000-05-04T00:00:00"/>
    <s v="Smolt"/>
  </r>
  <r>
    <x v="19"/>
    <x v="8"/>
    <s v="SP"/>
    <x v="34"/>
    <s v="Youngs Bay"/>
    <s v="ODFW"/>
    <d v="2000-04-04T00:00:00"/>
    <n v="335994"/>
    <x v="8"/>
    <d v="2000-04-04T00:00:00"/>
    <s v="Smolt"/>
  </r>
  <r>
    <x v="19"/>
    <x v="6"/>
    <s v="UN"/>
    <x v="34"/>
    <s v="Youngs Bay"/>
    <s v="ODFW"/>
    <d v="2000-04-12T00:00:00"/>
    <n v="836845"/>
    <x v="8"/>
    <d v="2000-04-12T00:00:00"/>
    <s v="Smolt"/>
  </r>
  <r>
    <x v="19"/>
    <x v="6"/>
    <s v="UN"/>
    <x v="34"/>
    <s v="Youngs Bay"/>
    <s v="ODFW"/>
    <d v="2000-05-04T00:00:00"/>
    <n v="206377"/>
    <x v="8"/>
    <d v="2000-05-04T00:00:00"/>
    <s v="Smolt"/>
  </r>
  <r>
    <x v="19"/>
    <x v="8"/>
    <s v="SP"/>
    <x v="34"/>
    <s v="Tongue Pt"/>
    <s v="ODFW"/>
    <d v="2000-04-04T00:00:00"/>
    <n v="117525"/>
    <x v="4"/>
    <d v="2000-04-04T00:00:00"/>
    <s v="Smolt"/>
  </r>
  <r>
    <x v="19"/>
    <x v="6"/>
    <s v="UN"/>
    <x v="34"/>
    <s v="Tongue Pt"/>
    <s v="ODFW"/>
    <d v="2000-05-04T00:00:00"/>
    <n v="228290"/>
    <x v="4"/>
    <d v="2000-05-04T00:00:00"/>
    <s v="Smolt"/>
  </r>
  <r>
    <x v="19"/>
    <x v="11"/>
    <s v="NO"/>
    <x v="34"/>
    <s v="Tongue Pt"/>
    <s v="ODFW"/>
    <d v="2000-05-11T00:00:00"/>
    <n v="525833"/>
    <x v="4"/>
    <d v="2000-05-11T00:00:00"/>
    <s v="Smolt"/>
  </r>
  <r>
    <x v="19"/>
    <x v="9"/>
    <s v="SU"/>
    <x v="0"/>
    <s v="South Santiam Hatchery"/>
    <s v="ODFW"/>
    <d v="2000-04-10T00:00:00"/>
    <n v="147079"/>
    <x v="0"/>
    <d v="2000-04-12T00:00:00"/>
    <s v="Smolt"/>
  </r>
  <r>
    <x v="19"/>
    <x v="9"/>
    <s v="SU"/>
    <x v="0"/>
    <s v="Willamette River"/>
    <s v="ODFW"/>
    <d v="2000-04-27T00:00:00"/>
    <n v="2408"/>
    <x v="1"/>
    <d v="2000-04-27T00:00:00"/>
    <s v="Smolt"/>
  </r>
  <r>
    <x v="19"/>
    <x v="6"/>
    <s v="UN"/>
    <x v="34"/>
    <s v="S Fk Klaskanine River"/>
    <s v="ODFW"/>
    <d v="2000-05-08T00:00:00"/>
    <n v="610658"/>
    <x v="11"/>
    <d v="2000-05-08T00:00:00"/>
    <s v="Smolt"/>
  </r>
  <r>
    <x v="19"/>
    <x v="6"/>
    <s v="UN"/>
    <x v="10"/>
    <s v="Big Creek Hatchery"/>
    <s v="ODFW"/>
    <d v="2000-04-17T00:00:00"/>
    <n v="145353"/>
    <x v="10"/>
    <d v="2000-04-17T00:00:00"/>
    <s v="Smolt"/>
  </r>
  <r>
    <x v="19"/>
    <x v="6"/>
    <s v="UN"/>
    <x v="10"/>
    <s v="Big Creek Hatchery"/>
    <s v="ODFW"/>
    <d v="2000-05-11T00:00:00"/>
    <n v="398106"/>
    <x v="10"/>
    <d v="2000-05-11T00:00:00"/>
    <s v="Smolt"/>
  </r>
  <r>
    <x v="19"/>
    <x v="7"/>
    <s v="WI"/>
    <x v="10"/>
    <s v="Big Creek Hatchery"/>
    <s v="ODFW"/>
    <d v="2000-04-17T00:00:00"/>
    <n v="61372"/>
    <x v="10"/>
    <d v="2000-04-17T00:00:00"/>
    <s v="Smolt"/>
  </r>
  <r>
    <x v="19"/>
    <x v="8"/>
    <s v="SP"/>
    <x v="17"/>
    <s v="Santiam River &amp; N Fk"/>
    <s v="ODFW"/>
    <d v="2000-04-10T00:00:00"/>
    <n v="425261"/>
    <x v="0"/>
    <d v="2000-04-11T00:00:00"/>
    <s v="Smolt"/>
  </r>
  <r>
    <x v="19"/>
    <x v="9"/>
    <s v="SU"/>
    <x v="16"/>
    <s v="McKenzie River"/>
    <s v="ODFW"/>
    <d v="2000-04-18T00:00:00"/>
    <n v="114526"/>
    <x v="1"/>
    <d v="2000-04-18T00:00:00"/>
    <s v="Smolt"/>
  </r>
  <r>
    <x v="19"/>
    <x v="9"/>
    <s v="SU"/>
    <x v="15"/>
    <s v="Sandy Hatchery"/>
    <s v="ODFW"/>
    <d v="2000-04-14T00:00:00"/>
    <n v="37286"/>
    <x v="12"/>
    <d v="2000-04-14T00:00:00"/>
    <s v="Smolt"/>
  </r>
  <r>
    <x v="19"/>
    <x v="6"/>
    <s v="UN"/>
    <x v="15"/>
    <s v="Sandy Hatchery"/>
    <s v="ODFW"/>
    <d v="2000-04-18T00:00:00"/>
    <n v="402526"/>
    <x v="12"/>
    <d v="2000-04-18T00:00:00"/>
    <s v="Smolt"/>
  </r>
  <r>
    <x v="19"/>
    <x v="6"/>
    <s v="UN"/>
    <x v="15"/>
    <s v="Sandy Hatchery"/>
    <s v="ODFW"/>
    <d v="2000-05-15T00:00:00"/>
    <n v="431209"/>
    <x v="12"/>
    <d v="2000-05-15T00:00:00"/>
    <s v="Smolt"/>
  </r>
  <r>
    <x v="19"/>
    <x v="6"/>
    <s v="UN"/>
    <x v="15"/>
    <s v="Clackamas River"/>
    <s v="ODFW"/>
    <d v="2000-04-10T00:00:00"/>
    <n v="28517"/>
    <x v="13"/>
    <d v="2000-04-11T00:00:00"/>
    <s v="Smolt"/>
  </r>
  <r>
    <x v="19"/>
    <x v="6"/>
    <s v="UN"/>
    <x v="15"/>
    <s v="Clackamas River"/>
    <s v="ODFW"/>
    <d v="2000-04-10T00:00:00"/>
    <n v="91125"/>
    <x v="13"/>
    <d v="2000-04-11T00:00:00"/>
    <s v="Smolt"/>
  </r>
  <r>
    <x v="19"/>
    <x v="6"/>
    <s v="UN"/>
    <x v="2"/>
    <s v="Bonneville Hatchery"/>
    <s v="ODFW"/>
    <d v="2000-05-01T00:00:00"/>
    <n v="394966"/>
    <x v="2"/>
    <d v="2000-05-01T00:00:00"/>
    <s v="Smolt"/>
  </r>
  <r>
    <x v="19"/>
    <x v="7"/>
    <s v="WI"/>
    <x v="2"/>
    <s v="Clackamas River"/>
    <s v="ODFW"/>
    <d v="2000-04-26T00:00:00"/>
    <n v="59915"/>
    <x v="13"/>
    <d v="2000-04-26T00:00:00"/>
    <s v="Smolt"/>
  </r>
  <r>
    <x v="19"/>
    <x v="7"/>
    <s v="WI"/>
    <x v="2"/>
    <s v="Sandy River"/>
    <s v="ODFW"/>
    <d v="2000-04-25T00:00:00"/>
    <n v="104292"/>
    <x v="12"/>
    <d v="2000-04-25T00:00:00"/>
    <s v="Smolt"/>
  </r>
  <r>
    <x v="19"/>
    <x v="9"/>
    <s v="SU"/>
    <x v="38"/>
    <s v="Fall Creek"/>
    <s v="ODFW"/>
    <d v="2000-04-06T00:00:00"/>
    <n v="30025"/>
    <x v="1"/>
    <d v="2000-04-07T00:00:00"/>
    <s v="Smolt"/>
  </r>
  <r>
    <x v="19"/>
    <x v="9"/>
    <s v="SU"/>
    <x v="38"/>
    <s v="M Fk Willamette River"/>
    <s v="ODFW"/>
    <d v="2000-04-07T00:00:00"/>
    <n v="86092"/>
    <x v="1"/>
    <d v="2000-04-07T00:00:00"/>
    <s v="Smolt"/>
  </r>
  <r>
    <x v="19"/>
    <x v="9"/>
    <s v="SU"/>
    <x v="14"/>
    <s v="Clackamas Hatchery"/>
    <s v="ODFW"/>
    <d v="2000-05-05T00:00:00"/>
    <n v="116096"/>
    <x v="13"/>
    <d v="2000-05-05T00:00:00"/>
    <s v="Smolt"/>
  </r>
  <r>
    <x v="19"/>
    <x v="7"/>
    <s v="WI"/>
    <x v="14"/>
    <s v="Clackamas Hatchery"/>
    <s v="ODFW"/>
    <d v="2000-04-03T00:00:00"/>
    <n v="64841"/>
    <x v="13"/>
    <d v="2000-04-03T00:00:00"/>
    <s v="Smolt"/>
  </r>
  <r>
    <x v="19"/>
    <x v="7"/>
    <s v="WI"/>
    <x v="14"/>
    <s v="Clackamas Hatchery"/>
    <s v="ODFW"/>
    <d v="2000-05-05T00:00:00"/>
    <n v="67490"/>
    <x v="13"/>
    <d v="2000-05-05T00:00:00"/>
    <s v="Smolt"/>
  </r>
  <r>
    <x v="19"/>
    <x v="7"/>
    <s v="WI"/>
    <x v="14"/>
    <s v="Clackamas Hatchery"/>
    <s v="ODFW"/>
    <d v="2000-05-05T00:00:00"/>
    <n v="98810"/>
    <x v="13"/>
    <d v="2000-05-05T00:00:00"/>
    <s v="Smolt"/>
  </r>
  <r>
    <x v="19"/>
    <x v="7"/>
    <s v="WI"/>
    <x v="12"/>
    <s v="Klaskanine Hatchery"/>
    <s v="ODFW"/>
    <d v="2000-04-03T00:00:00"/>
    <n v="62103"/>
    <x v="11"/>
    <d v="2000-04-03T00:00:00"/>
    <s v="Smolt"/>
  </r>
  <r>
    <x v="19"/>
    <x v="9"/>
    <s v="SU"/>
    <x v="1"/>
    <s v="M Fk Willamette River"/>
    <s v="ODFW"/>
    <d v="2000-04-04T00:00:00"/>
    <n v="45297"/>
    <x v="1"/>
    <d v="2000-04-04T00:00:00"/>
    <s v="Smolt"/>
  </r>
  <r>
    <x v="19"/>
    <x v="9"/>
    <s v="SU"/>
    <x v="21"/>
    <s v="Beaver Creek Hatchery"/>
    <s v="WDFW"/>
    <d v="2000-01-07T00:00:00"/>
    <n v="82374"/>
    <x v="14"/>
    <d v="2000-01-24T00:00:00"/>
    <s v="Smolt"/>
  </r>
  <r>
    <x v="19"/>
    <x v="7"/>
    <s v="WI"/>
    <x v="21"/>
    <s v="Beaver Creek Hatchery"/>
    <s v="WDFW"/>
    <d v="2000-01-07T00:00:00"/>
    <n v="109923"/>
    <x v="14"/>
    <d v="2000-01-07T00:00:00"/>
    <s v="Smolt"/>
  </r>
  <r>
    <x v="19"/>
    <x v="8"/>
    <s v="SP"/>
    <x v="22"/>
    <s v="Cowlitz Hatchery"/>
    <s v="WDFW"/>
    <d v="2000-03-01T00:00:00"/>
    <n v="948987"/>
    <x v="3"/>
    <d v="2000-03-02T00:00:00"/>
    <s v="Smolt"/>
  </r>
  <r>
    <x v="19"/>
    <x v="13"/>
    <s v="UN"/>
    <x v="26"/>
    <s v="Grays River Hatchery"/>
    <s v="WDFW"/>
    <d v="2000-03-16T00:00:00"/>
    <n v="71375"/>
    <x v="15"/>
    <d v="2000-03-16T00:00:00"/>
    <s v="Smolt"/>
  </r>
  <r>
    <x v="19"/>
    <x v="13"/>
    <s v="UN"/>
    <x v="26"/>
    <s v="Grays River Hatchery"/>
    <s v="WDFW"/>
    <d v="2000-09-18T00:00:00"/>
    <n v="134661"/>
    <x v="15"/>
    <d v="2000-09-18T00:00:00"/>
    <s v="Smolt"/>
  </r>
  <r>
    <x v="19"/>
    <x v="8"/>
    <s v="SP"/>
    <x v="27"/>
    <s v="Gobar Acclim Pond"/>
    <s v="WDFW"/>
    <d v="2000-03-01T00:00:00"/>
    <n v="123281"/>
    <x v="7"/>
    <d v="2000-03-09T00:00:00"/>
    <s v="Smolt"/>
  </r>
  <r>
    <x v="19"/>
    <x v="8"/>
    <s v="SP"/>
    <x v="7"/>
    <s v="Lewis River Hatchery"/>
    <s v="WDFW"/>
    <d v="2000-03-21T00:00:00"/>
    <n v="901371"/>
    <x v="5"/>
    <d v="2000-03-21T00:00:00"/>
    <s v="Smolt"/>
  </r>
  <r>
    <x v="19"/>
    <x v="9"/>
    <s v="SU"/>
    <x v="25"/>
    <s v="N Fk Lewis River"/>
    <s v="WDFW"/>
    <d v="2000-04-17T00:00:00"/>
    <n v="73794"/>
    <x v="5"/>
    <d v="2000-04-29T00:00:00"/>
    <s v="Smolt"/>
  </r>
  <r>
    <x v="19"/>
    <x v="7"/>
    <s v="WI"/>
    <x v="25"/>
    <s v="N Fk Lewis River"/>
    <s v="WDFW"/>
    <d v="2000-04-17T00:00:00"/>
    <n v="199717"/>
    <x v="5"/>
    <d v="2000-05-10T00:00:00"/>
    <s v="Smolt"/>
  </r>
  <r>
    <x v="19"/>
    <x v="5"/>
    <s v="SO"/>
    <x v="29"/>
    <s v="Green River"/>
    <s v="WDFW"/>
    <d v="2000-04-01T00:00:00"/>
    <n v="821606"/>
    <x v="3"/>
    <d v="2000-04-30T00:00:00"/>
    <s v="Smolt"/>
  </r>
  <r>
    <x v="19"/>
    <x v="9"/>
    <s v="SU"/>
    <x v="29"/>
    <s v="Green River"/>
    <s v="WDFW"/>
    <d v="2000-04-14T00:00:00"/>
    <n v="29735"/>
    <x v="3"/>
    <d v="2000-04-30T00:00:00"/>
    <s v="Smolt"/>
  </r>
  <r>
    <x v="19"/>
    <x v="7"/>
    <s v="WI"/>
    <x v="28"/>
    <s v="Salmon Creek (WA)"/>
    <s v="WDFW"/>
    <d v="2000-04-17T00:00:00"/>
    <n v="20000"/>
    <x v="4"/>
    <d v="2000-04-17T00:00:00"/>
    <s v="Smolt"/>
  </r>
  <r>
    <x v="19"/>
    <x v="7"/>
    <s v="WI"/>
    <x v="28"/>
    <s v="E Fk Lewis River"/>
    <s v="WDFW"/>
    <d v="2000-04-18T00:00:00"/>
    <n v="89990"/>
    <x v="5"/>
    <d v="2000-04-21T00:00:00"/>
    <s v="Smolt"/>
  </r>
  <r>
    <x v="19"/>
    <x v="7"/>
    <s v="WI"/>
    <x v="28"/>
    <s v="Skamania Hatchery"/>
    <s v="WDFW"/>
    <d v="2000-04-24T00:00:00"/>
    <n v="62000"/>
    <x v="6"/>
    <d v="2000-04-27T00:00:00"/>
    <s v="Smolt"/>
  </r>
  <r>
    <x v="19"/>
    <x v="5"/>
    <s v="SO"/>
    <x v="5"/>
    <s v="Lewis River"/>
    <s v="WDFW"/>
    <d v="2000-04-04T00:00:00"/>
    <n v="444406"/>
    <x v="5"/>
    <d v="2000-04-04T00:00:00"/>
    <s v="Smolt"/>
  </r>
  <r>
    <x v="19"/>
    <x v="9"/>
    <s v="SU"/>
    <x v="5"/>
    <s v="Lewis River"/>
    <s v="WDFW"/>
    <d v="2000-04-18T00:00:00"/>
    <n v="37724"/>
    <x v="5"/>
    <d v="2000-04-18T00:00:00"/>
    <s v="Smolt"/>
  </r>
  <r>
    <x v="19"/>
    <x v="5"/>
    <s v="SO"/>
    <x v="8"/>
    <s v="Eagle Creek Hatchery"/>
    <s v="USFW"/>
    <d v="2000-05-17T00:00:00"/>
    <n v="1006688"/>
    <x v="9"/>
    <d v="2000-05-17T00:00:00"/>
    <s v="Smolt"/>
  </r>
  <r>
    <x v="19"/>
    <x v="7"/>
    <s v="WI"/>
    <x v="8"/>
    <s v="Clackamas River"/>
    <s v="USFW"/>
    <d v="2000-03-14T00:00:00"/>
    <n v="19734"/>
    <x v="13"/>
    <d v="2000-03-14T00:00:00"/>
    <s v="Smolt"/>
  </r>
  <r>
    <x v="19"/>
    <x v="1"/>
    <s v="FA"/>
    <x v="10"/>
    <s v="Big Creek Hatchery"/>
    <s v="ODFW"/>
    <d v="2000-05-05T00:00:00"/>
    <n v="5821235"/>
    <x v="10"/>
    <d v="2000-05-12T00:00:00"/>
    <s v="Smolt"/>
  </r>
  <r>
    <x v="19"/>
    <x v="6"/>
    <s v="UN"/>
    <x v="2"/>
    <s v="Bonneville Hatchery"/>
    <s v="ODFW"/>
    <d v="2000-06-01T00:00:00"/>
    <n v="781116"/>
    <x v="2"/>
    <d v="2000-06-01T00:00:00"/>
    <s v="Smolt"/>
  </r>
  <r>
    <x v="19"/>
    <x v="1"/>
    <s v="FA"/>
    <x v="2"/>
    <s v="Bonneville Hatchery"/>
    <s v="ODFW"/>
    <d v="2000-06-02T00:00:00"/>
    <n v="1618932"/>
    <x v="2"/>
    <d v="2000-06-06T00:00:00"/>
    <s v="Smolt"/>
  </r>
  <r>
    <x v="19"/>
    <x v="6"/>
    <s v="UN"/>
    <x v="34"/>
    <s v="Youngs Bay"/>
    <s v="ODFW"/>
    <d v="2000-05-25T00:00:00"/>
    <n v="600260"/>
    <x v="8"/>
    <d v="2000-05-25T00:00:00"/>
    <s v="Smolt"/>
  </r>
  <r>
    <x v="19"/>
    <x v="6"/>
    <s v="UN"/>
    <x v="34"/>
    <s v="Youngs Bay"/>
    <s v="ODFW"/>
    <d v="2000-05-31T00:00:00"/>
    <n v="476148"/>
    <x v="8"/>
    <d v="2000-05-31T00:00:00"/>
    <s v="Smolt"/>
  </r>
  <r>
    <x v="19"/>
    <x v="7"/>
    <s v="WI"/>
    <x v="40"/>
    <s v="Blue Creek Hatchery"/>
    <s v="WDFW"/>
    <d v="2000-04-21T00:00:00"/>
    <n v="239045"/>
    <x v="3"/>
    <d v="2000-04-30T00:00:00"/>
    <s v="Smolt"/>
  </r>
  <r>
    <x v="19"/>
    <x v="7"/>
    <s v="WI"/>
    <x v="40"/>
    <s v="Cowlitz River"/>
    <s v="WDFW"/>
    <d v="2000-04-24T00:00:00"/>
    <n v="106945"/>
    <x v="3"/>
    <d v="2000-04-27T00:00:00"/>
    <s v="Egg"/>
  </r>
  <r>
    <x v="19"/>
    <x v="1"/>
    <s v="FA"/>
    <x v="22"/>
    <s v="Cowlitz Hatchery"/>
    <s v="WDFW"/>
    <d v="2000-06-07T00:00:00"/>
    <n v="5585066"/>
    <x v="3"/>
    <d v="2000-07-06T00:00:00"/>
    <s v="Smolt"/>
  </r>
  <r>
    <x v="19"/>
    <x v="9"/>
    <s v="SU"/>
    <x v="40"/>
    <s v="Blue Creek Hatchery"/>
    <s v="WDFW"/>
    <d v="2000-04-17T00:00:00"/>
    <n v="188080"/>
    <x v="3"/>
    <d v="2000-04-30T00:00:00"/>
    <s v="Smolt"/>
  </r>
  <r>
    <x v="19"/>
    <x v="1"/>
    <s v="FA"/>
    <x v="20"/>
    <s v="Kalama River"/>
    <s v="WDFW"/>
    <d v="2000-06-01T00:00:00"/>
    <n v="1829932"/>
    <x v="7"/>
    <d v="2000-06-14T00:00:00"/>
    <s v="Smolt"/>
  </r>
  <r>
    <x v="19"/>
    <x v="5"/>
    <s v="SO"/>
    <x v="7"/>
    <s v="N Fk Lewis River"/>
    <s v="WDFW"/>
    <d v="2000-04-04T00:00:00"/>
    <n v="950666"/>
    <x v="5"/>
    <d v="2000-05-15T00:00:00"/>
    <s v="Smolt"/>
  </r>
  <r>
    <x v="19"/>
    <x v="11"/>
    <s v="NO"/>
    <x v="7"/>
    <s v="N Fk Lewis River"/>
    <s v="WDFW"/>
    <d v="2000-05-01T00:00:00"/>
    <n v="1487040"/>
    <x v="5"/>
    <d v="2000-05-15T00:00:00"/>
    <s v="Smolt"/>
  </r>
  <r>
    <x v="19"/>
    <x v="9"/>
    <s v="SU"/>
    <x v="7"/>
    <s v="Lewis River"/>
    <s v="WDFW"/>
    <d v="2000-05-07T00:00:00"/>
    <n v="21757"/>
    <x v="5"/>
    <d v="2000-05-07T00:00:00"/>
    <s v="Smolt"/>
  </r>
  <r>
    <x v="19"/>
    <x v="9"/>
    <s v="SU"/>
    <x v="25"/>
    <s v="Lewis River"/>
    <s v="WDFW"/>
    <d v="2000-05-07T00:00:00"/>
    <n v="49597"/>
    <x v="5"/>
    <d v="2000-05-07T00:00:00"/>
    <s v="Smolt"/>
  </r>
  <r>
    <x v="19"/>
    <x v="1"/>
    <s v="FA"/>
    <x v="29"/>
    <s v="Green River"/>
    <s v="WDFW"/>
    <d v="2000-06-24T00:00:00"/>
    <n v="2344441"/>
    <x v="3"/>
    <d v="2000-07-10T00:00:00"/>
    <s v="Smolt"/>
  </r>
  <r>
    <x v="19"/>
    <x v="1"/>
    <s v="FA"/>
    <x v="24"/>
    <s v="Washougal Hatchery"/>
    <s v="WDFW"/>
    <d v="2000-06-19T00:00:00"/>
    <n v="2887192"/>
    <x v="6"/>
    <d v="2000-06-19T00:00:00"/>
    <s v="Smolt"/>
  </r>
  <r>
    <x v="19"/>
    <x v="1"/>
    <s v="FA"/>
    <x v="24"/>
    <s v="Washougal Hatchery"/>
    <s v="WDFW"/>
    <d v="2000-07-19T00:00:00"/>
    <n v="526072"/>
    <x v="6"/>
    <d v="2000-07-19T00:00:00"/>
    <s v="Smolt"/>
  </r>
  <r>
    <x v="19"/>
    <x v="12"/>
    <s v="UN"/>
    <x v="40"/>
    <s v="Blue Creek Hatchery"/>
    <s v="WDFW"/>
    <d v="2000-04-17T00:00:00"/>
    <n v="72080"/>
    <x v="3"/>
    <d v="2000-04-30T00:00:00"/>
    <s v="Smolt"/>
  </r>
  <r>
    <x v="19"/>
    <x v="1"/>
    <s v="FA"/>
    <x v="32"/>
    <s v="Elochoman Hatchery"/>
    <s v="WDFW"/>
    <d v="2000-06-01T00:00:00"/>
    <n v="1105000"/>
    <x v="14"/>
    <d v="2000-06-15T00:00:00"/>
    <s v="Smolt"/>
  </r>
  <r>
    <x v="19"/>
    <x v="11"/>
    <s v="NO"/>
    <x v="32"/>
    <s v="Elochoman Hatchery"/>
    <s v="WDFW"/>
    <d v="2000-04-30T00:00:00"/>
    <n v="30145"/>
    <x v="14"/>
    <d v="2000-04-30T00:00:00"/>
    <s v="Smolt"/>
  </r>
  <r>
    <x v="19"/>
    <x v="11"/>
    <s v="NO"/>
    <x v="32"/>
    <s v="Elochoman Hatchery"/>
    <s v="WDFW"/>
    <d v="2000-05-30T00:00:00"/>
    <n v="428847"/>
    <x v="14"/>
    <d v="2000-05-30T00:00:00"/>
    <s v="Smolt"/>
  </r>
  <r>
    <x v="19"/>
    <x v="7"/>
    <s v="WI"/>
    <x v="32"/>
    <s v="Elochoman Hatchery"/>
    <s v="WDFW"/>
    <d v="2000-04-17T00:00:00"/>
    <n v="104215"/>
    <x v="14"/>
    <d v="2000-05-30T00:00:00"/>
    <s v="Smolt"/>
  </r>
  <r>
    <x v="19"/>
    <x v="7"/>
    <s v="WI"/>
    <x v="32"/>
    <s v="Abernathy Cr"/>
    <s v="WDFW"/>
    <d v="2000-04-01T00:00:00"/>
    <n v="10000"/>
    <x v="19"/>
    <d v="2000-04-01T00:00:00"/>
    <s v="Smolt"/>
  </r>
  <r>
    <x v="19"/>
    <x v="7"/>
    <s v="WI"/>
    <x v="32"/>
    <s v="Beaver Creek"/>
    <s v="WDFW"/>
    <d v="2000-04-15T00:00:00"/>
    <n v="125000"/>
    <x v="14"/>
    <d v="2000-04-15T00:00:00"/>
    <s v="Smolt"/>
  </r>
  <r>
    <x v="19"/>
    <x v="7"/>
    <s v="WI"/>
    <x v="32"/>
    <s v="Coal Creek"/>
    <s v="WDFW"/>
    <d v="2000-04-01T00:00:00"/>
    <n v="7000"/>
    <x v="4"/>
    <d v="2000-04-01T00:00:00"/>
    <s v="Smolt"/>
  </r>
  <r>
    <x v="19"/>
    <x v="7"/>
    <s v="WI"/>
    <x v="32"/>
    <s v="Coweeman River"/>
    <s v="WDFW"/>
    <d v="2000-04-01T00:00:00"/>
    <n v="36000"/>
    <x v="17"/>
    <d v="2000-04-01T00:00:00"/>
    <s v="Smolt"/>
  </r>
  <r>
    <x v="19"/>
    <x v="7"/>
    <s v="WI"/>
    <x v="32"/>
    <s v="Germany Creek"/>
    <s v="WDFW"/>
    <d v="2000-04-01T00:00:00"/>
    <n v="7000"/>
    <x v="4"/>
    <d v="2000-04-01T00:00:00"/>
    <s v="Smolt"/>
  </r>
  <r>
    <x v="19"/>
    <x v="7"/>
    <s v="WI"/>
    <x v="32"/>
    <s v="Skamokawa Creek"/>
    <s v="WDFW"/>
    <d v="2000-04-01T00:00:00"/>
    <n v="7000"/>
    <x v="4"/>
    <d v="2000-04-01T00:00:00"/>
    <s v="Smolt"/>
  </r>
  <r>
    <x v="19"/>
    <x v="8"/>
    <s v="SP"/>
    <x v="20"/>
    <s v="Fallert Creek Hatchery"/>
    <s v="WDFW"/>
    <d v="2000-04-01T00:00:00"/>
    <n v="59398"/>
    <x v="7"/>
    <d v="2000-04-01T00:00:00"/>
    <s v="Smolt"/>
  </r>
  <r>
    <x v="19"/>
    <x v="9"/>
    <s v="SU"/>
    <x v="20"/>
    <s v="Fallert Creek Hatchery"/>
    <s v="WDFW"/>
    <d v="2000-04-18T00:00:00"/>
    <n v="27435"/>
    <x v="7"/>
    <d v="2000-04-18T00:00:00"/>
    <s v="Smolt"/>
  </r>
  <r>
    <x v="19"/>
    <x v="7"/>
    <s v="WI"/>
    <x v="20"/>
    <s v="Fallert Creek Hatchery"/>
    <s v="WDFW"/>
    <d v="2000-05-15T00:00:00"/>
    <n v="2856"/>
    <x v="7"/>
    <d v="2000-05-16T00:00:00"/>
    <s v="Smolt"/>
  </r>
  <r>
    <x v="19"/>
    <x v="7"/>
    <s v="WI"/>
    <x v="20"/>
    <s v="Gobar Acclim Pond"/>
    <s v="WDFW"/>
    <d v="2000-05-01T00:00:00"/>
    <n v="61351"/>
    <x v="7"/>
    <d v="2000-05-31T00:00:00"/>
    <s v="Smolt"/>
  </r>
  <r>
    <x v="19"/>
    <x v="5"/>
    <s v="SO"/>
    <x v="26"/>
    <s v="Grays River Hatchery"/>
    <s v="WDFW"/>
    <d v="2000-05-03T00:00:00"/>
    <n v="148563"/>
    <x v="15"/>
    <d v="2000-05-03T00:00:00"/>
    <s v="Smolt"/>
  </r>
  <r>
    <x v="19"/>
    <x v="5"/>
    <s v="SO"/>
    <x v="26"/>
    <s v="Deep River Net Pens"/>
    <s v="WDFW"/>
    <d v="2000-05-03T00:00:00"/>
    <n v="431143"/>
    <x v="15"/>
    <d v="2000-05-04T00:00:00"/>
    <s v="Smolt"/>
  </r>
  <r>
    <x v="19"/>
    <x v="7"/>
    <s v="WI"/>
    <x v="26"/>
    <s v="Grays River Hatchery"/>
    <s v="WDFW"/>
    <d v="2000-05-03T00:00:00"/>
    <n v="43561"/>
    <x v="15"/>
    <d v="2000-05-03T00:00:00"/>
    <s v="Smolt"/>
  </r>
  <r>
    <x v="19"/>
    <x v="1"/>
    <s v="FA"/>
    <x v="27"/>
    <s v="Kalama Falls Hatchery"/>
    <s v="WDFW"/>
    <d v="2000-06-06T00:00:00"/>
    <n v="1972100"/>
    <x v="7"/>
    <d v="2000-06-21T00:00:00"/>
    <s v="Smolt"/>
  </r>
  <r>
    <x v="19"/>
    <x v="11"/>
    <s v="NO"/>
    <x v="27"/>
    <s v="Kalama Falls Hatchery"/>
    <s v="WDFW"/>
    <d v="2000-04-04T00:00:00"/>
    <n v="752365"/>
    <x v="7"/>
    <d v="2000-04-25T00:00:00"/>
    <s v="Smolt"/>
  </r>
  <r>
    <x v="19"/>
    <x v="7"/>
    <s v="WI"/>
    <x v="27"/>
    <s v="Gobar Acclim Pond"/>
    <s v="WDFW"/>
    <d v="2000-03-13T00:00:00"/>
    <n v="77389"/>
    <x v="7"/>
    <d v="2000-03-14T00:00:00"/>
    <s v="Smolt"/>
  </r>
  <r>
    <x v="19"/>
    <x v="1"/>
    <s v="FA"/>
    <x v="34"/>
    <s v="Youngs Bay"/>
    <s v="ODFW"/>
    <d v="2000-07-05T00:00:00"/>
    <n v="153928"/>
    <x v="8"/>
    <d v="2000-07-05T00:00:00"/>
    <s v="Smolt"/>
  </r>
  <r>
    <x v="19"/>
    <x v="1"/>
    <s v="FA"/>
    <x v="12"/>
    <s v="N Fk Klaskanine River"/>
    <s v="ODFW"/>
    <d v="2000-08-21T00:00:00"/>
    <n v="202783"/>
    <x v="11"/>
    <d v="2000-08-24T00:00:00"/>
    <s v="Smolt"/>
  </r>
  <r>
    <x v="19"/>
    <x v="1"/>
    <s v="FA"/>
    <x v="2"/>
    <s v="Bonneville Hatchery"/>
    <s v="ODFW"/>
    <d v="2000-07-26T00:00:00"/>
    <n v="111969"/>
    <x v="2"/>
    <d v="2000-07-26T00:00:00"/>
    <s v="Smolt"/>
  </r>
  <r>
    <x v="19"/>
    <x v="1"/>
    <s v="FA"/>
    <x v="2"/>
    <s v="Bonneville Hatchery"/>
    <s v="ODFW"/>
    <d v="2000-09-20T00:00:00"/>
    <n v="5366383"/>
    <x v="2"/>
    <d v="2000-09-20T00:00:00"/>
    <s v="Smolt"/>
  </r>
  <r>
    <x v="19"/>
    <x v="7"/>
    <s v="WI"/>
    <x v="27"/>
    <s v="Gobar Acclim Pond"/>
    <s v="WDFW"/>
    <d v="2000-04-01T00:00:00"/>
    <n v="56357"/>
    <x v="7"/>
    <d v="2000-04-30T00:00:00"/>
    <s v="Smolt"/>
  </r>
  <r>
    <x v="19"/>
    <x v="7"/>
    <s v="WI"/>
    <x v="27"/>
    <s v="Gobar Acclim Pond"/>
    <s v="WDFW"/>
    <d v="2000-05-01T00:00:00"/>
    <n v="116508"/>
    <x v="7"/>
    <d v="2000-05-31T00:00:00"/>
    <s v="Smolt"/>
  </r>
  <r>
    <x v="19"/>
    <x v="7"/>
    <s v="WI"/>
    <x v="27"/>
    <s v="Kalama Falls Hatchery"/>
    <s v="WDFW"/>
    <d v="2000-05-01T00:00:00"/>
    <n v="55549"/>
    <x v="7"/>
    <d v="2000-05-10T00:00:00"/>
    <s v="Smolt"/>
  </r>
  <r>
    <x v="19"/>
    <x v="11"/>
    <s v="NO"/>
    <x v="7"/>
    <s v="Lewis River Hatchery"/>
    <s v="WDFW"/>
    <d v="2000-05-01T00:00:00"/>
    <n v="1487040"/>
    <x v="5"/>
    <d v="2000-05-15T00:00:00"/>
    <s v="Smolt"/>
  </r>
  <r>
    <x v="19"/>
    <x v="5"/>
    <s v="SO"/>
    <x v="7"/>
    <s v="Lewis River Hatchery"/>
    <s v="WDFW"/>
    <d v="2000-04-04T00:00:00"/>
    <n v="284025"/>
    <x v="5"/>
    <d v="2000-04-30T00:00:00"/>
    <s v="Smolt"/>
  </r>
  <r>
    <x v="19"/>
    <x v="5"/>
    <s v="SO"/>
    <x v="7"/>
    <s v="Lewis River Hatchery"/>
    <s v="WDFW"/>
    <d v="2000-05-01T00:00:00"/>
    <n v="666641"/>
    <x v="5"/>
    <d v="2000-05-15T00:00:00"/>
    <s v="Smolt"/>
  </r>
  <r>
    <x v="19"/>
    <x v="9"/>
    <s v="SU"/>
    <x v="7"/>
    <s v="Lewis River Hatchery"/>
    <s v="WDFW"/>
    <d v="2000-05-07T00:00:00"/>
    <n v="21757"/>
    <x v="5"/>
    <d v="2000-05-07T00:00:00"/>
    <s v="Smolt"/>
  </r>
  <r>
    <x v="19"/>
    <x v="9"/>
    <s v="SU"/>
    <x v="28"/>
    <s v="Skamania Hatchery"/>
    <s v="WDFW"/>
    <d v="2000-05-02T00:00:00"/>
    <n v="39885"/>
    <x v="6"/>
    <d v="2000-05-05T00:00:00"/>
    <s v="Smolt"/>
  </r>
  <r>
    <x v="19"/>
    <x v="7"/>
    <s v="WI"/>
    <x v="24"/>
    <s v="Below Bonn Dam"/>
    <s v="WDFW"/>
    <d v="2000-01-12T00:00:00"/>
    <n v="16975"/>
    <x v="4"/>
    <d v="2000-01-12T00:00:00"/>
    <s v="Smolt"/>
  </r>
  <r>
    <x v="19"/>
    <x v="1"/>
    <s v="FA"/>
    <x v="2"/>
    <s v="Bonneville Hatchery"/>
    <s v="ODFW"/>
    <d v="2000-08-21T00:00:00"/>
    <n v="190180"/>
    <x v="2"/>
    <d v="2000-08-21T00:00:00"/>
    <s v="Smolt"/>
  </r>
  <r>
    <x v="19"/>
    <x v="1"/>
    <s v="FA"/>
    <x v="12"/>
    <s v="Klaskanine Hatchery"/>
    <s v="ODFW"/>
    <d v="2000-09-25T00:00:00"/>
    <n v="205709"/>
    <x v="11"/>
    <d v="2000-09-26T00:00:00"/>
    <s v="Smolt"/>
  </r>
  <r>
    <x v="19"/>
    <x v="8"/>
    <s v="SP"/>
    <x v="17"/>
    <s v="Santiam River &amp; N Fk"/>
    <s v="ODFW"/>
    <d v="2000-03-08T00:00:00"/>
    <n v="240979"/>
    <x v="0"/>
    <d v="2000-03-08T00:00:00"/>
    <s v="Smolt"/>
  </r>
  <r>
    <x v="19"/>
    <x v="11"/>
    <s v="NO"/>
    <x v="24"/>
    <s v="Washougal Hatchery"/>
    <s v="WDFW"/>
    <d v="2000-03-04T00:00:00"/>
    <n v="533205"/>
    <x v="6"/>
    <d v="2000-04-28T00:00:00"/>
    <s v="Smolt"/>
  </r>
  <r>
    <x v="19"/>
    <x v="5"/>
    <s v="SO"/>
    <x v="24"/>
    <s v="Washougal Hatchery"/>
    <s v="WDFW"/>
    <d v="2000-03-04T00:00:00"/>
    <n v="93030"/>
    <x v="6"/>
    <d v="2000-04-28T00:00:00"/>
    <s v="Smolt"/>
  </r>
  <r>
    <x v="19"/>
    <x v="11"/>
    <s v="NO"/>
    <x v="22"/>
    <s v="Cowlitz Hatchery"/>
    <s v="WDFW"/>
    <d v="2000-04-19T00:00:00"/>
    <n v="290821"/>
    <x v="3"/>
    <d v="2000-04-19T00:00:00"/>
    <s v="Smolt"/>
  </r>
  <r>
    <x v="19"/>
    <x v="11"/>
    <s v="NO"/>
    <x v="22"/>
    <s v="Cowlitz Hatchery"/>
    <s v="WDFW"/>
    <d v="2000-05-01T00:00:00"/>
    <n v="3761932"/>
    <x v="3"/>
    <d v="2000-05-01T00:00:00"/>
    <s v="Smolt"/>
  </r>
  <r>
    <x v="19"/>
    <x v="0"/>
    <s v="SP"/>
    <x v="17"/>
    <s v="Detroit Reservoir"/>
    <s v="ODFW"/>
    <d v="1999-04-15T00:00:00"/>
    <n v="112200"/>
    <x v="1"/>
    <d v="1999-04-15T00:00:00"/>
    <s v="Parr"/>
  </r>
  <r>
    <x v="19"/>
    <x v="0"/>
    <s v="SP"/>
    <x v="18"/>
    <s v="Fall Creek Reservoir"/>
    <s v="ODFW"/>
    <d v="1999-05-27T00:00:00"/>
    <n v="200542"/>
    <x v="1"/>
    <d v="1999-05-27T00:00:00"/>
    <s v="Parr"/>
  </r>
  <r>
    <x v="19"/>
    <x v="0"/>
    <s v="SP"/>
    <x v="17"/>
    <s v="Detroit Reservoir"/>
    <s v="ODFW"/>
    <d v="1999-06-15T00:00:00"/>
    <n v="71154"/>
    <x v="1"/>
    <d v="1999-06-15T00:00:00"/>
    <s v="Parr"/>
  </r>
  <r>
    <x v="19"/>
    <x v="0"/>
    <s v="SP"/>
    <x v="14"/>
    <s v="Clackamas Hatchery"/>
    <s v="ODFW"/>
    <d v="1999-08-16T00:00:00"/>
    <n v="279700"/>
    <x v="13"/>
    <d v="1999-08-16T00:00:00"/>
    <s v="Parr"/>
  </r>
  <r>
    <x v="19"/>
    <x v="0"/>
    <s v="SP"/>
    <x v="18"/>
    <s v="Fall Creek Reservoir"/>
    <s v="ODFW"/>
    <d v="1999-07-08T00:00:00"/>
    <n v="46010"/>
    <x v="1"/>
    <d v="1999-07-08T00:00:00"/>
    <s v="Parr"/>
  </r>
  <r>
    <x v="19"/>
    <x v="0"/>
    <s v="SP"/>
    <x v="18"/>
    <s v="Fall Creek Reservoir"/>
    <s v="ODFW"/>
    <d v="1999-08-12T00:00:00"/>
    <n v="33105"/>
    <x v="1"/>
    <d v="1999-08-19T00:00:00"/>
    <s v="Parr"/>
  </r>
  <r>
    <x v="19"/>
    <x v="0"/>
    <s v="SP"/>
    <x v="1"/>
    <s v="M Fk Willamette River"/>
    <s v="ODFW"/>
    <d v="1999-06-30T00:00:00"/>
    <n v="188961"/>
    <x v="1"/>
    <d v="1999-06-30T00:00:00"/>
    <s v="Parr"/>
  </r>
  <r>
    <x v="19"/>
    <x v="0"/>
    <s v="SP"/>
    <x v="17"/>
    <s v="Detroit Reservoir"/>
    <s v="ODFW"/>
    <d v="1999-06-15T00:00:00"/>
    <n v="71154"/>
    <x v="1"/>
    <d v="1999-06-15T00:00:00"/>
    <s v="Parr"/>
  </r>
  <r>
    <x v="19"/>
    <x v="0"/>
    <s v="SP"/>
    <x v="14"/>
    <s v="Clackamas Hatchery"/>
    <s v="ODFW"/>
    <d v="1999-10-07T00:00:00"/>
    <n v="430913"/>
    <x v="13"/>
    <d v="1999-10-07T00:00:00"/>
    <s v="Presmolt"/>
  </r>
  <r>
    <x v="19"/>
    <x v="0"/>
    <s v="SP"/>
    <x v="22"/>
    <s v="Cowlitz Hatchery"/>
    <s v="WDFW"/>
    <d v="1999-07-13T00:00:00"/>
    <n v="817"/>
    <x v="3"/>
    <d v="1999-07-13T00:00:00"/>
    <s v="Parr"/>
  </r>
  <r>
    <x v="19"/>
    <x v="0"/>
    <s v="SP"/>
    <x v="38"/>
    <s v="Dexter Pond"/>
    <s v="ODFW"/>
    <d v="1999-11-01T00:00:00"/>
    <n v="252380"/>
    <x v="1"/>
    <d v="1999-11-01T00:00:00"/>
    <s v="Presmolt"/>
  </r>
  <r>
    <x v="19"/>
    <x v="0"/>
    <s v="SP"/>
    <x v="29"/>
    <s v="Green River"/>
    <s v="WDFW"/>
    <d v="1999-03-31T00:00:00"/>
    <n v="99289"/>
    <x v="3"/>
    <d v="1999-03-31T00:00:00"/>
    <s v="Parr"/>
  </r>
  <r>
    <x v="19"/>
    <x v="4"/>
    <s v="NO"/>
    <x v="3"/>
    <s v="Lewis River"/>
    <s v="WDFW"/>
    <d v="1999-04-10T00:00:00"/>
    <n v="28850"/>
    <x v="5"/>
    <d v="1999-04-10T00:00:00"/>
    <s v="Fry"/>
  </r>
  <r>
    <x v="19"/>
    <x v="12"/>
    <s v="UN"/>
    <x v="21"/>
    <s v="Beaver Creek Hatchery"/>
    <s v="WDFW"/>
    <d v="1999-12-17T00:00:00"/>
    <n v="28800"/>
    <x v="14"/>
    <d v="1999-12-17T00:00:00"/>
    <s v="Smolt"/>
  </r>
  <r>
    <x v="20"/>
    <x v="0"/>
    <s v="SP"/>
    <x v="38"/>
    <s v="M Fk Willamette River"/>
    <s v="ODFW"/>
    <d v="1998-11-03T00:00:00"/>
    <n v="251210"/>
    <x v="1"/>
    <d v="1998-11-03T00:00:00"/>
    <s v="Presmolt"/>
  </r>
  <r>
    <x v="20"/>
    <x v="0"/>
    <s v="SP"/>
    <x v="1"/>
    <s v="Lookout Pt Reservoir"/>
    <s v="ODFW"/>
    <d v="1998-05-04T00:00:00"/>
    <n v="247650"/>
    <x v="1"/>
    <d v="1998-05-04T00:00:00"/>
    <s v="Parr"/>
  </r>
  <r>
    <x v="20"/>
    <x v="0"/>
    <s v="SP"/>
    <x v="18"/>
    <s v="Fall Creek Reservoir"/>
    <s v="ODFW"/>
    <d v="1998-04-15T00:00:00"/>
    <n v="487935"/>
    <x v="1"/>
    <d v="1998-04-29T00:00:00"/>
    <s v="Parr"/>
  </r>
  <r>
    <x v="20"/>
    <x v="0"/>
    <s v="SP"/>
    <x v="1"/>
    <s v="Mohawk River"/>
    <s v="ODFW"/>
    <d v="1998-07-07T00:00:00"/>
    <n v="29214"/>
    <x v="1"/>
    <d v="1998-07-07T00:00:00"/>
    <s v="Parr"/>
  </r>
  <r>
    <x v="20"/>
    <x v="0"/>
    <s v="SP"/>
    <x v="1"/>
    <s v="M Fk Willamette River"/>
    <s v="ODFW"/>
    <d v="1998-06-26T00:00:00"/>
    <n v="252041"/>
    <x v="1"/>
    <d v="1998-06-30T00:00:00"/>
    <s v="Parr"/>
  </r>
  <r>
    <x v="20"/>
    <x v="4"/>
    <s v="NO"/>
    <x v="27"/>
    <s v="Kalama Falls Hatchery"/>
    <s v="WDFW"/>
    <d v="1998-03-04T00:00:00"/>
    <n v="30000"/>
    <x v="7"/>
    <d v="1998-03-04T00:00:00"/>
    <s v="Presmolt"/>
  </r>
  <r>
    <x v="20"/>
    <x v="4"/>
    <s v="NO"/>
    <x v="27"/>
    <s v="Kalama Falls Hatchery"/>
    <s v="WDFW"/>
    <d v="1998-06-30T00:00:00"/>
    <n v="232400"/>
    <x v="7"/>
    <d v="1998-06-30T00:00:00"/>
    <s v="Presmolt"/>
  </r>
  <r>
    <x v="20"/>
    <x v="15"/>
    <s v="SO"/>
    <x v="20"/>
    <s v="Fallert Creek Hatchery"/>
    <s v="WDFW"/>
    <d v="1998-02-08T00:00:00"/>
    <n v="77200"/>
    <x v="7"/>
    <d v="1998-02-08T00:00:00"/>
    <s v="Presmolt"/>
  </r>
  <r>
    <x v="20"/>
    <x v="0"/>
    <s v="SP"/>
    <x v="18"/>
    <s v="McKenzie Hatchery"/>
    <s v="ODFW"/>
    <d v="1998-11-04T00:00:00"/>
    <n v="251640"/>
    <x v="1"/>
    <d v="1998-11-04T00:00:00"/>
    <s v="Presmolt"/>
  </r>
  <r>
    <x v="20"/>
    <x v="0"/>
    <s v="SP"/>
    <x v="18"/>
    <s v="Willamette River"/>
    <s v="ODFW"/>
    <d v="1998-11-05T00:00:00"/>
    <n v="60270"/>
    <x v="1"/>
    <d v="1998-11-05T00:00:00"/>
    <s v="Presmolt"/>
  </r>
  <r>
    <x v="20"/>
    <x v="0"/>
    <s v="SP"/>
    <x v="0"/>
    <s v="South Santiam Hatchery"/>
    <s v="ODFW"/>
    <d v="1998-10-30T00:00:00"/>
    <n v="304596"/>
    <x v="0"/>
    <d v="1998-10-30T00:00:00"/>
    <s v="Presmolt"/>
  </r>
  <r>
    <x v="20"/>
    <x v="0"/>
    <s v="SP"/>
    <x v="1"/>
    <s v="Willamette River"/>
    <s v="ODFW"/>
    <d v="1998-11-03T00:00:00"/>
    <n v="31050"/>
    <x v="1"/>
    <d v="1998-11-03T00:00:00"/>
    <s v="Presmolt"/>
  </r>
  <r>
    <x v="20"/>
    <x v="0"/>
    <s v="SP"/>
    <x v="1"/>
    <s v="Mollala River"/>
    <s v="ODFW"/>
    <d v="1998-11-03T00:00:00"/>
    <n v="30193"/>
    <x v="1"/>
    <d v="1998-11-04T00:00:00"/>
    <s v="Presmolt"/>
  </r>
  <r>
    <x v="20"/>
    <x v="0"/>
    <s v="SP"/>
    <x v="4"/>
    <s v="Willamette River"/>
    <s v="ODFW"/>
    <d v="1998-11-05T00:00:00"/>
    <n v="60020"/>
    <x v="1"/>
    <d v="1998-11-05T00:00:00"/>
    <s v="Presmolt"/>
  </r>
  <r>
    <x v="20"/>
    <x v="0"/>
    <s v="SP"/>
    <x v="4"/>
    <s v="Willamette River"/>
    <s v="ODFW"/>
    <d v="1998-11-03T00:00:00"/>
    <n v="30160"/>
    <x v="1"/>
    <d v="1998-11-03T00:00:00"/>
    <s v="Presmolt"/>
  </r>
  <r>
    <x v="20"/>
    <x v="3"/>
    <s v="UN"/>
    <x v="4"/>
    <s v="Skipanon River"/>
    <s v="ODFW"/>
    <d v="1998-05-28T00:00:00"/>
    <n v="5271"/>
    <x v="4"/>
    <d v="1998-05-28T00:00:00"/>
    <s v="Presmolt"/>
  </r>
  <r>
    <x v="20"/>
    <x v="7"/>
    <s v="WI"/>
    <x v="4"/>
    <s v="Skipanon River"/>
    <s v="ODFW"/>
    <d v="1998-05-28T00:00:00"/>
    <n v="275"/>
    <x v="4"/>
    <d v="1998-05-28T00:00:00"/>
    <s v="Smolt"/>
  </r>
  <r>
    <x v="20"/>
    <x v="3"/>
    <s v="UN"/>
    <x v="4"/>
    <s v="Youngs River"/>
    <s v="ODFW"/>
    <d v="1998-05-08T00:00:00"/>
    <n v="3200"/>
    <x v="8"/>
    <d v="1998-05-08T00:00:00"/>
    <s v="Presmolt"/>
  </r>
  <r>
    <x v="20"/>
    <x v="7"/>
    <s v="WI"/>
    <x v="2"/>
    <s v="Sandy River"/>
    <s v="ODFW"/>
    <d v="1999-04-05T00:00:00"/>
    <n v="143244"/>
    <x v="12"/>
    <d v="1999-04-06T00:00:00"/>
    <s v="Smolt"/>
  </r>
  <r>
    <x v="20"/>
    <x v="7"/>
    <s v="WI"/>
    <x v="11"/>
    <s v="Gnat Creek Hatchery"/>
    <s v="ODFW"/>
    <d v="1999-04-13T00:00:00"/>
    <n v="40775"/>
    <x v="4"/>
    <d v="1999-04-13T00:00:00"/>
    <s v="Smolt"/>
  </r>
  <r>
    <x v="20"/>
    <x v="7"/>
    <s v="WI"/>
    <x v="2"/>
    <s v="Clackamas River"/>
    <s v="ODFW"/>
    <d v="1999-04-05T00:00:00"/>
    <n v="114992"/>
    <x v="13"/>
    <d v="1999-04-05T00:00:00"/>
    <s v="Smolt"/>
  </r>
  <r>
    <x v="20"/>
    <x v="9"/>
    <s v="SU"/>
    <x v="33"/>
    <s v="Sandy River"/>
    <s v="ODFW"/>
    <d v="1999-03-29T00:00:00"/>
    <n v="37789"/>
    <x v="12"/>
    <d v="1999-03-30T00:00:00"/>
    <s v="Smolt"/>
  </r>
  <r>
    <x v="20"/>
    <x v="1"/>
    <s v="FA"/>
    <x v="41"/>
    <s v="Abernathy Hatchery"/>
    <s v="USFW"/>
    <d v="1999-05-17T00:00:00"/>
    <n v="261285"/>
    <x v="19"/>
    <d v="1999-05-17T00:00:00"/>
    <s v="Smolt"/>
  </r>
  <r>
    <x v="20"/>
    <x v="7"/>
    <s v="WI"/>
    <x v="8"/>
    <s v="Eagle Creek Hatchery"/>
    <s v="USFW"/>
    <d v="1999-05-07T00:00:00"/>
    <n v="204931"/>
    <x v="9"/>
    <d v="1999-05-07T00:00:00"/>
    <s v="Smolt"/>
  </r>
  <r>
    <x v="20"/>
    <x v="5"/>
    <s v="SO"/>
    <x v="8"/>
    <s v="Eagle Creek Hatchery"/>
    <s v="USFW"/>
    <d v="1999-04-26T00:00:00"/>
    <n v="462158"/>
    <x v="9"/>
    <d v="1999-05-03T00:00:00"/>
    <s v="Smolt"/>
  </r>
  <r>
    <x v="20"/>
    <x v="7"/>
    <s v="WI"/>
    <x v="17"/>
    <s v="Fall Creek Reservoir"/>
    <s v="ODFW"/>
    <d v="1998-10-21T00:00:00"/>
    <n v="149488"/>
    <x v="1"/>
    <d v="1998-10-21T00:00:00"/>
    <s v="Smolt"/>
  </r>
  <r>
    <x v="20"/>
    <x v="6"/>
    <s v="UN"/>
    <x v="10"/>
    <s v="Big Creek Hatchery"/>
    <s v="ODFW"/>
    <d v="1999-04-26T00:00:00"/>
    <n v="142730"/>
    <x v="10"/>
    <d v="1999-04-26T00:00:00"/>
    <s v="Smolt"/>
  </r>
  <r>
    <x v="20"/>
    <x v="7"/>
    <s v="WI"/>
    <x v="10"/>
    <s v="Big Creek Hatchery"/>
    <s v="ODFW"/>
    <d v="1999-04-14T00:00:00"/>
    <n v="61931"/>
    <x v="10"/>
    <d v="1999-04-14T00:00:00"/>
    <s v="Smolt"/>
  </r>
  <r>
    <x v="20"/>
    <x v="8"/>
    <s v="SP"/>
    <x v="34"/>
    <s v="Blind Slough"/>
    <s v="ODFW"/>
    <d v="1999-03-03T00:00:00"/>
    <n v="200007"/>
    <x v="4"/>
    <d v="1999-04-01T00:00:00"/>
    <s v="Smolt"/>
  </r>
  <r>
    <x v="20"/>
    <x v="8"/>
    <s v="SP"/>
    <x v="14"/>
    <s v="Sandy River"/>
    <s v="ODFW"/>
    <d v="1999-03-16T00:00:00"/>
    <n v="369068"/>
    <x v="12"/>
    <d v="1999-03-17T00:00:00"/>
    <s v="Smolt"/>
  </r>
  <r>
    <x v="20"/>
    <x v="8"/>
    <s v="SP"/>
    <x v="14"/>
    <s v="Clackamas Hatchery"/>
    <s v="ODFW"/>
    <d v="1999-03-17T00:00:00"/>
    <n v="374433"/>
    <x v="13"/>
    <d v="1999-03-17T00:00:00"/>
    <s v="Smolt"/>
  </r>
  <r>
    <x v="20"/>
    <x v="9"/>
    <s v="SU"/>
    <x v="14"/>
    <s v="Clackamas Hatchery"/>
    <s v="ODFW"/>
    <d v="1999-04-09T00:00:00"/>
    <n v="170903"/>
    <x v="13"/>
    <d v="1999-04-09T00:00:00"/>
    <s v="Smolt"/>
  </r>
  <r>
    <x v="20"/>
    <x v="7"/>
    <s v="WI"/>
    <x v="14"/>
    <s v="Clackamas Hatchery"/>
    <s v="ODFW"/>
    <d v="1999-03-29T00:00:00"/>
    <n v="62480"/>
    <x v="13"/>
    <d v="1999-03-29T00:00:00"/>
    <s v="Smolt"/>
  </r>
  <r>
    <x v="20"/>
    <x v="8"/>
    <s v="SP"/>
    <x v="38"/>
    <s v="M Fk Willamette River"/>
    <s v="ODFW"/>
    <d v="1999-02-05T00:00:00"/>
    <n v="444986"/>
    <x v="1"/>
    <d v="1999-02-05T00:00:00"/>
    <s v="Smolt"/>
  </r>
  <r>
    <x v="20"/>
    <x v="8"/>
    <s v="SP"/>
    <x v="38"/>
    <s v="M Fk Willamette River"/>
    <s v="ODFW"/>
    <d v="1999-03-05T00:00:00"/>
    <n v="517427"/>
    <x v="1"/>
    <d v="1999-03-05T00:00:00"/>
    <s v="Smolt"/>
  </r>
  <r>
    <x v="20"/>
    <x v="9"/>
    <s v="SU"/>
    <x v="38"/>
    <s v="M Fk Willamette River"/>
    <s v="ODFW"/>
    <d v="1999-04-08T00:00:00"/>
    <n v="112490"/>
    <x v="1"/>
    <d v="1999-04-08T00:00:00"/>
    <s v="Smolt"/>
  </r>
  <r>
    <x v="20"/>
    <x v="7"/>
    <s v="WI"/>
    <x v="12"/>
    <s v="N Fk Klaskanine River"/>
    <s v="ODFW"/>
    <d v="1999-04-14T00:00:00"/>
    <n v="64614"/>
    <x v="11"/>
    <d v="1999-04-14T00:00:00"/>
    <s v="Smolt"/>
  </r>
  <r>
    <x v="20"/>
    <x v="9"/>
    <s v="SU"/>
    <x v="16"/>
    <s v="McKenzie River"/>
    <s v="ODFW"/>
    <d v="1999-04-06T00:00:00"/>
    <n v="114843"/>
    <x v="1"/>
    <d v="1999-04-06T00:00:00"/>
    <s v="Smolt"/>
  </r>
  <r>
    <x v="20"/>
    <x v="8"/>
    <s v="SP"/>
    <x v="18"/>
    <s v="McKenzie Hatchery"/>
    <s v="ODFW"/>
    <d v="1999-02-10T00:00:00"/>
    <n v="364450"/>
    <x v="1"/>
    <d v="1999-02-10T00:00:00"/>
    <s v="Smolt"/>
  </r>
  <r>
    <x v="20"/>
    <x v="8"/>
    <s v="SP"/>
    <x v="18"/>
    <s v="McKenzie Hatchery"/>
    <s v="ODFW"/>
    <d v="1999-03-10T00:00:00"/>
    <n v="421905"/>
    <x v="1"/>
    <d v="1999-03-10T00:00:00"/>
    <s v="Smolt"/>
  </r>
  <r>
    <x v="20"/>
    <x v="8"/>
    <s v="SP"/>
    <x v="18"/>
    <s v="Willamette River"/>
    <s v="ODFW"/>
    <d v="1999-03-08T00:00:00"/>
    <n v="36635"/>
    <x v="1"/>
    <d v="1999-03-09T00:00:00"/>
    <s v="Smolt"/>
  </r>
  <r>
    <x v="20"/>
    <x v="8"/>
    <s v="SP"/>
    <x v="18"/>
    <s v="Clackamas River"/>
    <s v="ODFW"/>
    <d v="1999-03-08T00:00:00"/>
    <n v="185596"/>
    <x v="13"/>
    <d v="1999-03-09T00:00:00"/>
    <s v="Smolt"/>
  </r>
  <r>
    <x v="20"/>
    <x v="8"/>
    <s v="SP"/>
    <x v="17"/>
    <s v="Santiam River &amp; N Fk"/>
    <s v="ODFW"/>
    <d v="1999-03-11T00:00:00"/>
    <n v="488706"/>
    <x v="0"/>
    <d v="1999-03-12T00:00:00"/>
    <s v="Smolt"/>
  </r>
  <r>
    <x v="20"/>
    <x v="7"/>
    <s v="WI"/>
    <x v="17"/>
    <s v="M Fk Willamette River"/>
    <s v="ODFW"/>
    <d v="1999-04-07T00:00:00"/>
    <n v="70712"/>
    <x v="1"/>
    <d v="1999-04-08T00:00:00"/>
    <s v="Smolt"/>
  </r>
  <r>
    <x v="20"/>
    <x v="9"/>
    <s v="SU"/>
    <x v="17"/>
    <s v="Santiam River &amp; N Fk"/>
    <s v="ODFW"/>
    <d v="1999-04-06T00:00:00"/>
    <n v="159280"/>
    <x v="0"/>
    <d v="1999-04-06T00:00:00"/>
    <s v="Smolt"/>
  </r>
  <r>
    <x v="20"/>
    <x v="7"/>
    <s v="WI"/>
    <x v="17"/>
    <s v="Fall Creek"/>
    <s v="ODFW"/>
    <d v="1999-04-08T00:00:00"/>
    <n v="33444"/>
    <x v="1"/>
    <d v="1999-04-08T00:00:00"/>
    <s v="Smolt"/>
  </r>
  <r>
    <x v="20"/>
    <x v="6"/>
    <s v="UN"/>
    <x v="15"/>
    <s v="Sandy Hatchery"/>
    <s v="ODFW"/>
    <d v="1999-04-15T00:00:00"/>
    <n v="364796"/>
    <x v="12"/>
    <d v="1999-04-15T00:00:00"/>
    <s v="Smolt"/>
  </r>
  <r>
    <x v="20"/>
    <x v="6"/>
    <s v="UN"/>
    <x v="15"/>
    <s v="Clackamas River"/>
    <s v="ODFW"/>
    <d v="1999-05-04T00:00:00"/>
    <n v="84674"/>
    <x v="13"/>
    <d v="1999-05-04T00:00:00"/>
    <s v="Smolt"/>
  </r>
  <r>
    <x v="20"/>
    <x v="9"/>
    <s v="SU"/>
    <x v="15"/>
    <s v="Sandy Hatchery"/>
    <s v="ODFW"/>
    <d v="1999-04-12T00:00:00"/>
    <n v="35324"/>
    <x v="12"/>
    <d v="1999-04-12T00:00:00"/>
    <s v="Smolt"/>
  </r>
  <r>
    <x v="20"/>
    <x v="7"/>
    <s v="WI"/>
    <x v="15"/>
    <s v="Sandy Hatchery"/>
    <s v="ODFW"/>
    <d v="1999-03-26T00:00:00"/>
    <n v="39732"/>
    <x v="12"/>
    <d v="1999-03-26T00:00:00"/>
    <s v="Smolt"/>
  </r>
  <r>
    <x v="20"/>
    <x v="8"/>
    <s v="SP"/>
    <x v="0"/>
    <s v="South Santiam Hatchery"/>
    <s v="ODFW"/>
    <d v="1999-02-10T00:00:00"/>
    <n v="294611"/>
    <x v="0"/>
    <d v="1999-02-11T00:00:00"/>
    <s v="Smolt"/>
  </r>
  <r>
    <x v="20"/>
    <x v="8"/>
    <s v="SP"/>
    <x v="0"/>
    <s v="South Santiam Hatchery"/>
    <s v="ODFW"/>
    <d v="1999-03-08T00:00:00"/>
    <n v="417914"/>
    <x v="0"/>
    <d v="1999-03-22T00:00:00"/>
    <s v="Smolt"/>
  </r>
  <r>
    <x v="20"/>
    <x v="9"/>
    <s v="SU"/>
    <x v="0"/>
    <s v="South Santiam Hatchery"/>
    <s v="ODFW"/>
    <d v="1999-04-21T00:00:00"/>
    <n v="136471"/>
    <x v="0"/>
    <d v="1999-04-21T00:00:00"/>
    <s v="Smolt"/>
  </r>
  <r>
    <x v="20"/>
    <x v="9"/>
    <s v="SU"/>
    <x v="0"/>
    <s v="Dexter Pond"/>
    <s v="ODFW"/>
    <d v="1999-05-05T00:00:00"/>
    <n v="3504"/>
    <x v="1"/>
    <d v="1999-05-05T00:00:00"/>
    <s v="Smolt"/>
  </r>
  <r>
    <x v="20"/>
    <x v="8"/>
    <s v="SP"/>
    <x v="34"/>
    <s v="Tongue Pt"/>
    <s v="ODFW"/>
    <d v="1999-03-03T00:00:00"/>
    <n v="224277"/>
    <x v="4"/>
    <d v="1999-04-01T00:00:00"/>
    <s v="Smolt"/>
  </r>
  <r>
    <x v="20"/>
    <x v="8"/>
    <s v="SP"/>
    <x v="1"/>
    <s v="Fall Creek"/>
    <s v="ODFW"/>
    <d v="1999-03-03T00:00:00"/>
    <n v="90722"/>
    <x v="1"/>
    <d v="1999-03-03T00:00:00"/>
    <s v="Smolt"/>
  </r>
  <r>
    <x v="20"/>
    <x v="8"/>
    <s v="SP"/>
    <x v="1"/>
    <s v="Mollala River"/>
    <s v="ODFW"/>
    <d v="1999-03-03T00:00:00"/>
    <n v="60626"/>
    <x v="1"/>
    <d v="1999-03-04T00:00:00"/>
    <s v="Smolt"/>
  </r>
  <r>
    <x v="20"/>
    <x v="9"/>
    <s v="SU"/>
    <x v="1"/>
    <s v="M Fk Willamette River"/>
    <s v="ODFW"/>
    <d v="1999-04-02T00:00:00"/>
    <n v="22737"/>
    <x v="1"/>
    <d v="1999-04-02T00:00:00"/>
    <s v="Smolt"/>
  </r>
  <r>
    <x v="20"/>
    <x v="9"/>
    <s v="SU"/>
    <x v="1"/>
    <s v="Fall Creek"/>
    <s v="ODFW"/>
    <d v="1999-04-01T00:00:00"/>
    <n v="22483"/>
    <x v="1"/>
    <d v="1999-04-01T00:00:00"/>
    <s v="Smolt"/>
  </r>
  <r>
    <x v="20"/>
    <x v="6"/>
    <s v="UN"/>
    <x v="34"/>
    <s v="Youngs Bay"/>
    <s v="ODFW"/>
    <d v="1999-04-12T00:00:00"/>
    <n v="821215"/>
    <x v="8"/>
    <d v="1999-04-28T00:00:00"/>
    <s v="Smolt"/>
  </r>
  <r>
    <x v="20"/>
    <x v="8"/>
    <s v="SP"/>
    <x v="34"/>
    <s v="Youngs Bay"/>
    <s v="ODFW"/>
    <d v="1999-03-04T00:00:00"/>
    <n v="426418"/>
    <x v="8"/>
    <d v="1999-04-01T00:00:00"/>
    <s v="Smolt"/>
  </r>
  <r>
    <x v="20"/>
    <x v="7"/>
    <s v="WI"/>
    <x v="33"/>
    <s v="Clackamas River"/>
    <s v="ODFW"/>
    <d v="1999-03-31T00:00:00"/>
    <n v="11905"/>
    <x v="13"/>
    <d v="1999-04-01T00:00:00"/>
    <s v="Smolt"/>
  </r>
  <r>
    <x v="20"/>
    <x v="7"/>
    <s v="WI"/>
    <x v="33"/>
    <s v="Clackamas River"/>
    <s v="ODFW"/>
    <d v="1999-03-31T00:00:00"/>
    <n v="34032"/>
    <x v="13"/>
    <d v="1999-04-30T00:00:00"/>
    <s v="Smolt"/>
  </r>
  <r>
    <x v="20"/>
    <x v="6"/>
    <s v="UN"/>
    <x v="10"/>
    <s v="Big Creek Hatchery"/>
    <s v="ODFW"/>
    <d v="1999-05-25T00:00:00"/>
    <n v="382612"/>
    <x v="10"/>
    <d v="1999-05-25T00:00:00"/>
    <s v="Smolt"/>
  </r>
  <r>
    <x v="20"/>
    <x v="1"/>
    <s v="FA"/>
    <x v="10"/>
    <s v="Big Creek Hatchery"/>
    <s v="ODFW"/>
    <d v="1999-05-24T00:00:00"/>
    <n v="5804921"/>
    <x v="10"/>
    <d v="1999-05-24T00:00:00"/>
    <s v="Smolt"/>
  </r>
  <r>
    <x v="20"/>
    <x v="6"/>
    <s v="UN"/>
    <x v="2"/>
    <s v="Tanner Creek"/>
    <s v="ODFW"/>
    <d v="1999-04-30T00:00:00"/>
    <n v="377983"/>
    <x v="2"/>
    <d v="1999-04-30T00:00:00"/>
    <s v="Smolt"/>
  </r>
  <r>
    <x v="20"/>
    <x v="6"/>
    <s v="UN"/>
    <x v="2"/>
    <s v="Tanner Creek"/>
    <s v="ODFW"/>
    <d v="1999-06-01T00:00:00"/>
    <n v="938448"/>
    <x v="2"/>
    <d v="1999-06-01T00:00:00"/>
    <s v="Smolt"/>
  </r>
  <r>
    <x v="20"/>
    <x v="6"/>
    <s v="UN"/>
    <x v="34"/>
    <s v="Blind Slough"/>
    <s v="ODFW"/>
    <d v="1999-04-28T00:00:00"/>
    <n v="197089"/>
    <x v="4"/>
    <d v="1999-04-28T00:00:00"/>
    <s v="Smolt"/>
  </r>
  <r>
    <x v="20"/>
    <x v="6"/>
    <s v="UN"/>
    <x v="34"/>
    <s v="Klaskanine Hatchery"/>
    <s v="ODFW"/>
    <d v="1999-04-21T00:00:00"/>
    <n v="429652"/>
    <x v="11"/>
    <d v="1999-04-21T00:00:00"/>
    <s v="Smolt"/>
  </r>
  <r>
    <x v="20"/>
    <x v="6"/>
    <s v="UN"/>
    <x v="15"/>
    <s v="Sandy Hatchery"/>
    <s v="ODFW"/>
    <d v="1999-05-14T00:00:00"/>
    <n v="323663"/>
    <x v="12"/>
    <d v="1999-05-14T00:00:00"/>
    <s v="Smolt"/>
  </r>
  <r>
    <x v="20"/>
    <x v="9"/>
    <s v="SU"/>
    <x v="0"/>
    <s v="South Santiam Hatchery"/>
    <s v="ODFW"/>
    <d v="1999-05-05T00:00:00"/>
    <n v="13690"/>
    <x v="0"/>
    <d v="1999-05-05T00:00:00"/>
    <s v="Smolt"/>
  </r>
  <r>
    <x v="20"/>
    <x v="6"/>
    <s v="UN"/>
    <x v="34"/>
    <s v="Youngs Bay"/>
    <s v="ODFW"/>
    <d v="1999-05-05T00:00:00"/>
    <n v="981808"/>
    <x v="8"/>
    <d v="1999-05-19T00:00:00"/>
    <s v="Smolt"/>
  </r>
  <r>
    <x v="20"/>
    <x v="6"/>
    <s v="UN"/>
    <x v="34"/>
    <s v="Youngs Bay"/>
    <s v="ODFW"/>
    <d v="1999-06-01T00:00:00"/>
    <n v="299550"/>
    <x v="8"/>
    <d v="1999-06-01T00:00:00"/>
    <s v="Smolt"/>
  </r>
  <r>
    <x v="20"/>
    <x v="6"/>
    <s v="UN"/>
    <x v="34"/>
    <s v="Tongue Pt"/>
    <s v="ODFW"/>
    <d v="1999-04-28T00:00:00"/>
    <n v="204143"/>
    <x v="4"/>
    <d v="1999-04-28T00:00:00"/>
    <s v="Smolt"/>
  </r>
  <r>
    <x v="20"/>
    <x v="8"/>
    <s v="SP"/>
    <x v="22"/>
    <s v="Cowlitz Hatchery"/>
    <s v="WDFW"/>
    <d v="1999-03-02T00:00:00"/>
    <n v="1080962"/>
    <x v="3"/>
    <d v="1999-03-03T00:00:00"/>
    <s v="Smolt"/>
  </r>
  <r>
    <x v="20"/>
    <x v="11"/>
    <s v="NO"/>
    <x v="22"/>
    <s v="Cowlitz Hatchery"/>
    <s v="WDFW"/>
    <d v="1999-04-05T00:00:00"/>
    <n v="729900"/>
    <x v="3"/>
    <d v="1999-04-05T00:00:00"/>
    <s v="Smolt"/>
  </r>
  <r>
    <x v="20"/>
    <x v="11"/>
    <s v="NO"/>
    <x v="22"/>
    <s v="Cowlitz Hatchery"/>
    <s v="WDFW"/>
    <d v="1999-05-18T00:00:00"/>
    <n v="3238821"/>
    <x v="3"/>
    <d v="1999-05-19T00:00:00"/>
    <s v="Smolt"/>
  </r>
  <r>
    <x v="20"/>
    <x v="9"/>
    <s v="SU"/>
    <x v="22"/>
    <s v="Cowlitz Hatchery"/>
    <s v="WDFW"/>
    <d v="1999-05-05T00:00:00"/>
    <n v="30000"/>
    <x v="3"/>
    <d v="1999-05-05T00:00:00"/>
    <s v="Smolt"/>
  </r>
  <r>
    <x v="20"/>
    <x v="7"/>
    <s v="WI"/>
    <x v="22"/>
    <s v="Cowlitz Hatchery"/>
    <s v="WDFW"/>
    <d v="1999-05-04T00:00:00"/>
    <n v="119495"/>
    <x v="3"/>
    <d v="1999-05-05T00:00:00"/>
    <s v="Smolt"/>
  </r>
  <r>
    <x v="20"/>
    <x v="9"/>
    <s v="SU"/>
    <x v="22"/>
    <s v="Blue Creek Hatchery"/>
    <s v="WDFW"/>
    <d v="1999-04-19T00:00:00"/>
    <n v="293738"/>
    <x v="3"/>
    <d v="1999-04-28T00:00:00"/>
    <s v="Smolt"/>
  </r>
  <r>
    <x v="20"/>
    <x v="7"/>
    <s v="WI"/>
    <x v="22"/>
    <s v="Blue Creek"/>
    <s v="WDFW"/>
    <d v="1999-04-22T00:00:00"/>
    <n v="422791"/>
    <x v="3"/>
    <d v="1999-05-28T00:00:00"/>
    <s v="Smolt"/>
  </r>
  <r>
    <x v="20"/>
    <x v="8"/>
    <s v="SP"/>
    <x v="3"/>
    <s v="N Fk Lewis River"/>
    <s v="WDFW"/>
    <d v="1999-01-23T00:00:00"/>
    <n v="71005"/>
    <x v="5"/>
    <d v="1999-01-23T00:00:00"/>
    <s v="Smolt"/>
  </r>
  <r>
    <x v="20"/>
    <x v="9"/>
    <s v="SU"/>
    <x v="3"/>
    <s v="Cowlitz River"/>
    <s v="WDFW"/>
    <d v="1999-04-22T00:00:00"/>
    <n v="88976"/>
    <x v="3"/>
    <d v="1999-05-01T00:00:00"/>
    <s v="Smolt"/>
  </r>
  <r>
    <x v="20"/>
    <x v="8"/>
    <s v="SP"/>
    <x v="27"/>
    <s v="Gobar Acclim Pond"/>
    <s v="WDFW"/>
    <d v="1999-03-01T00:00:00"/>
    <n v="87500"/>
    <x v="7"/>
    <d v="1999-03-05T00:00:00"/>
    <s v="Smolt"/>
  </r>
  <r>
    <x v="20"/>
    <x v="7"/>
    <s v="WI"/>
    <x v="27"/>
    <s v="Gobar Acclim Pond"/>
    <s v="WDFW"/>
    <d v="1999-04-26T00:00:00"/>
    <n v="86200"/>
    <x v="7"/>
    <d v="1999-05-31T00:00:00"/>
    <s v="Smolt"/>
  </r>
  <r>
    <x v="20"/>
    <x v="11"/>
    <s v="NO"/>
    <x v="27"/>
    <s v="Kalama Falls Hatchery"/>
    <s v="WDFW"/>
    <d v="1999-04-06T00:00:00"/>
    <n v="190590"/>
    <x v="7"/>
    <d v="1999-04-14T00:00:00"/>
    <s v="Smolt"/>
  </r>
  <r>
    <x v="20"/>
    <x v="6"/>
    <s v="UN"/>
    <x v="27"/>
    <s v="Kalama Falls Hatchery"/>
    <s v="WDFW"/>
    <d v="1999-04-06T00:00:00"/>
    <n v="730450"/>
    <x v="7"/>
    <d v="1999-04-14T00:00:00"/>
    <s v="Smolt"/>
  </r>
  <r>
    <x v="20"/>
    <x v="8"/>
    <s v="SP"/>
    <x v="7"/>
    <s v="Lewis River Hatchery"/>
    <s v="WDFW"/>
    <d v="1999-03-15T00:00:00"/>
    <n v="740585"/>
    <x v="5"/>
    <d v="1999-04-05T00:00:00"/>
    <s v="Smolt"/>
  </r>
  <r>
    <x v="20"/>
    <x v="11"/>
    <s v="NO"/>
    <x v="7"/>
    <s v="Lewis River Hatchery"/>
    <s v="WDFW"/>
    <d v="1999-04-01T00:00:00"/>
    <n v="575942"/>
    <x v="5"/>
    <d v="1999-04-30T00:00:00"/>
    <s v="Smolt"/>
  </r>
  <r>
    <x v="20"/>
    <x v="5"/>
    <s v="SO"/>
    <x v="7"/>
    <s v="Lewis River Hatchery"/>
    <s v="WDFW"/>
    <d v="1999-04-01T00:00:00"/>
    <n v="237257"/>
    <x v="5"/>
    <d v="1999-04-30T00:00:00"/>
    <s v="Smolt"/>
  </r>
  <r>
    <x v="20"/>
    <x v="9"/>
    <s v="SU"/>
    <x v="7"/>
    <s v="Lewis River Hatchery"/>
    <s v="WDFW"/>
    <d v="1999-04-05T00:00:00"/>
    <n v="59843"/>
    <x v="5"/>
    <d v="1999-04-05T00:00:00"/>
    <s v="Smolt"/>
  </r>
  <r>
    <x v="20"/>
    <x v="11"/>
    <s v="NO"/>
    <x v="7"/>
    <s v="Lewis River Hatchery"/>
    <s v="WDFW"/>
    <d v="1999-05-01T00:00:00"/>
    <n v="1617711"/>
    <x v="5"/>
    <d v="1999-05-18T00:00:00"/>
    <s v="Smolt"/>
  </r>
  <r>
    <x v="20"/>
    <x v="5"/>
    <s v="SO"/>
    <x v="7"/>
    <s v="Lewis River Hatchery"/>
    <s v="WDFW"/>
    <d v="1999-05-01T00:00:00"/>
    <n v="665191"/>
    <x v="5"/>
    <d v="1999-05-18T00:00:00"/>
    <s v="Smolt"/>
  </r>
  <r>
    <x v="20"/>
    <x v="7"/>
    <s v="WI"/>
    <x v="28"/>
    <s v="E Fk Lewis River"/>
    <s v="WDFW"/>
    <d v="1999-04-21T00:00:00"/>
    <n v="125055"/>
    <x v="5"/>
    <d v="1999-04-27T00:00:00"/>
    <s v="Smolt"/>
  </r>
  <r>
    <x v="20"/>
    <x v="7"/>
    <s v="WI"/>
    <x v="28"/>
    <s v="Salmon Creek (WA)"/>
    <s v="WDFW"/>
    <d v="1999-04-23T00:00:00"/>
    <n v="14141"/>
    <x v="4"/>
    <d v="1999-04-27T00:00:00"/>
    <s v="Smolt"/>
  </r>
  <r>
    <x v="20"/>
    <x v="1"/>
    <s v="FA"/>
    <x v="24"/>
    <s v="Washougal Hatchery"/>
    <s v="WDFW"/>
    <d v="1999-02-17T00:00:00"/>
    <n v="599928"/>
    <x v="6"/>
    <d v="1999-02-17T00:00:00"/>
    <s v="Smolt"/>
  </r>
  <r>
    <x v="20"/>
    <x v="9"/>
    <s v="SU"/>
    <x v="28"/>
    <s v="Washougal River"/>
    <s v="WDFW"/>
    <d v="1999-04-27T00:00:00"/>
    <n v="127772"/>
    <x v="6"/>
    <d v="1999-05-06T00:00:00"/>
    <s v="Smolt"/>
  </r>
  <r>
    <x v="20"/>
    <x v="7"/>
    <s v="WI"/>
    <x v="28"/>
    <s v="Washougal River"/>
    <s v="WDFW"/>
    <d v="1999-04-15T00:00:00"/>
    <n v="59123"/>
    <x v="6"/>
    <d v="1999-04-27T00:00:00"/>
    <s v="Smolt"/>
  </r>
  <r>
    <x v="20"/>
    <x v="1"/>
    <s v="FA"/>
    <x v="2"/>
    <s v="Bonneville Hatchery"/>
    <s v="ODFW"/>
    <d v="1999-06-02T00:00:00"/>
    <n v="56417"/>
    <x v="2"/>
    <d v="1999-06-02T00:00:00"/>
    <s v="Smolt"/>
  </r>
  <r>
    <x v="20"/>
    <x v="1"/>
    <s v="FA"/>
    <x v="2"/>
    <s v="Bonneville Hatchery"/>
    <s v="ODFW"/>
    <d v="1999-07-27T00:00:00"/>
    <n v="5727359"/>
    <x v="2"/>
    <d v="1999-07-28T00:00:00"/>
    <s v="Smolt"/>
  </r>
  <r>
    <x v="20"/>
    <x v="7"/>
    <s v="WI"/>
    <x v="28"/>
    <s v="Salmon Creek (WA)"/>
    <s v="WDFW"/>
    <d v="1999-04-15T00:00:00"/>
    <n v="13870"/>
    <x v="4"/>
    <d v="1999-04-15T00:00:00"/>
    <s v="Smolt"/>
  </r>
  <r>
    <x v="20"/>
    <x v="7"/>
    <s v="WI"/>
    <x v="28"/>
    <s v="Skamania Hatchery"/>
    <s v="WDFW"/>
    <d v="1999-04-15T00:00:00"/>
    <n v="67559"/>
    <x v="6"/>
    <d v="1999-04-28T00:00:00"/>
    <s v="Smolt"/>
  </r>
  <r>
    <x v="20"/>
    <x v="9"/>
    <s v="SU"/>
    <x v="28"/>
    <s v="E Fk Lewis River"/>
    <s v="WDFW"/>
    <d v="1999-05-05T00:00:00"/>
    <n v="7752"/>
    <x v="5"/>
    <d v="1999-05-05T00:00:00"/>
    <s v="Smolt"/>
  </r>
  <r>
    <x v="20"/>
    <x v="11"/>
    <s v="NO"/>
    <x v="32"/>
    <s v="Elochoman Hatchery"/>
    <s v="WDFW"/>
    <d v="1999-04-16T00:00:00"/>
    <n v="356287"/>
    <x v="14"/>
    <d v="1999-06-07T00:00:00"/>
    <s v="Smolt"/>
  </r>
  <r>
    <x v="20"/>
    <x v="5"/>
    <s v="SO"/>
    <x v="32"/>
    <s v="Elochoman Hatchery"/>
    <s v="WDFW"/>
    <d v="1999-04-04T00:00:00"/>
    <n v="338900"/>
    <x v="14"/>
    <d v="1999-04-15T00:00:00"/>
    <s v="Smolt"/>
  </r>
  <r>
    <x v="20"/>
    <x v="7"/>
    <s v="WI"/>
    <x v="21"/>
    <s v="Abernathy Cr"/>
    <s v="WDFW"/>
    <d v="1999-04-23T00:00:00"/>
    <n v="4023"/>
    <x v="19"/>
    <d v="1999-04-23T00:00:00"/>
    <s v="Smolt"/>
  </r>
  <r>
    <x v="20"/>
    <x v="8"/>
    <s v="SP"/>
    <x v="3"/>
    <s v="N Fk Lewis River"/>
    <s v="WDFW"/>
    <d v="1999-03-20T00:00:00"/>
    <n v="56590"/>
    <x v="5"/>
    <d v="1999-03-20T00:00:00"/>
    <s v="Smolt"/>
  </r>
  <r>
    <x v="20"/>
    <x v="12"/>
    <s v="UN"/>
    <x v="22"/>
    <s v="Blue Creek"/>
    <s v="WDFW"/>
    <d v="1999-04-19T00:00:00"/>
    <n v="163720"/>
    <x v="3"/>
    <d v="1999-05-16T00:00:00"/>
    <s v="Smolt"/>
  </r>
  <r>
    <x v="20"/>
    <x v="7"/>
    <s v="WI"/>
    <x v="21"/>
    <s v="Coweeman River"/>
    <s v="WDFW"/>
    <d v="1999-04-26T00:00:00"/>
    <n v="12420"/>
    <x v="17"/>
    <d v="1999-04-26T00:00:00"/>
    <s v="Smolt"/>
  </r>
  <r>
    <x v="20"/>
    <x v="7"/>
    <s v="WI"/>
    <x v="20"/>
    <s v="Coweeman River"/>
    <s v="WDFW"/>
    <d v="1999-04-27T00:00:00"/>
    <n v="9000"/>
    <x v="17"/>
    <d v="1999-04-27T00:00:00"/>
    <s v="Smolt"/>
  </r>
  <r>
    <x v="20"/>
    <x v="12"/>
    <s v="UN"/>
    <x v="21"/>
    <s v="Coweeman River"/>
    <s v="WDFW"/>
    <d v="1999-04-21T00:00:00"/>
    <n v="5000"/>
    <x v="17"/>
    <d v="1999-04-21T00:00:00"/>
    <s v="Smolt"/>
  </r>
  <r>
    <x v="20"/>
    <x v="13"/>
    <s v="UN"/>
    <x v="22"/>
    <s v="Cowlitz Hatchery"/>
    <s v="WDFW"/>
    <d v="1999-04-06T00:00:00"/>
    <n v="5000"/>
    <x v="3"/>
    <d v="1999-04-12T00:00:00"/>
    <s v="Smolt"/>
  </r>
  <r>
    <x v="20"/>
    <x v="1"/>
    <s v="FA"/>
    <x v="24"/>
    <s v="Washougal Hatchery"/>
    <s v="WDFW"/>
    <d v="1999-06-15T00:00:00"/>
    <n v="3750000"/>
    <x v="6"/>
    <d v="1999-06-15T00:00:00"/>
    <s v="Smolt"/>
  </r>
  <r>
    <x v="20"/>
    <x v="1"/>
    <s v="FA"/>
    <x v="24"/>
    <s v="Washougal Hatchery"/>
    <s v="WDFW"/>
    <d v="1999-07-22T00:00:00"/>
    <n v="1138928"/>
    <x v="6"/>
    <d v="1999-07-22T00:00:00"/>
    <s v="Smolt"/>
  </r>
  <r>
    <x v="20"/>
    <x v="11"/>
    <s v="NO"/>
    <x v="24"/>
    <s v="Washougal Hatchery"/>
    <s v="WDFW"/>
    <d v="1999-04-01T00:00:00"/>
    <n v="6378"/>
    <x v="6"/>
    <d v="1999-04-16T00:00:00"/>
    <s v="Smolt"/>
  </r>
  <r>
    <x v="20"/>
    <x v="11"/>
    <s v="NO"/>
    <x v="24"/>
    <s v="Washougal Hatchery"/>
    <s v="WDFW"/>
    <d v="1999-04-01T00:00:00"/>
    <n v="503944"/>
    <x v="6"/>
    <d v="1999-04-16T00:00:00"/>
    <s v="Smolt"/>
  </r>
  <r>
    <x v="20"/>
    <x v="12"/>
    <s v="UN"/>
    <x v="28"/>
    <s v="Salmon Creek (WA)"/>
    <s v="WDFW"/>
    <d v="1999-04-15T00:00:00"/>
    <n v="12300"/>
    <x v="4"/>
    <d v="1999-04-15T00:00:00"/>
    <s v="Smolt"/>
  </r>
  <r>
    <x v="20"/>
    <x v="12"/>
    <s v="UN"/>
    <x v="28"/>
    <s v="Washougal River"/>
    <s v="WDFW"/>
    <d v="1999-05-07T00:00:00"/>
    <n v="12584"/>
    <x v="6"/>
    <d v="1999-05-07T00:00:00"/>
    <s v="Smolt"/>
  </r>
  <r>
    <x v="20"/>
    <x v="1"/>
    <s v="FA"/>
    <x v="29"/>
    <s v="North Toutle Hatchery"/>
    <s v="WDFW"/>
    <d v="1999-07-01T00:00:00"/>
    <n v="2613678"/>
    <x v="16"/>
    <d v="1999-07-10T00:00:00"/>
    <s v="Smolt"/>
  </r>
  <r>
    <x v="20"/>
    <x v="5"/>
    <s v="SO"/>
    <x v="29"/>
    <s v="North Toutle Hatchery"/>
    <s v="WDFW"/>
    <d v="1999-04-12T00:00:00"/>
    <n v="984011"/>
    <x v="16"/>
    <d v="1999-04-30T00:00:00"/>
    <s v="Smolt"/>
  </r>
  <r>
    <x v="20"/>
    <x v="9"/>
    <s v="SU"/>
    <x v="29"/>
    <s v="North Toutle Hatchery"/>
    <s v="WDFW"/>
    <d v="1999-04-15T00:00:00"/>
    <n v="24906"/>
    <x v="16"/>
    <d v="1999-04-15T00:00:00"/>
    <s v="Smolt"/>
  </r>
  <r>
    <x v="20"/>
    <x v="12"/>
    <s v="UN"/>
    <x v="25"/>
    <s v="Lewis River"/>
    <s v="WDFW"/>
    <d v="1999-05-03T00:00:00"/>
    <n v="14738"/>
    <x v="5"/>
    <d v="1999-05-07T00:00:00"/>
    <s v="Smolt"/>
  </r>
  <r>
    <x v="20"/>
    <x v="12"/>
    <s v="UN"/>
    <x v="25"/>
    <s v="N Fk Lewis River"/>
    <s v="WDFW"/>
    <d v="1999-04-19T00:00:00"/>
    <n v="11725"/>
    <x v="5"/>
    <d v="1999-04-30T00:00:00"/>
    <s v="Smolt"/>
  </r>
  <r>
    <x v="20"/>
    <x v="9"/>
    <s v="SU"/>
    <x v="25"/>
    <s v="Lewis River"/>
    <s v="WDFW"/>
    <d v="1999-05-03T00:00:00"/>
    <n v="95196"/>
    <x v="5"/>
    <d v="1999-05-07T00:00:00"/>
    <s v="Smolt"/>
  </r>
  <r>
    <x v="20"/>
    <x v="7"/>
    <s v="WI"/>
    <x v="25"/>
    <s v="Lewis River"/>
    <s v="WDFW"/>
    <d v="1999-05-03T00:00:00"/>
    <n v="45240"/>
    <x v="5"/>
    <d v="1999-05-07T00:00:00"/>
    <s v="Smolt"/>
  </r>
  <r>
    <x v="20"/>
    <x v="7"/>
    <s v="WI"/>
    <x v="25"/>
    <s v="N Fk Lewis River"/>
    <s v="WDFW"/>
    <d v="1999-04-19T00:00:00"/>
    <n v="56302"/>
    <x v="5"/>
    <d v="1999-04-30T00:00:00"/>
    <s v="Smolt"/>
  </r>
  <r>
    <x v="20"/>
    <x v="9"/>
    <s v="SU"/>
    <x v="25"/>
    <s v="N Fk Lewis River"/>
    <s v="WDFW"/>
    <d v="1999-04-19T00:00:00"/>
    <n v="54096"/>
    <x v="5"/>
    <d v="1999-04-30T00:00:00"/>
    <s v="Smolt"/>
  </r>
  <r>
    <x v="20"/>
    <x v="9"/>
    <s v="SU"/>
    <x v="25"/>
    <s v="N Fk Lewis River"/>
    <s v="WDFW"/>
    <d v="1999-05-08T00:00:00"/>
    <n v="96606"/>
    <x v="5"/>
    <d v="1999-05-08T00:00:00"/>
    <s v="Smolt"/>
  </r>
  <r>
    <x v="20"/>
    <x v="1"/>
    <s v="FA"/>
    <x v="27"/>
    <s v="Kalama Falls Hatchery"/>
    <s v="WDFW"/>
    <d v="1999-06-18T00:00:00"/>
    <n v="2533235"/>
    <x v="7"/>
    <d v="1999-07-06T00:00:00"/>
    <s v="Smolt"/>
  </r>
  <r>
    <x v="20"/>
    <x v="7"/>
    <s v="WI"/>
    <x v="26"/>
    <s v="Grays River Hatchery"/>
    <s v="WDFW"/>
    <d v="1999-05-12T00:00:00"/>
    <n v="27247"/>
    <x v="15"/>
    <d v="1999-05-12T00:00:00"/>
    <s v="Smolt"/>
  </r>
  <r>
    <x v="20"/>
    <x v="13"/>
    <s v="UN"/>
    <x v="26"/>
    <s v="Grays River Hatchery"/>
    <s v="WDFW"/>
    <d v="1999-03-03T00:00:00"/>
    <n v="103711"/>
    <x v="15"/>
    <d v="1999-04-15T00:00:00"/>
    <s v="Smolt"/>
  </r>
  <r>
    <x v="20"/>
    <x v="5"/>
    <s v="SO"/>
    <x v="26"/>
    <s v="Grays River Hatchery"/>
    <s v="WDFW"/>
    <d v="1999-05-12T00:00:00"/>
    <n v="213696"/>
    <x v="15"/>
    <d v="1999-05-12T00:00:00"/>
    <s v="Smolt"/>
  </r>
  <r>
    <x v="20"/>
    <x v="8"/>
    <s v="SP"/>
    <x v="3"/>
    <s v="Cowlitz River"/>
    <s v="WDFW"/>
    <d v="1999-03-02T00:00:00"/>
    <n v="19800"/>
    <x v="3"/>
    <d v="1999-03-04T00:00:00"/>
    <s v="Smolt"/>
  </r>
  <r>
    <x v="20"/>
    <x v="9"/>
    <s v="SU"/>
    <x v="20"/>
    <s v="Fallert Creek Hatchery"/>
    <s v="WDFW"/>
    <d v="1999-04-26T00:00:00"/>
    <n v="60196"/>
    <x v="7"/>
    <d v="1999-04-26T00:00:00"/>
    <s v="Smolt"/>
  </r>
  <r>
    <x v="20"/>
    <x v="5"/>
    <s v="SO"/>
    <x v="20"/>
    <s v="Fallert Creek Hatchery"/>
    <s v="WDFW"/>
    <d v="1999-04-02T00:00:00"/>
    <n v="411380"/>
    <x v="7"/>
    <d v="1999-04-19T00:00:00"/>
    <s v="Smolt"/>
  </r>
  <r>
    <x v="20"/>
    <x v="8"/>
    <s v="SP"/>
    <x v="20"/>
    <s v="Fallert Creek Hatchery"/>
    <s v="WDFW"/>
    <d v="1999-03-01T00:00:00"/>
    <n v="310500"/>
    <x v="7"/>
    <d v="1999-03-25T00:00:00"/>
    <s v="Smolt"/>
  </r>
  <r>
    <x v="20"/>
    <x v="1"/>
    <s v="FA"/>
    <x v="20"/>
    <s v="Fallert Creek Hatchery"/>
    <s v="WDFW"/>
    <d v="1999-06-02T00:00:00"/>
    <n v="1693170"/>
    <x v="7"/>
    <d v="1999-07-10T00:00:00"/>
    <s v="Smolt"/>
  </r>
  <r>
    <x v="20"/>
    <x v="8"/>
    <s v="SP"/>
    <x v="3"/>
    <s v="Deep River Net Pens"/>
    <s v="WDFW"/>
    <d v="1999-05-13T00:00:00"/>
    <n v="39678"/>
    <x v="15"/>
    <d v="1999-05-13T00:00:00"/>
    <s v="Smolt"/>
  </r>
  <r>
    <x v="20"/>
    <x v="5"/>
    <s v="SO"/>
    <x v="3"/>
    <s v="Deep River Net Pens"/>
    <s v="WDFW"/>
    <d v="1999-05-13T00:00:00"/>
    <n v="414108"/>
    <x v="15"/>
    <d v="1999-05-13T00:00:00"/>
    <s v="Smolt"/>
  </r>
  <r>
    <x v="20"/>
    <x v="1"/>
    <s v="FA"/>
    <x v="32"/>
    <s v="Elochoman Hatchery"/>
    <s v="WDFW"/>
    <d v="1999-06-17T00:00:00"/>
    <n v="1031600"/>
    <x v="14"/>
    <d v="1999-06-17T00:00:00"/>
    <s v="Smolt"/>
  </r>
  <r>
    <x v="20"/>
    <x v="1"/>
    <s v="FA"/>
    <x v="32"/>
    <s v="Elochoman Hatchery"/>
    <s v="WDFW"/>
    <d v="1999-06-28T00:00:00"/>
    <n v="174500"/>
    <x v="14"/>
    <d v="1999-06-28T00:00:00"/>
    <s v="Smolt"/>
  </r>
  <r>
    <x v="20"/>
    <x v="11"/>
    <s v="NO"/>
    <x v="32"/>
    <s v="Elochoman Hatchery"/>
    <s v="WDFW"/>
    <d v="1999-04-15T00:00:00"/>
    <n v="356287"/>
    <x v="14"/>
    <d v="1999-06-07T00:00:00"/>
    <s v="Smolt"/>
  </r>
  <r>
    <x v="20"/>
    <x v="1"/>
    <s v="FA"/>
    <x v="21"/>
    <s v="Elochoman River"/>
    <s v="WDFW"/>
    <d v="1999-05-19T00:00:00"/>
    <n v="841515"/>
    <x v="14"/>
    <d v="1999-06-07T00:00:00"/>
    <s v="Smolt"/>
  </r>
  <r>
    <x v="20"/>
    <x v="9"/>
    <s v="SU"/>
    <x v="21"/>
    <s v="Green River"/>
    <s v="WDFW"/>
    <d v="1999-04-28T00:00:00"/>
    <n v="10255"/>
    <x v="3"/>
    <d v="1999-04-29T00:00:00"/>
    <s v="Smolt"/>
  </r>
  <r>
    <x v="20"/>
    <x v="9"/>
    <s v="SU"/>
    <x v="21"/>
    <s v="Kalama River"/>
    <s v="WDFW"/>
    <d v="1999-04-22T00:00:00"/>
    <n v="30000"/>
    <x v="7"/>
    <d v="1999-04-22T00:00:00"/>
    <s v="Smolt"/>
  </r>
  <r>
    <x v="20"/>
    <x v="9"/>
    <s v="SU"/>
    <x v="21"/>
    <s v="E Fk Lewis River"/>
    <s v="WDFW"/>
    <d v="1999-04-20T00:00:00"/>
    <n v="33014"/>
    <x v="5"/>
    <d v="1999-04-20T00:00:00"/>
    <s v="Smolt"/>
  </r>
  <r>
    <x v="20"/>
    <x v="9"/>
    <s v="SU"/>
    <x v="21"/>
    <s v="Toutle River"/>
    <s v="WDFW"/>
    <d v="1999-04-23T00:00:00"/>
    <n v="10080"/>
    <x v="16"/>
    <d v="1999-04-23T00:00:00"/>
    <s v="Smolt"/>
  </r>
  <r>
    <x v="20"/>
    <x v="12"/>
    <s v="UN"/>
    <x v="21"/>
    <s v="Abernathy Cr"/>
    <s v="WDFW"/>
    <d v="1999-04-19T00:00:00"/>
    <n v="2500"/>
    <x v="19"/>
    <d v="1999-04-19T00:00:00"/>
    <s v="Smolt"/>
  </r>
  <r>
    <x v="20"/>
    <x v="1"/>
    <s v="FA"/>
    <x v="22"/>
    <s v="Cowlitz Hatchery"/>
    <s v="WDFW"/>
    <d v="1999-05-28T00:00:00"/>
    <n v="4002900"/>
    <x v="3"/>
    <d v="1999-07-29T00:00:00"/>
    <s v="Smolt"/>
  </r>
  <r>
    <x v="21"/>
    <x v="0"/>
    <s v="SP"/>
    <x v="18"/>
    <s v="Row River"/>
    <s v="ODFW"/>
    <d v="1997-06-10T00:00:00"/>
    <n v="56660"/>
    <x v="1"/>
    <d v="1997-06-10T00:00:00"/>
    <s v="Parr"/>
  </r>
  <r>
    <x v="21"/>
    <x v="3"/>
    <s v="UN"/>
    <x v="3"/>
    <s v="Chinook River"/>
    <s v="WDFW"/>
    <d v="1997-03-17T00:00:00"/>
    <n v="6400"/>
    <x v="18"/>
    <d v="1997-03-23T00:00:00"/>
    <s v="Presmolt"/>
  </r>
  <r>
    <x v="21"/>
    <x v="0"/>
    <s v="SP"/>
    <x v="18"/>
    <s v="Calapooia River"/>
    <s v="ODFW"/>
    <d v="1997-05-13T00:00:00"/>
    <n v="505660"/>
    <x v="1"/>
    <d v="1997-05-13T00:00:00"/>
    <s v="Parr"/>
  </r>
  <r>
    <x v="21"/>
    <x v="0"/>
    <s v="SP"/>
    <x v="18"/>
    <s v="S Fk Santiam River"/>
    <s v="ODFW"/>
    <d v="1997-05-13T00:00:00"/>
    <n v="242040"/>
    <x v="0"/>
    <d v="1997-05-13T00:00:00"/>
    <s v="Parr"/>
  </r>
  <r>
    <x v="21"/>
    <x v="0"/>
    <s v="SP"/>
    <x v="1"/>
    <s v="Fall Creek Reservoir"/>
    <s v="ODFW"/>
    <d v="1997-05-12T00:00:00"/>
    <n v="1000595"/>
    <x v="1"/>
    <d v="1997-05-14T00:00:00"/>
    <s v="Parr"/>
  </r>
  <r>
    <x v="21"/>
    <x v="0"/>
    <s v="SP"/>
    <x v="1"/>
    <s v="M Fk Willamette River"/>
    <s v="ODFW"/>
    <d v="1997-05-13T00:00:00"/>
    <n v="600440"/>
    <x v="1"/>
    <d v="1997-05-13T00:00:00"/>
    <s v="Parr"/>
  </r>
  <r>
    <x v="21"/>
    <x v="0"/>
    <s v="SP"/>
    <x v="1"/>
    <s v="Lookout Pt Reservoir"/>
    <s v="ODFW"/>
    <d v="1997-05-14T00:00:00"/>
    <n v="262080"/>
    <x v="1"/>
    <d v="1997-05-14T00:00:00"/>
    <s v="Parr"/>
  </r>
  <r>
    <x v="21"/>
    <x v="7"/>
    <s v="WI"/>
    <x v="3"/>
    <s v="Cowlitz River"/>
    <s v="WDFW"/>
    <d v="1997-05-22T00:00:00"/>
    <n v="10035"/>
    <x v="3"/>
    <d v="1997-05-22T00:00:00"/>
    <s v="Smolt"/>
  </r>
  <r>
    <x v="21"/>
    <x v="7"/>
    <s v="WI"/>
    <x v="3"/>
    <s v="Olequa Creek"/>
    <s v="WDFW"/>
    <d v="1997-05-22T00:00:00"/>
    <n v="10035"/>
    <x v="3"/>
    <d v="1997-05-22T00:00:00"/>
    <s v="Smolt"/>
  </r>
  <r>
    <x v="21"/>
    <x v="7"/>
    <s v="WI"/>
    <x v="3"/>
    <s v="Salmon Creek (WA)"/>
    <s v="WDFW"/>
    <d v="1997-05-22T00:00:00"/>
    <n v="10035"/>
    <x v="4"/>
    <d v="1997-05-22T00:00:00"/>
    <s v="Smolt"/>
  </r>
  <r>
    <x v="21"/>
    <x v="0"/>
    <s v="SP"/>
    <x v="1"/>
    <s v="Lookout Pt Reservoir"/>
    <s v="ODFW"/>
    <d v="1997-06-27T00:00:00"/>
    <n v="254488"/>
    <x v="1"/>
    <d v="1997-06-27T00:00:00"/>
    <s v="Parr"/>
  </r>
  <r>
    <x v="21"/>
    <x v="3"/>
    <s v="UN"/>
    <x v="4"/>
    <s v="Youngs River"/>
    <s v="ODFW"/>
    <d v="1997-06-04T00:00:00"/>
    <n v="3312"/>
    <x v="8"/>
    <d v="1997-06-04T00:00:00"/>
    <s v="Presmolt"/>
  </r>
  <r>
    <x v="21"/>
    <x v="15"/>
    <s v="SO"/>
    <x v="3"/>
    <s v="Chinook River"/>
    <s v="WDFW"/>
    <d v="1997-06-02T00:00:00"/>
    <n v="49198"/>
    <x v="18"/>
    <d v="1997-06-05T00:00:00"/>
    <s v="Presmolt"/>
  </r>
  <r>
    <x v="21"/>
    <x v="0"/>
    <s v="SP"/>
    <x v="22"/>
    <s v="Cowlitz Hatchery"/>
    <s v="WDFW"/>
    <d v="1997-06-15T00:00:00"/>
    <n v="672493"/>
    <x v="3"/>
    <d v="1997-06-30T00:00:00"/>
    <s v="Parr"/>
  </r>
  <r>
    <x v="21"/>
    <x v="7"/>
    <s v="WI"/>
    <x v="3"/>
    <s v="Cowlitz River"/>
    <s v="WDFW"/>
    <d v="1997-05-22T00:00:00"/>
    <n v="10035"/>
    <x v="3"/>
    <d v="1997-05-22T00:00:00"/>
    <s v="Smolt"/>
  </r>
  <r>
    <x v="21"/>
    <x v="0"/>
    <s v="SP"/>
    <x v="14"/>
    <s v="Clackamas River"/>
    <s v="ODFW"/>
    <d v="1997-08-12T00:00:00"/>
    <n v="683121"/>
    <x v="13"/>
    <d v="1997-08-12T00:00:00"/>
    <s v="Parr"/>
  </r>
  <r>
    <x v="21"/>
    <x v="0"/>
    <s v="SP"/>
    <x v="1"/>
    <s v="Lookout Pt Reservoir"/>
    <s v="ODFW"/>
    <d v="1997-07-14T00:00:00"/>
    <n v="67827"/>
    <x v="1"/>
    <d v="1997-07-14T00:00:00"/>
    <s v="Parr"/>
  </r>
  <r>
    <x v="21"/>
    <x v="0"/>
    <s v="SP"/>
    <x v="0"/>
    <s v="S Fk Santiam River"/>
    <s v="ODFW"/>
    <d v="1997-10-28T00:00:00"/>
    <n v="299572"/>
    <x v="0"/>
    <d v="1997-10-28T00:00:00"/>
    <s v="Presmolt"/>
  </r>
  <r>
    <x v="21"/>
    <x v="0"/>
    <s v="SP"/>
    <x v="1"/>
    <s v="M Fk Willamette River"/>
    <s v="ODFW"/>
    <d v="1997-11-03T00:00:00"/>
    <n v="253303"/>
    <x v="1"/>
    <d v="1997-11-03T00:00:00"/>
    <s v="Presmolt"/>
  </r>
  <r>
    <x v="21"/>
    <x v="7"/>
    <s v="WI"/>
    <x v="16"/>
    <s v="M Fk Willamette River"/>
    <s v="ODFW"/>
    <d v="1997-11-07T00:00:00"/>
    <n v="51501"/>
    <x v="1"/>
    <d v="1997-11-19T00:00:00"/>
    <s v="Smolt"/>
  </r>
  <r>
    <x v="21"/>
    <x v="0"/>
    <s v="SP"/>
    <x v="18"/>
    <s v="McKenzie River"/>
    <s v="ODFW"/>
    <d v="1997-11-06T00:00:00"/>
    <n v="330318"/>
    <x v="1"/>
    <d v="1997-11-11T00:00:00"/>
    <s v="Presmolt"/>
  </r>
  <r>
    <x v="21"/>
    <x v="0"/>
    <s v="SP"/>
    <x v="1"/>
    <s v="Willamette River"/>
    <s v="ODFW"/>
    <d v="1997-11-04T00:00:00"/>
    <n v="30505"/>
    <x v="1"/>
    <d v="1997-11-04T00:00:00"/>
    <s v="Presmolt"/>
  </r>
  <r>
    <x v="21"/>
    <x v="0"/>
    <s v="SP"/>
    <x v="1"/>
    <s v="Mollala River"/>
    <s v="ODFW"/>
    <d v="1997-11-05T00:00:00"/>
    <n v="34273"/>
    <x v="1"/>
    <d v="1997-11-05T00:00:00"/>
    <s v="Presmolt"/>
  </r>
  <r>
    <x v="21"/>
    <x v="0"/>
    <s v="SP"/>
    <x v="4"/>
    <s v="Willamette River"/>
    <s v="ODFW"/>
    <d v="1997-11-06T00:00:00"/>
    <n v="63114"/>
    <x v="1"/>
    <d v="1997-11-06T00:00:00"/>
    <s v="Presmolt"/>
  </r>
  <r>
    <x v="21"/>
    <x v="0"/>
    <s v="SP"/>
    <x v="4"/>
    <s v="Willamette River"/>
    <s v="ODFW"/>
    <d v="1997-11-04T00:00:00"/>
    <n v="30584"/>
    <x v="1"/>
    <d v="1997-11-04T00:00:00"/>
    <s v="Presmolt"/>
  </r>
  <r>
    <x v="21"/>
    <x v="1"/>
    <s v="FA"/>
    <x v="41"/>
    <s v="Abernathy Cr"/>
    <s v="USFW"/>
    <d v="1998-05-07T00:00:00"/>
    <n v="481466"/>
    <x v="19"/>
    <d v="1998-05-07T00:00:00"/>
    <s v="Smolt"/>
  </r>
  <r>
    <x v="21"/>
    <x v="6"/>
    <s v="UN"/>
    <x v="8"/>
    <s v="Eagle Creek"/>
    <s v="USFW"/>
    <d v="1998-04-22T00:00:00"/>
    <n v="1010044"/>
    <x v="13"/>
    <d v="1998-05-08T00:00:00"/>
    <s v="Smolt"/>
  </r>
  <r>
    <x v="21"/>
    <x v="7"/>
    <s v="WI"/>
    <x v="8"/>
    <s v="Eagle Creek"/>
    <s v="USFW"/>
    <d v="1998-04-21T00:00:00"/>
    <n v="206051"/>
    <x v="13"/>
    <d v="1998-04-29T00:00:00"/>
    <s v="Smolt"/>
  </r>
  <r>
    <x v="21"/>
    <x v="8"/>
    <s v="SP"/>
    <x v="3"/>
    <s v="N Fk Lewis River"/>
    <s v="WDFW"/>
    <d v="1998-01-31T00:00:00"/>
    <n v="144400"/>
    <x v="5"/>
    <d v="1998-03-28T00:00:00"/>
    <s v="Smolt"/>
  </r>
  <r>
    <x v="21"/>
    <x v="7"/>
    <s v="WI"/>
    <x v="26"/>
    <s v="W Fk Grays River"/>
    <s v="WDFW"/>
    <d v="1998-04-22T00:00:00"/>
    <n v="42675"/>
    <x v="15"/>
    <d v="1998-04-22T00:00:00"/>
    <s v="Smolt"/>
  </r>
  <r>
    <x v="21"/>
    <x v="5"/>
    <s v="SO"/>
    <x v="26"/>
    <s v="Deep River Net Pens"/>
    <s v="WDFW"/>
    <d v="1998-04-22T00:00:00"/>
    <n v="158045"/>
    <x v="15"/>
    <d v="1998-04-22T00:00:00"/>
    <s v="Smolt"/>
  </r>
  <r>
    <x v="21"/>
    <x v="5"/>
    <s v="SO"/>
    <x v="26"/>
    <s v="Deep River Net Pens"/>
    <s v="WDFW"/>
    <d v="1998-04-23T00:00:00"/>
    <n v="208350"/>
    <x v="15"/>
    <d v="1998-04-23T00:00:00"/>
    <s v="Smolt"/>
  </r>
  <r>
    <x v="21"/>
    <x v="8"/>
    <s v="SP"/>
    <x v="26"/>
    <s v="Deep River Net Pens"/>
    <s v="WDFW"/>
    <d v="1998-04-22T00:00:00"/>
    <n v="56414"/>
    <x v="15"/>
    <d v="1998-04-22T00:00:00"/>
    <s v="Smolt"/>
  </r>
  <r>
    <x v="21"/>
    <x v="1"/>
    <s v="FA"/>
    <x v="32"/>
    <s v="Elochoman Hatchery"/>
    <s v="WDFW"/>
    <d v="1998-03-13T00:00:00"/>
    <n v="168277"/>
    <x v="14"/>
    <d v="1998-03-13T00:00:00"/>
    <s v="Smolt"/>
  </r>
  <r>
    <x v="21"/>
    <x v="11"/>
    <s v="NO"/>
    <x v="32"/>
    <s v="Elochoman Hatchery"/>
    <s v="WDFW"/>
    <d v="1998-04-15T00:00:00"/>
    <n v="964095"/>
    <x v="14"/>
    <d v="1998-05-11T00:00:00"/>
    <s v="Smolt"/>
  </r>
  <r>
    <x v="21"/>
    <x v="7"/>
    <s v="WI"/>
    <x v="21"/>
    <s v="Germany Creek"/>
    <s v="WDFW"/>
    <d v="1998-04-26T00:00:00"/>
    <n v="5300"/>
    <x v="4"/>
    <d v="1998-04-26T00:00:00"/>
    <s v="Smolt"/>
  </r>
  <r>
    <x v="21"/>
    <x v="7"/>
    <s v="WI"/>
    <x v="21"/>
    <s v="Coweeman River"/>
    <s v="WDFW"/>
    <d v="1998-04-15T00:00:00"/>
    <n v="20010"/>
    <x v="17"/>
    <d v="1998-04-26T00:00:00"/>
    <s v="Smolt"/>
  </r>
  <r>
    <x v="21"/>
    <x v="7"/>
    <s v="WI"/>
    <x v="21"/>
    <s v="Abernathy Cr"/>
    <s v="WDFW"/>
    <d v="1998-04-15T00:00:00"/>
    <n v="4999"/>
    <x v="19"/>
    <d v="1998-04-15T00:00:00"/>
    <s v="Smolt"/>
  </r>
  <r>
    <x v="21"/>
    <x v="7"/>
    <s v="WI"/>
    <x v="21"/>
    <s v="Kalama River"/>
    <s v="WDFW"/>
    <d v="1998-04-16T00:00:00"/>
    <n v="13200"/>
    <x v="7"/>
    <d v="1998-04-21T00:00:00"/>
    <s v="Smolt"/>
  </r>
  <r>
    <x v="21"/>
    <x v="7"/>
    <s v="WI"/>
    <x v="21"/>
    <s v="Beaver Creek Hatchery"/>
    <s v="WDFW"/>
    <d v="1998-05-05T00:00:00"/>
    <n v="86670"/>
    <x v="14"/>
    <d v="1998-05-05T00:00:00"/>
    <s v="Smolt"/>
  </r>
  <r>
    <x v="21"/>
    <x v="9"/>
    <s v="SU"/>
    <x v="21"/>
    <s v="Kalama Falls Hatchery"/>
    <s v="WDFW"/>
    <d v="1998-04-22T00:00:00"/>
    <n v="30000"/>
    <x v="7"/>
    <d v="1998-04-23T00:00:00"/>
    <s v="Smolt"/>
  </r>
  <r>
    <x v="21"/>
    <x v="9"/>
    <s v="SU"/>
    <x v="21"/>
    <s v="Lewis River"/>
    <s v="WDFW"/>
    <d v="1998-04-16T00:00:00"/>
    <n v="39996"/>
    <x v="5"/>
    <d v="1998-04-27T00:00:00"/>
    <s v="Smolt"/>
  </r>
  <r>
    <x v="21"/>
    <x v="9"/>
    <s v="SU"/>
    <x v="21"/>
    <s v="S Fk Toutle River"/>
    <s v="WDFW"/>
    <d v="1998-04-26T00:00:00"/>
    <n v="5365"/>
    <x v="16"/>
    <d v="1998-04-26T00:00:00"/>
    <s v="Smolt"/>
  </r>
  <r>
    <x v="21"/>
    <x v="9"/>
    <s v="SU"/>
    <x v="21"/>
    <s v="Beaver Creek Hatchery"/>
    <s v="WDFW"/>
    <d v="1998-05-15T00:00:00"/>
    <n v="24314"/>
    <x v="14"/>
    <d v="1998-05-15T00:00:00"/>
    <s v="Smolt"/>
  </r>
  <r>
    <x v="21"/>
    <x v="5"/>
    <s v="SO"/>
    <x v="32"/>
    <s v="Elochoman Hatchery"/>
    <s v="WDFW"/>
    <d v="1998-04-03T00:00:00"/>
    <n v="476836"/>
    <x v="14"/>
    <d v="1998-04-03T00:00:00"/>
    <s v="Smolt"/>
  </r>
  <r>
    <x v="21"/>
    <x v="1"/>
    <s v="FA"/>
    <x v="32"/>
    <s v="Elochoman Hatchery"/>
    <s v="WDFW"/>
    <d v="1998-06-05T00:00:00"/>
    <n v="4175996"/>
    <x v="14"/>
    <d v="1998-06-05T00:00:00"/>
    <s v="Smolt"/>
  </r>
  <r>
    <x v="21"/>
    <x v="6"/>
    <s v="UN"/>
    <x v="34"/>
    <s v="Blind Slough"/>
    <s v="ODFW"/>
    <d v="1998-05-01T00:00:00"/>
    <n v="144958"/>
    <x v="4"/>
    <d v="1998-05-01T00:00:00"/>
    <s v="Smolt"/>
  </r>
  <r>
    <x v="21"/>
    <x v="8"/>
    <s v="SP"/>
    <x v="34"/>
    <s v="Blind Slough"/>
    <s v="ODFW"/>
    <d v="1998-03-03T00:00:00"/>
    <n v="198034"/>
    <x v="4"/>
    <d v="1998-03-03T00:00:00"/>
    <s v="Smolt"/>
  </r>
  <r>
    <x v="21"/>
    <x v="8"/>
    <s v="SP"/>
    <x v="34"/>
    <s v="Blind Slough"/>
    <s v="ODFW"/>
    <d v="1998-04-01T00:00:00"/>
    <n v="50680"/>
    <x v="4"/>
    <d v="1998-04-01T00:00:00"/>
    <s v="Smolt"/>
  </r>
  <r>
    <x v="21"/>
    <x v="6"/>
    <s v="UN"/>
    <x v="34"/>
    <s v="Tongue Pt"/>
    <s v="ODFW"/>
    <d v="1998-05-01T00:00:00"/>
    <n v="119611"/>
    <x v="4"/>
    <d v="1998-05-01T00:00:00"/>
    <s v="Smolt"/>
  </r>
  <r>
    <x v="21"/>
    <x v="8"/>
    <s v="SP"/>
    <x v="34"/>
    <s v="Tongue Pt"/>
    <s v="ODFW"/>
    <d v="1998-03-03T00:00:00"/>
    <n v="128314"/>
    <x v="4"/>
    <d v="1998-03-03T00:00:00"/>
    <s v="Smolt"/>
  </r>
  <r>
    <x v="21"/>
    <x v="8"/>
    <s v="SP"/>
    <x v="34"/>
    <s v="Tongue Pt"/>
    <s v="ODFW"/>
    <d v="1998-04-01T00:00:00"/>
    <n v="125456"/>
    <x v="4"/>
    <d v="1998-04-01T00:00:00"/>
    <s v="Smolt"/>
  </r>
  <r>
    <x v="21"/>
    <x v="6"/>
    <s v="UN"/>
    <x v="10"/>
    <s v="Big Creek Hatchery"/>
    <s v="ODFW"/>
    <d v="1998-04-24T00:00:00"/>
    <n v="146064"/>
    <x v="10"/>
    <d v="1998-04-24T00:00:00"/>
    <s v="Smolt"/>
  </r>
  <r>
    <x v="21"/>
    <x v="6"/>
    <s v="UN"/>
    <x v="10"/>
    <s v="Big Creek Hatchery"/>
    <s v="ODFW"/>
    <d v="1998-05-28T00:00:00"/>
    <n v="355130"/>
    <x v="10"/>
    <d v="1998-05-28T00:00:00"/>
    <s v="Smolt"/>
  </r>
  <r>
    <x v="21"/>
    <x v="1"/>
    <s v="FA"/>
    <x v="10"/>
    <s v="Big Creek Hatchery"/>
    <s v="ODFW"/>
    <d v="1998-04-29T00:00:00"/>
    <n v="5867783"/>
    <x v="10"/>
    <d v="1998-05-07T00:00:00"/>
    <s v="Smolt"/>
  </r>
  <r>
    <x v="21"/>
    <x v="7"/>
    <s v="WI"/>
    <x v="10"/>
    <s v="Big Creek Hatchery"/>
    <s v="ODFW"/>
    <d v="1998-04-06T00:00:00"/>
    <n v="70766"/>
    <x v="10"/>
    <d v="1998-04-06T00:00:00"/>
    <s v="Smolt"/>
  </r>
  <r>
    <x v="21"/>
    <x v="7"/>
    <s v="WI"/>
    <x v="11"/>
    <s v="Gnat Creek"/>
    <s v="ODFW"/>
    <d v="1998-03-31T00:00:00"/>
    <n v="40160"/>
    <x v="4"/>
    <d v="1998-03-31T00:00:00"/>
    <s v="Smolt"/>
  </r>
  <r>
    <x v="21"/>
    <x v="6"/>
    <s v="UN"/>
    <x v="34"/>
    <s v="Youngs Bay"/>
    <s v="ODFW"/>
    <d v="1998-05-01T00:00:00"/>
    <n v="133373"/>
    <x v="8"/>
    <d v="1998-05-01T00:00:00"/>
    <s v="Smolt"/>
  </r>
  <r>
    <x v="21"/>
    <x v="6"/>
    <s v="UN"/>
    <x v="34"/>
    <s v="Youngs Bay"/>
    <s v="ODFW"/>
    <d v="1998-05-26T00:00:00"/>
    <n v="455735"/>
    <x v="8"/>
    <d v="1998-05-26T00:00:00"/>
    <s v="Smolt"/>
  </r>
  <r>
    <x v="21"/>
    <x v="6"/>
    <s v="UN"/>
    <x v="34"/>
    <s v="Youngs Bay"/>
    <s v="ODFW"/>
    <d v="1998-05-01T00:00:00"/>
    <n v="530524"/>
    <x v="8"/>
    <d v="1998-05-01T00:00:00"/>
    <s v="Smolt"/>
  </r>
  <r>
    <x v="21"/>
    <x v="8"/>
    <s v="SP"/>
    <x v="34"/>
    <s v="Youngs Bay"/>
    <s v="ODFW"/>
    <d v="1998-03-03T00:00:00"/>
    <n v="149878"/>
    <x v="8"/>
    <d v="1998-03-03T00:00:00"/>
    <s v="Smolt"/>
  </r>
  <r>
    <x v="21"/>
    <x v="8"/>
    <s v="SP"/>
    <x v="34"/>
    <s v="Youngs Bay"/>
    <s v="ODFW"/>
    <d v="1998-04-01T00:00:00"/>
    <n v="306404"/>
    <x v="8"/>
    <d v="1998-04-01T00:00:00"/>
    <s v="Smolt"/>
  </r>
  <r>
    <x v="21"/>
    <x v="6"/>
    <s v="UN"/>
    <x v="34"/>
    <s v="S Fk Klaskanine River"/>
    <s v="ODFW"/>
    <d v="1998-04-29T00:00:00"/>
    <n v="550427"/>
    <x v="11"/>
    <d v="1998-04-29T00:00:00"/>
    <s v="Smolt"/>
  </r>
  <r>
    <x v="21"/>
    <x v="7"/>
    <s v="WI"/>
    <x v="12"/>
    <s v="N Fk Klaskanine River"/>
    <s v="ODFW"/>
    <d v="1998-04-02T00:00:00"/>
    <n v="59962"/>
    <x v="11"/>
    <d v="1998-04-02T00:00:00"/>
    <s v="Smolt"/>
  </r>
  <r>
    <x v="21"/>
    <x v="9"/>
    <s v="SU"/>
    <x v="19"/>
    <s v="Willamette River"/>
    <s v="ODFW"/>
    <d v="1998-04-08T00:00:00"/>
    <n v="31836"/>
    <x v="1"/>
    <d v="1998-04-08T00:00:00"/>
    <s v="Smolt"/>
  </r>
  <r>
    <x v="21"/>
    <x v="8"/>
    <s v="SP"/>
    <x v="38"/>
    <s v="M Fk Willamette River"/>
    <s v="ODFW"/>
    <d v="1998-03-03T00:00:00"/>
    <n v="552403"/>
    <x v="1"/>
    <d v="1998-03-03T00:00:00"/>
    <s v="Smolt"/>
  </r>
  <r>
    <x v="21"/>
    <x v="9"/>
    <s v="SU"/>
    <x v="38"/>
    <s v="M Fk Willamette River"/>
    <s v="ODFW"/>
    <d v="1998-04-07T00:00:00"/>
    <n v="96514"/>
    <x v="1"/>
    <d v="1998-04-07T00:00:00"/>
    <s v="Smolt"/>
  </r>
  <r>
    <x v="21"/>
    <x v="7"/>
    <s v="WI"/>
    <x v="4"/>
    <s v="M Fk Willamette River"/>
    <s v="ODFW"/>
    <d v="1998-01-15T00:00:00"/>
    <n v="8000"/>
    <x v="1"/>
    <d v="1998-01-15T00:00:00"/>
    <s v="Smolt"/>
  </r>
  <r>
    <x v="21"/>
    <x v="8"/>
    <s v="SP"/>
    <x v="1"/>
    <s v="M Fk Willamette River"/>
    <s v="ODFW"/>
    <d v="1998-02-05T00:00:00"/>
    <n v="446481"/>
    <x v="1"/>
    <d v="1998-02-05T00:00:00"/>
    <s v="Smolt"/>
  </r>
  <r>
    <x v="21"/>
    <x v="7"/>
    <s v="WI"/>
    <x v="2"/>
    <s v="Tualatin River"/>
    <s v="ODFW"/>
    <d v="1998-03-31T00:00:00"/>
    <n v="10032"/>
    <x v="1"/>
    <d v="1998-03-31T00:00:00"/>
    <s v="Smolt"/>
  </r>
  <r>
    <x v="21"/>
    <x v="8"/>
    <s v="SP"/>
    <x v="1"/>
    <s v="Mollala River"/>
    <s v="ODFW"/>
    <d v="1998-02-26T00:00:00"/>
    <n v="68388"/>
    <x v="1"/>
    <d v="1998-02-27T00:00:00"/>
    <s v="Smolt"/>
  </r>
  <r>
    <x v="21"/>
    <x v="8"/>
    <s v="SP"/>
    <x v="17"/>
    <s v="Santiam River &amp; N Fk"/>
    <s v="ODFW"/>
    <d v="1998-03-02T00:00:00"/>
    <n v="725438"/>
    <x v="0"/>
    <d v="1998-03-09T00:00:00"/>
    <s v="Smolt"/>
  </r>
  <r>
    <x v="21"/>
    <x v="9"/>
    <s v="SU"/>
    <x v="17"/>
    <s v="Santiam River &amp; N Fk"/>
    <s v="ODFW"/>
    <d v="1998-04-06T00:00:00"/>
    <n v="92394"/>
    <x v="0"/>
    <d v="1998-04-06T00:00:00"/>
    <s v="Smolt"/>
  </r>
  <r>
    <x v="21"/>
    <x v="9"/>
    <s v="SU"/>
    <x v="17"/>
    <s v="Santiam River &amp; N Fk"/>
    <s v="ODFW"/>
    <d v="1998-04-06T00:00:00"/>
    <n v="67118"/>
    <x v="0"/>
    <d v="1998-04-06T00:00:00"/>
    <s v="Smolt"/>
  </r>
  <r>
    <x v="21"/>
    <x v="7"/>
    <s v="WI"/>
    <x v="17"/>
    <s v="Santiam River &amp; N Fk"/>
    <s v="ODFW"/>
    <d v="1998-04-08T00:00:00"/>
    <n v="39339"/>
    <x v="0"/>
    <d v="1998-04-08T00:00:00"/>
    <s v="Smolt"/>
  </r>
  <r>
    <x v="21"/>
    <x v="8"/>
    <s v="SP"/>
    <x v="0"/>
    <s v="South Santiam Hatchery"/>
    <s v="ODFW"/>
    <d v="1998-02-04T00:00:00"/>
    <n v="300234"/>
    <x v="0"/>
    <d v="1998-02-04T00:00:00"/>
    <s v="Smolt"/>
  </r>
  <r>
    <x v="21"/>
    <x v="8"/>
    <s v="SP"/>
    <x v="0"/>
    <s v="South Santiam Hatchery"/>
    <s v="ODFW"/>
    <d v="1998-03-09T00:00:00"/>
    <n v="379084"/>
    <x v="0"/>
    <d v="1998-03-16T00:00:00"/>
    <s v="Smolt"/>
  </r>
  <r>
    <x v="21"/>
    <x v="9"/>
    <s v="SU"/>
    <x v="0"/>
    <s v="South Santiam Hatchery"/>
    <s v="ODFW"/>
    <d v="1998-04-30T00:00:00"/>
    <n v="181112"/>
    <x v="0"/>
    <d v="1998-04-30T00:00:00"/>
    <s v="Smolt"/>
  </r>
  <r>
    <x v="21"/>
    <x v="8"/>
    <s v="SP"/>
    <x v="1"/>
    <s v="Thomas Creek"/>
    <s v="ODFW"/>
    <d v="1998-02-25T00:00:00"/>
    <n v="30356"/>
    <x v="0"/>
    <d v="1998-02-25T00:00:00"/>
    <s v="Smolt"/>
  </r>
  <r>
    <x v="21"/>
    <x v="8"/>
    <s v="SP"/>
    <x v="1"/>
    <s v="Crabtree Creek"/>
    <s v="ODFW"/>
    <d v="1998-02-25T00:00:00"/>
    <n v="19998"/>
    <x v="1"/>
    <d v="1998-02-25T00:00:00"/>
    <s v="Smolt"/>
  </r>
  <r>
    <x v="21"/>
    <x v="8"/>
    <s v="SP"/>
    <x v="18"/>
    <s v="McKenzie Hatchery"/>
    <s v="ODFW"/>
    <d v="1998-02-05T00:00:00"/>
    <n v="325874"/>
    <x v="1"/>
    <d v="1998-02-05T00:00:00"/>
    <s v="Smolt"/>
  </r>
  <r>
    <x v="21"/>
    <x v="8"/>
    <s v="SP"/>
    <x v="18"/>
    <s v="McKenzie Hatchery"/>
    <s v="ODFW"/>
    <d v="1998-03-05T00:00:00"/>
    <n v="364654"/>
    <x v="1"/>
    <d v="1998-03-05T00:00:00"/>
    <s v="Smolt"/>
  </r>
  <r>
    <x v="21"/>
    <x v="9"/>
    <s v="SU"/>
    <x v="16"/>
    <s v="McKenzie River"/>
    <s v="ODFW"/>
    <d v="1998-04-07T00:00:00"/>
    <n v="111656"/>
    <x v="1"/>
    <d v="1998-04-07T00:00:00"/>
    <s v="Smolt"/>
  </r>
  <r>
    <x v="21"/>
    <x v="8"/>
    <s v="SP"/>
    <x v="18"/>
    <s v="Mohawk River"/>
    <s v="ODFW"/>
    <d v="1998-02-05T00:00:00"/>
    <n v="42301"/>
    <x v="1"/>
    <d v="1998-02-05T00:00:00"/>
    <s v="Smolt"/>
  </r>
  <r>
    <x v="21"/>
    <x v="9"/>
    <s v="SU"/>
    <x v="0"/>
    <s v="McKenzie River"/>
    <s v="ODFW"/>
    <d v="1998-05-12T00:00:00"/>
    <n v="5779"/>
    <x v="1"/>
    <d v="1998-05-21T00:00:00"/>
    <s v="Smolt"/>
  </r>
  <r>
    <x v="21"/>
    <x v="6"/>
    <s v="UN"/>
    <x v="2"/>
    <s v="Bonneville Hatchery"/>
    <s v="ODFW"/>
    <d v="1998-04-30T00:00:00"/>
    <n v="292480"/>
    <x v="2"/>
    <d v="1998-04-30T00:00:00"/>
    <s v="Smolt"/>
  </r>
  <r>
    <x v="21"/>
    <x v="6"/>
    <s v="UN"/>
    <x v="15"/>
    <s v="Clackamas River"/>
    <s v="ODFW"/>
    <d v="1998-04-27T00:00:00"/>
    <n v="933"/>
    <x v="13"/>
    <d v="1998-04-27T00:00:00"/>
    <s v="Smolt"/>
  </r>
  <r>
    <x v="21"/>
    <x v="8"/>
    <s v="SP"/>
    <x v="14"/>
    <s v="Clackamas Hatchery"/>
    <s v="ODFW"/>
    <d v="1998-03-18T00:00:00"/>
    <n v="487334"/>
    <x v="13"/>
    <d v="1998-03-19T00:00:00"/>
    <s v="Smolt"/>
  </r>
  <r>
    <x v="21"/>
    <x v="8"/>
    <s v="SP"/>
    <x v="18"/>
    <s v="Clackamas River"/>
    <s v="ODFW"/>
    <d v="1998-03-12T00:00:00"/>
    <n v="177865"/>
    <x v="13"/>
    <d v="1998-03-13T00:00:00"/>
    <s v="Smolt"/>
  </r>
  <r>
    <x v="21"/>
    <x v="8"/>
    <s v="SP"/>
    <x v="4"/>
    <s v="Clackamas River"/>
    <s v="ODFW"/>
    <d v="1998-03-12T00:00:00"/>
    <n v="83412"/>
    <x v="13"/>
    <d v="1998-03-12T00:00:00"/>
    <s v="Smolt"/>
  </r>
  <r>
    <x v="21"/>
    <x v="9"/>
    <s v="SU"/>
    <x v="14"/>
    <s v="Clackamas River"/>
    <s v="ODFW"/>
    <d v="1998-04-10T00:00:00"/>
    <n v="150588"/>
    <x v="13"/>
    <d v="1998-04-10T00:00:00"/>
    <s v="Smolt"/>
  </r>
  <r>
    <x v="21"/>
    <x v="7"/>
    <s v="WI"/>
    <x v="2"/>
    <s v="Clackamas River"/>
    <s v="ODFW"/>
    <d v="1998-03-17T00:00:00"/>
    <n v="90100"/>
    <x v="13"/>
    <d v="1998-03-31T00:00:00"/>
    <s v="Smolt"/>
  </r>
  <r>
    <x v="21"/>
    <x v="7"/>
    <s v="WI"/>
    <x v="14"/>
    <s v="Clackamas Hatchery"/>
    <s v="ODFW"/>
    <d v="1998-04-10T00:00:00"/>
    <n v="19970"/>
    <x v="13"/>
    <d v="1998-04-10T00:00:00"/>
    <s v="Smolt"/>
  </r>
  <r>
    <x v="21"/>
    <x v="7"/>
    <s v="WI"/>
    <x v="4"/>
    <s v="Clackamas River"/>
    <s v="ODFW"/>
    <d v="1998-04-09T00:00:00"/>
    <n v="60161"/>
    <x v="13"/>
    <d v="1998-04-10T00:00:00"/>
    <s v="Smolt"/>
  </r>
  <r>
    <x v="21"/>
    <x v="7"/>
    <s v="WI"/>
    <x v="14"/>
    <s v="Clackamas Hatchery"/>
    <s v="ODFW"/>
    <d v="1998-04-02T00:00:00"/>
    <n v="69334"/>
    <x v="13"/>
    <d v="1998-04-02T00:00:00"/>
    <s v="Smolt"/>
  </r>
  <r>
    <x v="21"/>
    <x v="7"/>
    <s v="WI"/>
    <x v="33"/>
    <s v="Clackamas River"/>
    <s v="ODFW"/>
    <d v="1998-03-30T00:00:00"/>
    <n v="44961"/>
    <x v="13"/>
    <d v="1998-04-01T00:00:00"/>
    <s v="Smolt"/>
  </r>
  <r>
    <x v="21"/>
    <x v="6"/>
    <s v="UN"/>
    <x v="15"/>
    <s v="Sandy Hatchery"/>
    <s v="ODFW"/>
    <d v="1998-05-04T00:00:00"/>
    <n v="304"/>
    <x v="12"/>
    <d v="1998-05-04T00:00:00"/>
    <s v="Smolt"/>
  </r>
  <r>
    <x v="21"/>
    <x v="8"/>
    <s v="SP"/>
    <x v="4"/>
    <s v="Marmot Acclim Site"/>
    <s v="ODFW"/>
    <d v="1998-03-15T00:00:00"/>
    <n v="89806"/>
    <x v="12"/>
    <d v="1998-03-15T00:00:00"/>
    <s v="Smolt"/>
  </r>
  <r>
    <x v="21"/>
    <x v="8"/>
    <s v="SP"/>
    <x v="14"/>
    <s v="Sandy River"/>
    <s v="ODFW"/>
    <d v="1998-03-18T00:00:00"/>
    <n v="358769"/>
    <x v="12"/>
    <d v="1998-03-19T00:00:00"/>
    <s v="Smolt"/>
  </r>
  <r>
    <x v="21"/>
    <x v="9"/>
    <s v="SU"/>
    <x v="33"/>
    <s v="Sandy River"/>
    <s v="ODFW"/>
    <d v="1998-04-07T00:00:00"/>
    <n v="37492"/>
    <x v="12"/>
    <d v="1998-04-09T00:00:00"/>
    <s v="Smolt"/>
  </r>
  <r>
    <x v="21"/>
    <x v="7"/>
    <s v="WI"/>
    <x v="2"/>
    <s v="Sandy River"/>
    <s v="ODFW"/>
    <d v="1998-03-30T00:00:00"/>
    <n v="105901"/>
    <x v="12"/>
    <d v="1998-04-01T00:00:00"/>
    <s v="Smolt"/>
  </r>
  <r>
    <x v="21"/>
    <x v="7"/>
    <s v="WI"/>
    <x v="4"/>
    <s v="Marmot Acclim Site"/>
    <s v="ODFW"/>
    <d v="1998-04-09T00:00:00"/>
    <n v="50008"/>
    <x v="12"/>
    <d v="1998-04-09T00:00:00"/>
    <s v="Smolt"/>
  </r>
  <r>
    <x v="21"/>
    <x v="6"/>
    <s v="UN"/>
    <x v="15"/>
    <s v="Sandy Hatchery"/>
    <s v="ODFW"/>
    <d v="1998-04-15T00:00:00"/>
    <n v="284583"/>
    <x v="12"/>
    <d v="1998-05-14T00:00:00"/>
    <s v="Smolt"/>
  </r>
  <r>
    <x v="21"/>
    <x v="9"/>
    <s v="SU"/>
    <x v="15"/>
    <s v="Sandy Hatchery"/>
    <s v="ODFW"/>
    <d v="1998-04-14T00:00:00"/>
    <n v="37798"/>
    <x v="12"/>
    <d v="1998-04-14T00:00:00"/>
    <s v="Smolt"/>
  </r>
  <r>
    <x v="21"/>
    <x v="7"/>
    <s v="WI"/>
    <x v="15"/>
    <s v="Sandy Hatchery"/>
    <s v="ODFW"/>
    <d v="1998-03-20T00:00:00"/>
    <n v="50102"/>
    <x v="12"/>
    <d v="1998-03-20T00:00:00"/>
    <s v="Smolt"/>
  </r>
  <r>
    <x v="21"/>
    <x v="8"/>
    <s v="SP"/>
    <x v="18"/>
    <s v="Willamette River"/>
    <s v="ODFW"/>
    <d v="1998-03-13T00:00:00"/>
    <n v="60048"/>
    <x v="1"/>
    <d v="1998-03-13T00:00:00"/>
    <s v="Smolt"/>
  </r>
  <r>
    <x v="21"/>
    <x v="1"/>
    <s v="FA"/>
    <x v="34"/>
    <s v="Youngs Bay"/>
    <s v="ODFW"/>
    <d v="1998-07-01T00:00:00"/>
    <n v="117583"/>
    <x v="8"/>
    <d v="1998-07-20T00:00:00"/>
    <s v="Smolt"/>
  </r>
  <r>
    <x v="21"/>
    <x v="1"/>
    <s v="FA"/>
    <x v="34"/>
    <s v="Youngs Bay"/>
    <s v="ODFW"/>
    <d v="1998-07-01T00:00:00"/>
    <n v="629796"/>
    <x v="8"/>
    <d v="1998-07-06T00:00:00"/>
    <s v="Smolt"/>
  </r>
  <r>
    <x v="21"/>
    <x v="9"/>
    <s v="SU"/>
    <x v="38"/>
    <s v="Fall Creek"/>
    <s v="ODFW"/>
    <d v="1998-04-07T00:00:00"/>
    <n v="20240"/>
    <x v="1"/>
    <d v="1998-04-07T00:00:00"/>
    <s v="Smolt"/>
  </r>
  <r>
    <x v="21"/>
    <x v="6"/>
    <s v="UN"/>
    <x v="2"/>
    <s v="Bonneville Hatchery"/>
    <s v="ODFW"/>
    <d v="1998-06-04T00:00:00"/>
    <n v="698556"/>
    <x v="2"/>
    <d v="1998-06-04T00:00:00"/>
    <s v="Smolt"/>
  </r>
  <r>
    <x v="21"/>
    <x v="1"/>
    <s v="FA"/>
    <x v="2"/>
    <s v="Bonneville Hatchery"/>
    <s v="ODFW"/>
    <d v="1998-06-01T00:00:00"/>
    <n v="575204"/>
    <x v="2"/>
    <d v="1998-06-01T00:00:00"/>
    <s v="Smolt"/>
  </r>
  <r>
    <x v="21"/>
    <x v="11"/>
    <s v="NO"/>
    <x v="27"/>
    <s v="Kalama Falls Hatchery"/>
    <s v="WDFW"/>
    <d v="1998-04-13T00:00:00"/>
    <n v="1017600"/>
    <x v="7"/>
    <d v="1998-04-19T00:00:00"/>
    <s v="Smolt"/>
  </r>
  <r>
    <x v="21"/>
    <x v="7"/>
    <s v="WI"/>
    <x v="27"/>
    <s v="Gobar Acclim Pond"/>
    <s v="WDFW"/>
    <d v="1998-04-15T00:00:00"/>
    <n v="58000"/>
    <x v="7"/>
    <d v="1998-04-30T00:00:00"/>
    <s v="Smolt"/>
  </r>
  <r>
    <x v="21"/>
    <x v="1"/>
    <s v="FA"/>
    <x v="27"/>
    <s v="Kalama Falls Hatchery"/>
    <s v="WDFW"/>
    <d v="1998-02-16T00:00:00"/>
    <n v="539300"/>
    <x v="7"/>
    <d v="1998-03-04T00:00:00"/>
    <s v="Smolt"/>
  </r>
  <r>
    <x v="21"/>
    <x v="1"/>
    <s v="FA"/>
    <x v="27"/>
    <s v="Kalama Falls Hatchery"/>
    <s v="WDFW"/>
    <d v="1998-06-16T00:00:00"/>
    <n v="2286900"/>
    <x v="7"/>
    <d v="1998-06-24T00:00:00"/>
    <s v="Smolt"/>
  </r>
  <r>
    <x v="21"/>
    <x v="7"/>
    <s v="WI"/>
    <x v="3"/>
    <s v="Cowlitz River"/>
    <s v="WDFW"/>
    <d v="1998-05-07T00:00:00"/>
    <n v="21919"/>
    <x v="3"/>
    <d v="1998-05-07T00:00:00"/>
    <s v="Smolt"/>
  </r>
  <r>
    <x v="21"/>
    <x v="9"/>
    <s v="SU"/>
    <x v="3"/>
    <s v="Cowlitz River"/>
    <s v="WDFW"/>
    <d v="1998-05-02T00:00:00"/>
    <n v="48961"/>
    <x v="3"/>
    <d v="1998-05-05T00:00:00"/>
    <s v="Smolt"/>
  </r>
  <r>
    <x v="21"/>
    <x v="1"/>
    <s v="FA"/>
    <x v="3"/>
    <s v="Below Bonn Dam"/>
    <s v="WDFW"/>
    <d v="1998-06-01T00:00:00"/>
    <n v="425000"/>
    <x v="4"/>
    <d v="1998-06-01T00:00:00"/>
    <s v="Smolt"/>
  </r>
  <r>
    <x v="21"/>
    <x v="1"/>
    <s v="FA"/>
    <x v="22"/>
    <s v="Cowlitz Hatchery"/>
    <s v="WDFW"/>
    <d v="1998-04-15T00:00:00"/>
    <n v="2738500"/>
    <x v="3"/>
    <d v="1998-04-27T00:00:00"/>
    <s v="Smolt"/>
  </r>
  <r>
    <x v="21"/>
    <x v="1"/>
    <s v="FA"/>
    <x v="22"/>
    <s v="Cowlitz Hatchery"/>
    <s v="WDFW"/>
    <d v="1998-06-01T00:00:00"/>
    <n v="3207100"/>
    <x v="3"/>
    <d v="1998-06-19T00:00:00"/>
    <s v="Smolt"/>
  </r>
  <r>
    <x v="21"/>
    <x v="8"/>
    <s v="SP"/>
    <x v="22"/>
    <s v="Cowlitz Hatchery"/>
    <s v="WDFW"/>
    <d v="1998-03-02T00:00:00"/>
    <n v="697159"/>
    <x v="3"/>
    <d v="1998-03-02T00:00:00"/>
    <s v="Smolt"/>
  </r>
  <r>
    <x v="21"/>
    <x v="8"/>
    <s v="SP"/>
    <x v="22"/>
    <s v="Cowlitz Hatchery"/>
    <s v="WDFW"/>
    <d v="1998-04-01T00:00:00"/>
    <n v="420995"/>
    <x v="3"/>
    <d v="1998-04-01T00:00:00"/>
    <s v="Smolt"/>
  </r>
  <r>
    <x v="21"/>
    <x v="11"/>
    <s v="NO"/>
    <x v="22"/>
    <s v="Cowlitz Hatchery"/>
    <s v="WDFW"/>
    <d v="1998-05-01T00:00:00"/>
    <n v="3699868"/>
    <x v="3"/>
    <d v="1998-05-22T00:00:00"/>
    <s v="Smolt"/>
  </r>
  <r>
    <x v="21"/>
    <x v="6"/>
    <s v="UN"/>
    <x v="24"/>
    <s v="Washougal Hatchery"/>
    <s v="WDFW"/>
    <d v="1998-04-09T00:00:00"/>
    <n v="3860"/>
    <x v="6"/>
    <d v="1998-04-09T00:00:00"/>
    <s v="Smolt"/>
  </r>
  <r>
    <x v="21"/>
    <x v="11"/>
    <s v="NO"/>
    <x v="24"/>
    <s v="Washougal Hatchery"/>
    <s v="WDFW"/>
    <d v="1998-04-23T00:00:00"/>
    <n v="501845"/>
    <x v="6"/>
    <d v="1998-04-23T00:00:00"/>
    <s v="Smolt"/>
  </r>
  <r>
    <x v="21"/>
    <x v="1"/>
    <s v="FA"/>
    <x v="24"/>
    <s v="Washougal Hatchery"/>
    <s v="WDFW"/>
    <d v="1998-02-18T00:00:00"/>
    <n v="423200"/>
    <x v="6"/>
    <d v="1998-02-24T00:00:00"/>
    <s v="Fry"/>
  </r>
  <r>
    <x v="21"/>
    <x v="1"/>
    <s v="FA"/>
    <x v="24"/>
    <s v="Washougal Hatchery"/>
    <s v="WDFW"/>
    <d v="1998-06-12T00:00:00"/>
    <n v="3593671"/>
    <x v="6"/>
    <d v="1998-06-17T00:00:00"/>
    <s v="Smolt"/>
  </r>
  <r>
    <x v="21"/>
    <x v="1"/>
    <s v="FA"/>
    <x v="24"/>
    <s v="Washougal Hatchery"/>
    <s v="WDFW"/>
    <d v="1998-07-17T00:00:00"/>
    <n v="596865"/>
    <x v="6"/>
    <d v="1998-07-17T00:00:00"/>
    <s v="Smolt"/>
  </r>
  <r>
    <x v="21"/>
    <x v="6"/>
    <s v="UN"/>
    <x v="20"/>
    <s v="Fallert Creek Hatchery"/>
    <s v="WDFW"/>
    <d v="1998-04-01T00:00:00"/>
    <n v="545860"/>
    <x v="7"/>
    <d v="1998-04-19T00:00:00"/>
    <s v="Smolt"/>
  </r>
  <r>
    <x v="21"/>
    <x v="9"/>
    <s v="SU"/>
    <x v="20"/>
    <s v="Fallert Creek Hatchery"/>
    <s v="WDFW"/>
    <d v="1998-04-15T00:00:00"/>
    <n v="59389"/>
    <x v="7"/>
    <d v="1998-04-15T00:00:00"/>
    <s v="Smolt"/>
  </r>
  <r>
    <x v="21"/>
    <x v="1"/>
    <s v="FA"/>
    <x v="20"/>
    <s v="Fallert Creek Hatchery"/>
    <s v="WDFW"/>
    <d v="1998-01-25T00:00:00"/>
    <n v="247065"/>
    <x v="7"/>
    <d v="1998-02-22T00:00:00"/>
    <s v="Smolt"/>
  </r>
  <r>
    <x v="21"/>
    <x v="8"/>
    <s v="SP"/>
    <x v="20"/>
    <s v="Fallert Creek Hatchery"/>
    <s v="WDFW"/>
    <d v="1998-02-02T00:00:00"/>
    <n v="384137"/>
    <x v="7"/>
    <d v="1998-03-23T00:00:00"/>
    <s v="Smolt"/>
  </r>
  <r>
    <x v="21"/>
    <x v="1"/>
    <s v="FA"/>
    <x v="20"/>
    <s v="Fallert Creek Hatchery"/>
    <s v="WDFW"/>
    <d v="1998-06-01T00:00:00"/>
    <n v="1382880"/>
    <x v="7"/>
    <d v="1998-06-15T00:00:00"/>
    <s v="Smolt"/>
  </r>
  <r>
    <x v="21"/>
    <x v="1"/>
    <s v="FA"/>
    <x v="20"/>
    <s v="Fallert Creek Hatchery"/>
    <s v="WDFW"/>
    <d v="1998-05-28T00:00:00"/>
    <n v="25000"/>
    <x v="7"/>
    <d v="1998-05-31T00:00:00"/>
    <s v="Smolt"/>
  </r>
  <r>
    <x v="21"/>
    <x v="7"/>
    <s v="WI"/>
    <x v="28"/>
    <s v="Salmon Creek (WA)"/>
    <s v="WDFW"/>
    <d v="1998-04-16T00:00:00"/>
    <n v="20500"/>
    <x v="4"/>
    <d v="1998-04-16T00:00:00"/>
    <s v="Smolt"/>
  </r>
  <r>
    <x v="21"/>
    <x v="11"/>
    <s v="NO"/>
    <x v="7"/>
    <s v="Lewis River Hatchery"/>
    <s v="WDFW"/>
    <d v="1998-04-20T00:00:00"/>
    <n v="2289440"/>
    <x v="5"/>
    <d v="1998-05-17T00:00:00"/>
    <s v="Smolt"/>
  </r>
  <r>
    <x v="21"/>
    <x v="5"/>
    <s v="SO"/>
    <x v="7"/>
    <s v="Lewis River Hatchery"/>
    <s v="WDFW"/>
    <d v="1998-04-20T00:00:00"/>
    <n v="945321"/>
    <x v="5"/>
    <d v="1998-05-17T00:00:00"/>
    <s v="Smolt"/>
  </r>
  <r>
    <x v="21"/>
    <x v="8"/>
    <s v="SP"/>
    <x v="7"/>
    <s v="Lewis River Hatchery"/>
    <s v="WDFW"/>
    <d v="1998-03-22T00:00:00"/>
    <n v="952441"/>
    <x v="5"/>
    <d v="1998-03-22T00:00:00"/>
    <s v="Smolt"/>
  </r>
  <r>
    <x v="21"/>
    <x v="9"/>
    <s v="SU"/>
    <x v="25"/>
    <s v="N Fk Lewis River"/>
    <s v="WDFW"/>
    <d v="1998-04-16T00:00:00"/>
    <n v="151058"/>
    <x v="5"/>
    <d v="1998-05-06T00:00:00"/>
    <s v="Smolt"/>
  </r>
  <r>
    <x v="21"/>
    <x v="7"/>
    <s v="WI"/>
    <x v="25"/>
    <s v="N Fk Lewis River"/>
    <s v="WDFW"/>
    <d v="1998-04-16T00:00:00"/>
    <n v="104018"/>
    <x v="5"/>
    <d v="1998-04-30T00:00:00"/>
    <s v="Smolt"/>
  </r>
  <r>
    <x v="21"/>
    <x v="8"/>
    <s v="SP"/>
    <x v="29"/>
    <s v="Green River"/>
    <s v="WDFW"/>
    <d v="1998-02-20T00:00:00"/>
    <n v="111980"/>
    <x v="3"/>
    <d v="1998-03-15T00:00:00"/>
    <s v="Smolt"/>
  </r>
  <r>
    <x v="21"/>
    <x v="5"/>
    <s v="SO"/>
    <x v="29"/>
    <s v="Green River"/>
    <s v="WDFW"/>
    <d v="1998-04-01T00:00:00"/>
    <n v="1119800"/>
    <x v="3"/>
    <d v="1998-04-30T00:00:00"/>
    <s v="Smolt"/>
  </r>
  <r>
    <x v="21"/>
    <x v="9"/>
    <s v="SU"/>
    <x v="29"/>
    <s v="Green River"/>
    <s v="WDFW"/>
    <d v="1998-04-15T00:00:00"/>
    <n v="26227"/>
    <x v="3"/>
    <d v="1998-04-15T00:00:00"/>
    <s v="Smolt"/>
  </r>
  <r>
    <x v="21"/>
    <x v="1"/>
    <s v="FA"/>
    <x v="29"/>
    <s v="Green River"/>
    <s v="WDFW"/>
    <d v="1998-06-11T00:00:00"/>
    <n v="2566600"/>
    <x v="3"/>
    <d v="1998-06-30T00:00:00"/>
    <s v="Smolt"/>
  </r>
  <r>
    <x v="21"/>
    <x v="5"/>
    <s v="SO"/>
    <x v="3"/>
    <s v="Chinook River"/>
    <s v="WDFW"/>
    <d v="1998-01-09T00:00:00"/>
    <n v="44594"/>
    <x v="18"/>
    <d v="1998-03-26T00:00:00"/>
    <s v="Smolt"/>
  </r>
  <r>
    <x v="21"/>
    <x v="9"/>
    <s v="SU"/>
    <x v="28"/>
    <s v="Skamania Hatchery"/>
    <s v="WDFW"/>
    <d v="1998-04-27T00:00:00"/>
    <n v="124979"/>
    <x v="6"/>
    <d v="1998-05-04T00:00:00"/>
    <s v="Smolt"/>
  </r>
  <r>
    <x v="21"/>
    <x v="7"/>
    <s v="WI"/>
    <x v="28"/>
    <s v="E Fk Lewis River"/>
    <s v="WDFW"/>
    <d v="1998-04-27T00:00:00"/>
    <n v="100924"/>
    <x v="5"/>
    <d v="1998-05-01T00:00:00"/>
    <s v="Smolt"/>
  </r>
  <r>
    <x v="21"/>
    <x v="9"/>
    <s v="SU"/>
    <x v="28"/>
    <s v="E Fk Lewis River"/>
    <s v="WDFW"/>
    <d v="1998-05-05T00:00:00"/>
    <n v="6050"/>
    <x v="5"/>
    <d v="1998-05-05T00:00:00"/>
    <s v="Smolt"/>
  </r>
  <r>
    <x v="21"/>
    <x v="7"/>
    <s v="WI"/>
    <x v="28"/>
    <s v="Kalama River"/>
    <s v="WDFW"/>
    <d v="1998-04-29T00:00:00"/>
    <n v="35594"/>
    <x v="7"/>
    <d v="1998-04-30T00:00:00"/>
    <s v="Smolt"/>
  </r>
  <r>
    <x v="21"/>
    <x v="7"/>
    <s v="WI"/>
    <x v="28"/>
    <s v="Skamania Hatchery"/>
    <s v="WDFW"/>
    <d v="1998-04-29T00:00:00"/>
    <n v="101652"/>
    <x v="6"/>
    <d v="1998-05-01T00:00:00"/>
    <s v="Smolt"/>
  </r>
  <r>
    <x v="21"/>
    <x v="7"/>
    <s v="WI"/>
    <x v="28"/>
    <s v="Salmon Creek (WA)"/>
    <s v="WDFW"/>
    <d v="1998-04-30T00:00:00"/>
    <n v="10360"/>
    <x v="4"/>
    <d v="1998-04-30T00:00:00"/>
    <s v="Smolt"/>
  </r>
  <r>
    <x v="21"/>
    <x v="9"/>
    <s v="SU"/>
    <x v="25"/>
    <s v="N Fk Lewis River"/>
    <s v="WDFW"/>
    <d v="1998-05-02T00:00:00"/>
    <n v="49982"/>
    <x v="5"/>
    <d v="1998-05-02T00:00:00"/>
    <s v="Smolt"/>
  </r>
  <r>
    <x v="21"/>
    <x v="13"/>
    <s v="UN"/>
    <x v="3"/>
    <s v="Chinook River"/>
    <s v="WDFW"/>
    <d v="1998-03-20T00:00:00"/>
    <n v="12600"/>
    <x v="18"/>
    <d v="1998-03-20T00:00:00"/>
    <s v="Smolt"/>
  </r>
  <r>
    <x v="21"/>
    <x v="1"/>
    <s v="FA"/>
    <x v="3"/>
    <s v="Chinook River"/>
    <s v="WDFW"/>
    <d v="1998-05-14T00:00:00"/>
    <n v="683550"/>
    <x v="18"/>
    <d v="1998-06-05T00:00:00"/>
    <s v="Smolt"/>
  </r>
  <r>
    <x v="21"/>
    <x v="1"/>
    <s v="FA"/>
    <x v="12"/>
    <s v="N Fk Klaskanine River"/>
    <s v="ODFW"/>
    <d v="1998-09-23T00:00:00"/>
    <n v="216635"/>
    <x v="11"/>
    <d v="1998-09-30T00:00:00"/>
    <s v="Smolt"/>
  </r>
  <r>
    <x v="21"/>
    <x v="10"/>
    <s v="FA"/>
    <x v="12"/>
    <s v="N Fk Klaskanine River"/>
    <s v="ODFW"/>
    <d v="1998-11-04T00:00:00"/>
    <n v="445342"/>
    <x v="11"/>
    <d v="1998-11-04T00:00:00"/>
    <s v="Smolt"/>
  </r>
  <r>
    <x v="21"/>
    <x v="6"/>
    <s v="UN"/>
    <x v="10"/>
    <s v="Big Creek Hatchery"/>
    <s v="ODFW"/>
    <d v="1998-04-27T00:00:00"/>
    <n v="60152"/>
    <x v="10"/>
    <d v="1998-04-27T00:00:00"/>
    <s v="Smolt"/>
  </r>
  <r>
    <x v="21"/>
    <x v="1"/>
    <s v="FA"/>
    <x v="4"/>
    <s v="Skipanon River"/>
    <s v="ODFW"/>
    <d v="1998-05-28T00:00:00"/>
    <n v="7216"/>
    <x v="4"/>
    <d v="1998-05-28T00:00:00"/>
    <s v="Smolt"/>
  </r>
  <r>
    <x v="21"/>
    <x v="1"/>
    <s v="FA"/>
    <x v="4"/>
    <s v="Youngs River"/>
    <s v="ODFW"/>
    <d v="1998-05-22T00:00:00"/>
    <n v="16700"/>
    <x v="8"/>
    <d v="1998-05-22T00:00:00"/>
    <s v="Smolt"/>
  </r>
  <r>
    <x v="21"/>
    <x v="1"/>
    <s v="FA"/>
    <x v="4"/>
    <s v="Youngs River"/>
    <s v="ODFW"/>
    <d v="1998-05-08T00:00:00"/>
    <n v="12500"/>
    <x v="8"/>
    <d v="1998-05-08T00:00:00"/>
    <s v="Smolt"/>
  </r>
  <r>
    <x v="22"/>
    <x v="0"/>
    <s v="SP"/>
    <x v="22"/>
    <s v="Cowlitz Hatchery"/>
    <s v="WDFW"/>
    <d v="1996-05-17T00:00:00"/>
    <n v="106328"/>
    <x v="3"/>
    <d v="1996-05-17T00:00:00"/>
    <s v="Parr"/>
  </r>
  <r>
    <x v="22"/>
    <x v="4"/>
    <s v="NO"/>
    <x v="3"/>
    <s v="Delameter Creek"/>
    <s v="WDFW"/>
    <d v="1996-03-27T00:00:00"/>
    <n v="100"/>
    <x v="3"/>
    <d v="1996-03-27T00:00:00"/>
    <s v="Presmolt"/>
  </r>
  <r>
    <x v="22"/>
    <x v="15"/>
    <s v="SO"/>
    <x v="3"/>
    <s v="Lewis River"/>
    <s v="WDFW"/>
    <d v="1996-03-28T00:00:00"/>
    <n v="400"/>
    <x v="5"/>
    <d v="1996-03-28T00:00:00"/>
    <s v="Presmolt"/>
  </r>
  <r>
    <x v="22"/>
    <x v="15"/>
    <s v="SO"/>
    <x v="29"/>
    <s v="Green River"/>
    <s v="WDFW"/>
    <d v="1996-02-08T00:00:00"/>
    <n v="109100"/>
    <x v="3"/>
    <d v="1996-02-09T00:00:00"/>
    <s v="Presmolt"/>
  </r>
  <r>
    <x v="22"/>
    <x v="0"/>
    <s v="SP"/>
    <x v="18"/>
    <s v="Clackamas River"/>
    <s v="ODFW"/>
    <d v="1996-11-08T00:00:00"/>
    <n v="124890"/>
    <x v="13"/>
    <d v="1996-11-08T00:00:00"/>
    <s v="Presmolt"/>
  </r>
  <r>
    <x v="22"/>
    <x v="0"/>
    <s v="SP"/>
    <x v="0"/>
    <s v="Calapooia River"/>
    <s v="ODFW"/>
    <d v="1996-03-19T00:00:00"/>
    <n v="53636"/>
    <x v="1"/>
    <d v="1996-03-19T00:00:00"/>
    <s v="Parr"/>
  </r>
  <r>
    <x v="22"/>
    <x v="0"/>
    <s v="SP"/>
    <x v="18"/>
    <s v="Mollala River"/>
    <s v="ODFW"/>
    <d v="1996-11-07T00:00:00"/>
    <n v="32097"/>
    <x v="1"/>
    <d v="1996-11-07T00:00:00"/>
    <s v="Presmolt"/>
  </r>
  <r>
    <x v="22"/>
    <x v="0"/>
    <s v="SP"/>
    <x v="1"/>
    <s v="M Fk Willamette River"/>
    <s v="ODFW"/>
    <d v="1996-06-21T00:00:00"/>
    <n v="191279"/>
    <x v="1"/>
    <d v="1996-06-21T00:00:00"/>
    <s v="Parr"/>
  </r>
  <r>
    <x v="22"/>
    <x v="0"/>
    <s v="SP"/>
    <x v="1"/>
    <s v="Hills Creek Reservoir"/>
    <s v="ODFW"/>
    <d v="1996-06-21T00:00:00"/>
    <n v="50160"/>
    <x v="1"/>
    <d v="1996-06-21T00:00:00"/>
    <s v="Parr"/>
  </r>
  <r>
    <x v="22"/>
    <x v="0"/>
    <s v="SP"/>
    <x v="17"/>
    <s v="Detroit Reservoir"/>
    <s v="ODFW"/>
    <d v="1996-07-30T00:00:00"/>
    <n v="114398"/>
    <x v="1"/>
    <d v="1996-07-30T00:00:00"/>
    <s v="Parr"/>
  </r>
  <r>
    <x v="22"/>
    <x v="0"/>
    <s v="SP"/>
    <x v="1"/>
    <s v="Willamette River"/>
    <s v="ODFW"/>
    <d v="1996-11-05T00:00:00"/>
    <n v="46258"/>
    <x v="1"/>
    <d v="1996-11-05T00:00:00"/>
    <s v="Presmolt"/>
  </r>
  <r>
    <x v="22"/>
    <x v="0"/>
    <s v="SP"/>
    <x v="1"/>
    <s v="S Fk Santiam River"/>
    <s v="ODFW"/>
    <d v="1996-11-06T00:00:00"/>
    <n v="213533"/>
    <x v="0"/>
    <d v="1996-11-07T00:00:00"/>
    <s v="Presmolt"/>
  </r>
  <r>
    <x v="22"/>
    <x v="15"/>
    <s v="SO"/>
    <x v="3"/>
    <s v="Salmon Creek (WA)"/>
    <s v="WDFW"/>
    <d v="1996-03-28T00:00:00"/>
    <n v="900"/>
    <x v="4"/>
    <d v="1996-03-28T00:00:00"/>
    <s v="Presmolt"/>
  </r>
  <r>
    <x v="22"/>
    <x v="15"/>
    <s v="SO"/>
    <x v="3"/>
    <s v="Lewis River"/>
    <s v="WDFW"/>
    <d v="1996-02-17T00:00:00"/>
    <n v="600"/>
    <x v="5"/>
    <d v="1996-02-17T00:00:00"/>
    <s v="Presmolt"/>
  </r>
  <r>
    <x v="22"/>
    <x v="15"/>
    <s v="SO"/>
    <x v="3"/>
    <s v="Lewis River"/>
    <s v="WDFW"/>
    <d v="1996-04-20T00:00:00"/>
    <n v="465"/>
    <x v="5"/>
    <d v="1996-05-18T00:00:00"/>
    <s v="Presmolt"/>
  </r>
  <r>
    <x v="22"/>
    <x v="15"/>
    <s v="SO"/>
    <x v="3"/>
    <s v="Salmon Creek (WA)"/>
    <s v="WDFW"/>
    <d v="1996-03-29T00:00:00"/>
    <n v="450"/>
    <x v="4"/>
    <d v="1996-03-29T00:00:00"/>
    <s v="Presmolt"/>
  </r>
  <r>
    <x v="22"/>
    <x v="4"/>
    <s v="NO"/>
    <x v="3"/>
    <s v="Olequa Creek"/>
    <s v="WDFW"/>
    <d v="1996-06-14T00:00:00"/>
    <n v="90"/>
    <x v="3"/>
    <d v="1996-06-14T00:00:00"/>
    <s v="Presmolt"/>
  </r>
  <r>
    <x v="22"/>
    <x v="15"/>
    <s v="SO"/>
    <x v="3"/>
    <s v="Salmon Creek (WA)"/>
    <s v="WDFW"/>
    <d v="1996-03-27T00:00:00"/>
    <n v="375"/>
    <x v="4"/>
    <d v="1996-03-27T00:00:00"/>
    <s v="Presmolt"/>
  </r>
  <r>
    <x v="22"/>
    <x v="0"/>
    <s v="SP"/>
    <x v="14"/>
    <s v="Clackamas River"/>
    <s v="ODFW"/>
    <d v="1996-08-14T00:00:00"/>
    <n v="615580"/>
    <x v="13"/>
    <d v="1996-08-14T00:00:00"/>
    <s v="Presmolt"/>
  </r>
  <r>
    <x v="22"/>
    <x v="0"/>
    <s v="SP"/>
    <x v="18"/>
    <s v="S Fk McKenzie River"/>
    <s v="ODFW"/>
    <d v="1996-03-07T00:00:00"/>
    <n v="175480"/>
    <x v="1"/>
    <d v="1996-03-07T00:00:00"/>
    <s v="Parr"/>
  </r>
  <r>
    <x v="22"/>
    <x v="0"/>
    <s v="SP"/>
    <x v="2"/>
    <s v="Calapooia River"/>
    <s v="ODFW"/>
    <d v="1996-03-06T00:00:00"/>
    <n v="960660"/>
    <x v="1"/>
    <d v="1996-03-06T00:00:00"/>
    <s v="Parr"/>
  </r>
  <r>
    <x v="22"/>
    <x v="0"/>
    <s v="SP"/>
    <x v="1"/>
    <s v="Fall Creek Reservoir"/>
    <s v="ODFW"/>
    <d v="1996-05-07T00:00:00"/>
    <n v="1000460"/>
    <x v="1"/>
    <d v="1996-05-08T00:00:00"/>
    <s v="Parr"/>
  </r>
  <r>
    <x v="22"/>
    <x v="0"/>
    <s v="SP"/>
    <x v="1"/>
    <s v="Lookout Pt Reservoir"/>
    <s v="ODFW"/>
    <d v="1996-05-07T00:00:00"/>
    <n v="250240"/>
    <x v="1"/>
    <d v="1996-05-07T00:00:00"/>
    <s v="Parr"/>
  </r>
  <r>
    <x v="22"/>
    <x v="1"/>
    <s v="FA"/>
    <x v="41"/>
    <s v="Abernathy Cr"/>
    <s v="USFW"/>
    <d v="1997-05-14T00:00:00"/>
    <n v="480896"/>
    <x v="19"/>
    <d v="1997-05-14T00:00:00"/>
    <s v="Smolt"/>
  </r>
  <r>
    <x v="22"/>
    <x v="5"/>
    <s v="SO"/>
    <x v="8"/>
    <s v="Eagle Creek Hatchery"/>
    <s v="USFW"/>
    <d v="1997-05-20T00:00:00"/>
    <n v="1820325"/>
    <x v="9"/>
    <d v="1997-05-20T00:00:00"/>
    <s v="Smolt"/>
  </r>
  <r>
    <x v="22"/>
    <x v="7"/>
    <s v="WI"/>
    <x v="8"/>
    <s v="Eagle Creek Hatchery"/>
    <s v="USFW"/>
    <d v="1997-04-15T00:00:00"/>
    <n v="206735"/>
    <x v="9"/>
    <d v="1997-04-30T00:00:00"/>
    <s v="Smolt"/>
  </r>
  <r>
    <x v="22"/>
    <x v="8"/>
    <s v="SP"/>
    <x v="1"/>
    <s v="M Fk Willamette River"/>
    <s v="ODFW"/>
    <d v="1997-02-06T00:00:00"/>
    <n v="1151248"/>
    <x v="1"/>
    <d v="1997-02-28T00:00:00"/>
    <s v="Smolt"/>
  </r>
  <r>
    <x v="22"/>
    <x v="8"/>
    <s v="SP"/>
    <x v="18"/>
    <s v="McKenzie Hatchery"/>
    <s v="ODFW"/>
    <d v="1997-02-06T00:00:00"/>
    <n v="445538"/>
    <x v="1"/>
    <d v="1997-02-06T00:00:00"/>
    <s v="Smolt"/>
  </r>
  <r>
    <x v="22"/>
    <x v="8"/>
    <s v="SP"/>
    <x v="18"/>
    <s v="Mohawk River"/>
    <s v="ODFW"/>
    <d v="1997-02-06T00:00:00"/>
    <n v="41760"/>
    <x v="1"/>
    <d v="1997-02-06T00:00:00"/>
    <s v="Smolt"/>
  </r>
  <r>
    <x v="22"/>
    <x v="8"/>
    <s v="SP"/>
    <x v="0"/>
    <s v="S Fk Santiam River"/>
    <s v="ODFW"/>
    <d v="1997-02-06T00:00:00"/>
    <n v="293657"/>
    <x v="0"/>
    <d v="1997-02-10T00:00:00"/>
    <s v="Smolt"/>
  </r>
  <r>
    <x v="22"/>
    <x v="8"/>
    <s v="SP"/>
    <x v="1"/>
    <s v="Mollala River"/>
    <s v="ODFW"/>
    <d v="1997-02-26T00:00:00"/>
    <n v="60655"/>
    <x v="1"/>
    <d v="1997-02-27T00:00:00"/>
    <s v="Smolt"/>
  </r>
  <r>
    <x v="22"/>
    <x v="8"/>
    <s v="SP"/>
    <x v="34"/>
    <s v="Youngs Bay"/>
    <s v="ODFW"/>
    <d v="1997-02-01T00:00:00"/>
    <n v="100680"/>
    <x v="8"/>
    <d v="1997-02-01T00:00:00"/>
    <s v="Smolt"/>
  </r>
  <r>
    <x v="22"/>
    <x v="1"/>
    <s v="FA"/>
    <x v="2"/>
    <s v="Tanner Creek"/>
    <s v="ODFW"/>
    <d v="1997-06-03T00:00:00"/>
    <n v="502638"/>
    <x v="2"/>
    <d v="1997-06-03T00:00:00"/>
    <s v="Smolt"/>
  </r>
  <r>
    <x v="22"/>
    <x v="8"/>
    <s v="SP"/>
    <x v="7"/>
    <s v="N Fk Lewis River"/>
    <s v="WDFW"/>
    <d v="1997-02-19T00:00:00"/>
    <n v="13797"/>
    <x v="5"/>
    <d v="1997-02-19T00:00:00"/>
    <s v="Smolt"/>
  </r>
  <r>
    <x v="22"/>
    <x v="8"/>
    <s v="SP"/>
    <x v="7"/>
    <s v="N Fk Lewis River"/>
    <s v="WDFW"/>
    <d v="1997-03-01T00:00:00"/>
    <n v="952868"/>
    <x v="5"/>
    <d v="1997-03-23T00:00:00"/>
    <s v="Smolt"/>
  </r>
  <r>
    <x v="22"/>
    <x v="8"/>
    <s v="SP"/>
    <x v="20"/>
    <s v="Fallert Creek"/>
    <s v="WDFW"/>
    <d v="1997-03-25T00:00:00"/>
    <n v="293740"/>
    <x v="7"/>
    <d v="1997-04-07T00:00:00"/>
    <s v="Smolt"/>
  </r>
  <r>
    <x v="22"/>
    <x v="1"/>
    <s v="FA"/>
    <x v="20"/>
    <s v="Fallert Creek Hatchery"/>
    <s v="WDFW"/>
    <d v="1997-03-04T00:00:00"/>
    <n v="73800"/>
    <x v="7"/>
    <d v="1997-03-04T00:00:00"/>
    <s v="Smolt"/>
  </r>
  <r>
    <x v="22"/>
    <x v="1"/>
    <s v="FA"/>
    <x v="27"/>
    <s v="Kalama Falls Hatchery"/>
    <s v="WDFW"/>
    <d v="1997-02-07T00:00:00"/>
    <n v="828700"/>
    <x v="7"/>
    <d v="1997-02-21T00:00:00"/>
    <s v="Smolt"/>
  </r>
  <r>
    <x v="22"/>
    <x v="1"/>
    <s v="FA"/>
    <x v="3"/>
    <s v="Bernie Creek"/>
    <s v="WDFW"/>
    <d v="1997-06-05T00:00:00"/>
    <n v="323500"/>
    <x v="3"/>
    <d v="1997-06-05T00:00:00"/>
    <s v="Smolt"/>
  </r>
  <r>
    <x v="22"/>
    <x v="7"/>
    <s v="WI"/>
    <x v="10"/>
    <s v="Gales Creek"/>
    <s v="ODFW"/>
    <d v="1997-03-17T00:00:00"/>
    <n v="4991"/>
    <x v="1"/>
    <d v="1997-03-17T00:00:00"/>
    <s v="Smolt"/>
  </r>
  <r>
    <x v="22"/>
    <x v="7"/>
    <s v="WI"/>
    <x v="10"/>
    <s v="Tualatin River"/>
    <s v="ODFW"/>
    <d v="1997-03-17T00:00:00"/>
    <n v="4991"/>
    <x v="1"/>
    <d v="1997-03-17T00:00:00"/>
    <s v="Smolt"/>
  </r>
  <r>
    <x v="22"/>
    <x v="7"/>
    <s v="WI"/>
    <x v="10"/>
    <s v="Sandy River"/>
    <s v="ODFW"/>
    <d v="1997-03-18T00:00:00"/>
    <n v="25020"/>
    <x v="12"/>
    <d v="1997-03-18T00:00:00"/>
    <s v="Smolt"/>
  </r>
  <r>
    <x v="22"/>
    <x v="8"/>
    <s v="SP"/>
    <x v="34"/>
    <s v="S Fk Klaskanine River"/>
    <s v="ODFW"/>
    <d v="1997-03-04T00:00:00"/>
    <n v="76821"/>
    <x v="11"/>
    <d v="1997-03-04T00:00:00"/>
    <s v="Smolt"/>
  </r>
  <r>
    <x v="22"/>
    <x v="8"/>
    <s v="SP"/>
    <x v="14"/>
    <s v="Clackamas River"/>
    <s v="ODFW"/>
    <d v="1997-03-19T00:00:00"/>
    <n v="390111"/>
    <x v="13"/>
    <d v="1997-03-31T00:00:00"/>
    <s v="Smolt"/>
  </r>
  <r>
    <x v="22"/>
    <x v="8"/>
    <s v="SP"/>
    <x v="14"/>
    <s v="Sandy Hatchery"/>
    <s v="ODFW"/>
    <d v="1997-03-17T00:00:00"/>
    <n v="429072"/>
    <x v="12"/>
    <d v="1997-03-20T00:00:00"/>
    <s v="Smolt"/>
  </r>
  <r>
    <x v="22"/>
    <x v="7"/>
    <s v="WI"/>
    <x v="11"/>
    <s v="Gnat Creek"/>
    <s v="ODFW"/>
    <d v="1997-03-31T00:00:00"/>
    <n v="31949"/>
    <x v="4"/>
    <d v="1997-03-31T00:00:00"/>
    <s v="Smolt"/>
  </r>
  <r>
    <x v="22"/>
    <x v="8"/>
    <s v="SP"/>
    <x v="17"/>
    <s v="Santiam River &amp; N Fk"/>
    <s v="ODFW"/>
    <d v="1997-03-03T00:00:00"/>
    <n v="696365"/>
    <x v="0"/>
    <d v="1997-03-05T00:00:00"/>
    <s v="Smolt"/>
  </r>
  <r>
    <x v="22"/>
    <x v="8"/>
    <s v="SP"/>
    <x v="18"/>
    <s v="McKenzie River"/>
    <s v="ODFW"/>
    <d v="1997-03-06T00:00:00"/>
    <n v="466587"/>
    <x v="1"/>
    <d v="1997-03-06T00:00:00"/>
    <s v="Smolt"/>
  </r>
  <r>
    <x v="22"/>
    <x v="8"/>
    <s v="SP"/>
    <x v="18"/>
    <s v="Clackamas River"/>
    <s v="ODFW"/>
    <d v="1997-03-13T00:00:00"/>
    <n v="71372"/>
    <x v="13"/>
    <d v="1997-03-13T00:00:00"/>
    <s v="Smolt"/>
  </r>
  <r>
    <x v="22"/>
    <x v="8"/>
    <s v="SP"/>
    <x v="18"/>
    <s v="Willamette River"/>
    <s v="ODFW"/>
    <d v="1997-03-13T00:00:00"/>
    <n v="83577"/>
    <x v="1"/>
    <d v="1997-03-14T00:00:00"/>
    <s v="Smolt"/>
  </r>
  <r>
    <x v="22"/>
    <x v="8"/>
    <s v="SP"/>
    <x v="18"/>
    <s v="Mollala River"/>
    <s v="ODFW"/>
    <d v="1997-03-18T00:00:00"/>
    <n v="63867"/>
    <x v="1"/>
    <d v="1997-03-18T00:00:00"/>
    <s v="Smolt"/>
  </r>
  <r>
    <x v="22"/>
    <x v="9"/>
    <s v="SU"/>
    <x v="33"/>
    <s v="Salmon R Oregon"/>
    <s v="ODFW"/>
    <d v="1997-03-31T00:00:00"/>
    <n v="77671"/>
    <x v="12"/>
    <d v="1997-04-25T00:00:00"/>
    <s v="Smolt"/>
  </r>
  <r>
    <x v="22"/>
    <x v="8"/>
    <s v="SP"/>
    <x v="0"/>
    <s v="S Fk Santiam River"/>
    <s v="ODFW"/>
    <d v="1997-03-05T00:00:00"/>
    <n v="406149"/>
    <x v="0"/>
    <d v="1997-03-13T00:00:00"/>
    <s v="Smolt"/>
  </r>
  <r>
    <x v="22"/>
    <x v="6"/>
    <s v="UN"/>
    <x v="10"/>
    <s v="Tualatin River"/>
    <s v="ODFW"/>
    <d v="1997-04-29T00:00:00"/>
    <n v="60000"/>
    <x v="1"/>
    <d v="1997-04-29T00:00:00"/>
    <s v="Smolt"/>
  </r>
  <r>
    <x v="22"/>
    <x v="6"/>
    <s v="UN"/>
    <x v="10"/>
    <s v="Big Creek Hatchery"/>
    <s v="ODFW"/>
    <d v="1997-04-30T00:00:00"/>
    <n v="146067"/>
    <x v="10"/>
    <d v="1997-04-30T00:00:00"/>
    <s v="Smolt"/>
  </r>
  <r>
    <x v="22"/>
    <x v="7"/>
    <s v="WI"/>
    <x v="10"/>
    <s v="Big Creek Hatchery"/>
    <s v="ODFW"/>
    <d v="1997-04-10T00:00:00"/>
    <n v="54762"/>
    <x v="10"/>
    <d v="1997-04-10T00:00:00"/>
    <s v="Smolt"/>
  </r>
  <r>
    <x v="22"/>
    <x v="6"/>
    <s v="UN"/>
    <x v="2"/>
    <s v="Tanner Creek"/>
    <s v="ODFW"/>
    <d v="1997-04-24T00:00:00"/>
    <n v="332386"/>
    <x v="2"/>
    <d v="1997-04-24T00:00:00"/>
    <s v="Smolt"/>
  </r>
  <r>
    <x v="22"/>
    <x v="9"/>
    <s v="SU"/>
    <x v="2"/>
    <s v="Clackamas River"/>
    <s v="ODFW"/>
    <d v="1997-04-01T00:00:00"/>
    <n v="138131"/>
    <x v="13"/>
    <d v="1997-04-07T00:00:00"/>
    <s v="Smolt"/>
  </r>
  <r>
    <x v="22"/>
    <x v="9"/>
    <s v="SU"/>
    <x v="2"/>
    <s v="Collawash River"/>
    <s v="ODFW"/>
    <d v="1997-04-07T00:00:00"/>
    <n v="26881"/>
    <x v="13"/>
    <d v="1997-04-07T00:00:00"/>
    <s v="Smolt"/>
  </r>
  <r>
    <x v="22"/>
    <x v="7"/>
    <s v="WI"/>
    <x v="2"/>
    <s v="Clackamas River"/>
    <s v="ODFW"/>
    <d v="1997-04-08T00:00:00"/>
    <n v="43887"/>
    <x v="13"/>
    <d v="1997-04-09T00:00:00"/>
    <s v="Smolt"/>
  </r>
  <r>
    <x v="22"/>
    <x v="7"/>
    <s v="WI"/>
    <x v="2"/>
    <s v="Sandy River"/>
    <s v="ODFW"/>
    <d v="1997-04-08T00:00:00"/>
    <n v="90332"/>
    <x v="12"/>
    <d v="1997-04-09T00:00:00"/>
    <s v="Smolt"/>
  </r>
  <r>
    <x v="22"/>
    <x v="7"/>
    <s v="WI"/>
    <x v="14"/>
    <s v="Clackamas Hatchery"/>
    <s v="ODFW"/>
    <d v="1997-04-07T00:00:00"/>
    <n v="19969"/>
    <x v="13"/>
    <d v="1997-04-07T00:00:00"/>
    <s v="Smolt"/>
  </r>
  <r>
    <x v="22"/>
    <x v="7"/>
    <s v="WI"/>
    <x v="14"/>
    <s v="Clackamas River"/>
    <s v="ODFW"/>
    <d v="1997-04-07T00:00:00"/>
    <n v="33684"/>
    <x v="13"/>
    <d v="1997-04-07T00:00:00"/>
    <s v="Smolt"/>
  </r>
  <r>
    <x v="22"/>
    <x v="7"/>
    <s v="WI"/>
    <x v="14"/>
    <s v="Sandy Hatchery"/>
    <s v="ODFW"/>
    <d v="1997-04-07T00:00:00"/>
    <n v="31151"/>
    <x v="12"/>
    <d v="1997-04-07T00:00:00"/>
    <s v="Smolt"/>
  </r>
  <r>
    <x v="22"/>
    <x v="9"/>
    <s v="SU"/>
    <x v="1"/>
    <s v="M Fk Willamette River"/>
    <s v="ODFW"/>
    <d v="1997-04-07T00:00:00"/>
    <n v="113840"/>
    <x v="1"/>
    <d v="1997-04-07T00:00:00"/>
    <s v="Smolt"/>
  </r>
  <r>
    <x v="22"/>
    <x v="7"/>
    <s v="WI"/>
    <x v="12"/>
    <s v="N Fk Klaskanine River"/>
    <s v="ODFW"/>
    <d v="1997-04-11T00:00:00"/>
    <n v="53278"/>
    <x v="11"/>
    <d v="1997-04-11T00:00:00"/>
    <s v="Smolt"/>
  </r>
  <r>
    <x v="22"/>
    <x v="9"/>
    <s v="SU"/>
    <x v="16"/>
    <s v="McKenzie River"/>
    <s v="ODFW"/>
    <d v="1997-04-01T00:00:00"/>
    <n v="113907"/>
    <x v="1"/>
    <d v="1997-04-01T00:00:00"/>
    <s v="Smolt"/>
  </r>
  <r>
    <x v="22"/>
    <x v="7"/>
    <s v="WI"/>
    <x v="17"/>
    <s v="Santiam River &amp; N Fk"/>
    <s v="ODFW"/>
    <d v="1997-04-02T00:00:00"/>
    <n v="107024"/>
    <x v="0"/>
    <d v="1997-04-04T00:00:00"/>
    <s v="Smolt"/>
  </r>
  <r>
    <x v="22"/>
    <x v="7"/>
    <s v="WI"/>
    <x v="33"/>
    <s v="Clackamas River"/>
    <s v="ODFW"/>
    <d v="1997-04-09T00:00:00"/>
    <n v="26369"/>
    <x v="13"/>
    <d v="1997-04-11T00:00:00"/>
    <s v="Smolt"/>
  </r>
  <r>
    <x v="22"/>
    <x v="9"/>
    <s v="SU"/>
    <x v="19"/>
    <s v="Mollala River"/>
    <s v="ODFW"/>
    <d v="1997-04-09T00:00:00"/>
    <n v="59703"/>
    <x v="1"/>
    <d v="1997-04-10T00:00:00"/>
    <s v="Smolt"/>
  </r>
  <r>
    <x v="22"/>
    <x v="9"/>
    <s v="SU"/>
    <x v="19"/>
    <s v="Santiam River &amp; N Fk"/>
    <s v="ODFW"/>
    <d v="1997-04-09T00:00:00"/>
    <n v="118606"/>
    <x v="0"/>
    <d v="1997-04-10T00:00:00"/>
    <s v="Smolt"/>
  </r>
  <r>
    <x v="22"/>
    <x v="6"/>
    <s v="UN"/>
    <x v="15"/>
    <s v="Sandy Hatchery"/>
    <s v="ODFW"/>
    <d v="1997-04-07T00:00:00"/>
    <n v="390069"/>
    <x v="12"/>
    <d v="1997-04-07T00:00:00"/>
    <s v="Smolt"/>
  </r>
  <r>
    <x v="22"/>
    <x v="7"/>
    <s v="WI"/>
    <x v="15"/>
    <s v="Sandy Hatchery"/>
    <s v="ODFW"/>
    <d v="1997-04-14T00:00:00"/>
    <n v="20022"/>
    <x v="12"/>
    <d v="1997-04-14T00:00:00"/>
    <s v="Smolt"/>
  </r>
  <r>
    <x v="22"/>
    <x v="9"/>
    <s v="SU"/>
    <x v="0"/>
    <s v="Santiam River &amp; N Fk"/>
    <s v="ODFW"/>
    <d v="1997-04-08T00:00:00"/>
    <n v="35709"/>
    <x v="0"/>
    <d v="1997-04-08T00:00:00"/>
    <s v="Smolt"/>
  </r>
  <r>
    <x v="22"/>
    <x v="9"/>
    <s v="SU"/>
    <x v="0"/>
    <s v="S Fk Santiam River"/>
    <s v="ODFW"/>
    <d v="1997-04-09T00:00:00"/>
    <n v="147991"/>
    <x v="0"/>
    <d v="1997-04-14T00:00:00"/>
    <s v="Smolt"/>
  </r>
  <r>
    <x v="22"/>
    <x v="8"/>
    <s v="SP"/>
    <x v="34"/>
    <s v="Tongue Pt"/>
    <s v="ODFW"/>
    <d v="1997-03-05T00:00:00"/>
    <n v="151905"/>
    <x v="4"/>
    <d v="1997-03-05T00:00:00"/>
    <s v="Smolt"/>
  </r>
  <r>
    <x v="22"/>
    <x v="8"/>
    <s v="SP"/>
    <x v="34"/>
    <s v="Tongue Pt"/>
    <s v="ODFW"/>
    <d v="1997-04-04T00:00:00"/>
    <n v="149889"/>
    <x v="4"/>
    <d v="1997-04-04T00:00:00"/>
    <s v="Smolt"/>
  </r>
  <r>
    <x v="22"/>
    <x v="8"/>
    <s v="SP"/>
    <x v="4"/>
    <s v="Clackamas River"/>
    <s v="ODFW"/>
    <d v="1997-03-14T00:00:00"/>
    <n v="52164"/>
    <x v="13"/>
    <d v="1997-03-14T00:00:00"/>
    <s v="Smolt"/>
  </r>
  <r>
    <x v="22"/>
    <x v="7"/>
    <s v="WI"/>
    <x v="4"/>
    <s v="Clackamas River"/>
    <s v="ODFW"/>
    <d v="1997-04-07T00:00:00"/>
    <n v="19999"/>
    <x v="13"/>
    <d v="1997-04-07T00:00:00"/>
    <s v="Smolt"/>
  </r>
  <r>
    <x v="22"/>
    <x v="7"/>
    <s v="WI"/>
    <x v="4"/>
    <s v="Clackamas River"/>
    <s v="ODFW"/>
    <d v="1997-04-01T00:00:00"/>
    <n v="19996"/>
    <x v="13"/>
    <d v="1997-04-01T00:00:00"/>
    <s v="Smolt"/>
  </r>
  <r>
    <x v="22"/>
    <x v="7"/>
    <s v="WI"/>
    <x v="4"/>
    <s v="Clackamas River"/>
    <s v="ODFW"/>
    <d v="1997-04-01T00:00:00"/>
    <n v="20759"/>
    <x v="13"/>
    <d v="1997-04-01T00:00:00"/>
    <s v="Smolt"/>
  </r>
  <r>
    <x v="22"/>
    <x v="8"/>
    <s v="SP"/>
    <x v="34"/>
    <s v="Blind Slough"/>
    <s v="ODFW"/>
    <d v="1997-03-05T00:00:00"/>
    <n v="171229"/>
    <x v="4"/>
    <d v="1997-03-05T00:00:00"/>
    <s v="Smolt"/>
  </r>
  <r>
    <x v="22"/>
    <x v="8"/>
    <s v="SP"/>
    <x v="34"/>
    <s v="Youngs Bay"/>
    <s v="ODFW"/>
    <d v="1997-03-05T00:00:00"/>
    <n v="96540"/>
    <x v="8"/>
    <d v="1997-03-05T00:00:00"/>
    <s v="Smolt"/>
  </r>
  <r>
    <x v="22"/>
    <x v="8"/>
    <s v="SP"/>
    <x v="34"/>
    <s v="Youngs Bay"/>
    <s v="ODFW"/>
    <d v="1997-04-04T00:00:00"/>
    <n v="190008"/>
    <x v="8"/>
    <d v="1997-04-04T00:00:00"/>
    <s v="Smolt"/>
  </r>
  <r>
    <x v="22"/>
    <x v="8"/>
    <s v="SP"/>
    <x v="4"/>
    <s v="Clackamas River"/>
    <s v="ODFW"/>
    <d v="1997-03-13T00:00:00"/>
    <n v="73598"/>
    <x v="13"/>
    <d v="1997-03-13T00:00:00"/>
    <s v="Smolt"/>
  </r>
  <r>
    <x v="22"/>
    <x v="11"/>
    <s v="NO"/>
    <x v="7"/>
    <s v="Lewis River"/>
    <s v="WDFW"/>
    <d v="1997-04-16T00:00:00"/>
    <n v="1943548"/>
    <x v="5"/>
    <d v="1997-05-18T00:00:00"/>
    <s v="Smolt"/>
  </r>
  <r>
    <x v="22"/>
    <x v="8"/>
    <s v="SP"/>
    <x v="22"/>
    <s v="Cowlitz Hatchery"/>
    <s v="WDFW"/>
    <d v="1997-04-01T00:00:00"/>
    <n v="423488"/>
    <x v="3"/>
    <d v="1997-04-01T00:00:00"/>
    <s v="Smolt"/>
  </r>
  <r>
    <x v="22"/>
    <x v="5"/>
    <s v="SO"/>
    <x v="7"/>
    <s v="Lewis River"/>
    <s v="WDFW"/>
    <d v="1997-04-16T00:00:00"/>
    <n v="952290"/>
    <x v="5"/>
    <d v="1997-05-18T00:00:00"/>
    <s v="Smolt"/>
  </r>
  <r>
    <x v="22"/>
    <x v="11"/>
    <s v="NO"/>
    <x v="22"/>
    <s v="Cowlitz Hatchery"/>
    <s v="WDFW"/>
    <d v="1997-04-18T00:00:00"/>
    <n v="1164411"/>
    <x v="3"/>
    <d v="1997-04-29T00:00:00"/>
    <s v="Smolt"/>
  </r>
  <r>
    <x v="22"/>
    <x v="5"/>
    <s v="SO"/>
    <x v="7"/>
    <s v="N Fk Lewis River"/>
    <s v="WDFW"/>
    <d v="1997-04-01T00:00:00"/>
    <n v="16079"/>
    <x v="5"/>
    <d v="1997-04-15T00:00:00"/>
    <s v="Smolt"/>
  </r>
  <r>
    <x v="22"/>
    <x v="7"/>
    <s v="WI"/>
    <x v="28"/>
    <s v="E Fk Lewis River"/>
    <s v="WDFW"/>
    <d v="1997-04-16T00:00:00"/>
    <n v="106580"/>
    <x v="5"/>
    <d v="1997-04-18T00:00:00"/>
    <s v="Smolt"/>
  </r>
  <r>
    <x v="22"/>
    <x v="9"/>
    <s v="SU"/>
    <x v="29"/>
    <s v="N Fk Toutle River"/>
    <s v="WDFW"/>
    <d v="1997-04-01T00:00:00"/>
    <n v="5036"/>
    <x v="16"/>
    <d v="1997-04-01T00:00:00"/>
    <s v="Smolt"/>
  </r>
  <r>
    <x v="22"/>
    <x v="7"/>
    <s v="WI"/>
    <x v="28"/>
    <s v="Skamania Hatchery"/>
    <s v="WDFW"/>
    <d v="1997-04-08T00:00:00"/>
    <n v="118328"/>
    <x v="6"/>
    <d v="1997-04-28T00:00:00"/>
    <s v="Smolt"/>
  </r>
  <r>
    <x v="22"/>
    <x v="7"/>
    <s v="WI"/>
    <x v="29"/>
    <s v="S Fk Toutle River"/>
    <s v="WDFW"/>
    <d v="1997-04-18T00:00:00"/>
    <n v="23000"/>
    <x v="16"/>
    <d v="1997-04-26T00:00:00"/>
    <s v="Smolt"/>
  </r>
  <r>
    <x v="22"/>
    <x v="9"/>
    <s v="SU"/>
    <x v="25"/>
    <s v="Lewis River"/>
    <s v="WDFW"/>
    <d v="1997-04-20T00:00:00"/>
    <n v="173943"/>
    <x v="5"/>
    <d v="1997-05-11T00:00:00"/>
    <s v="Smolt"/>
  </r>
  <r>
    <x v="22"/>
    <x v="9"/>
    <s v="SU"/>
    <x v="28"/>
    <s v="Skamania Hatchery"/>
    <s v="WDFW"/>
    <d v="1997-04-29T00:00:00"/>
    <n v="120845"/>
    <x v="6"/>
    <d v="1997-05-01T00:00:00"/>
    <s v="Smolt"/>
  </r>
  <r>
    <x v="22"/>
    <x v="9"/>
    <s v="SU"/>
    <x v="21"/>
    <s v="S Fk Toutle River"/>
    <s v="WDFW"/>
    <d v="1997-04-21T00:00:00"/>
    <n v="9895"/>
    <x v="16"/>
    <d v="1997-04-21T00:00:00"/>
    <s v="Smolt"/>
  </r>
  <r>
    <x v="22"/>
    <x v="7"/>
    <s v="WI"/>
    <x v="28"/>
    <s v="Salmon Creek (WA)"/>
    <s v="WDFW"/>
    <d v="1997-04-28T00:00:00"/>
    <n v="5527"/>
    <x v="4"/>
    <d v="1997-04-28T00:00:00"/>
    <s v="Smolt"/>
  </r>
  <r>
    <x v="22"/>
    <x v="7"/>
    <s v="WI"/>
    <x v="21"/>
    <s v="Coweeman River"/>
    <s v="WDFW"/>
    <d v="1997-04-15T00:00:00"/>
    <n v="27765"/>
    <x v="17"/>
    <d v="1997-04-15T00:00:00"/>
    <s v="Smolt"/>
  </r>
  <r>
    <x v="22"/>
    <x v="7"/>
    <s v="WI"/>
    <x v="21"/>
    <s v="Mill Cr (Elochoman R)"/>
    <s v="WDFW"/>
    <d v="1997-04-16T00:00:00"/>
    <n v="7935"/>
    <x v="14"/>
    <d v="1997-04-16T00:00:00"/>
    <s v="Smolt"/>
  </r>
  <r>
    <x v="22"/>
    <x v="7"/>
    <s v="WI"/>
    <x v="3"/>
    <s v="Salmon Creek (WA)"/>
    <s v="WDFW"/>
    <d v="1997-04-15T00:00:00"/>
    <n v="15200"/>
    <x v="4"/>
    <d v="1997-04-15T00:00:00"/>
    <s v="Smolt"/>
  </r>
  <r>
    <x v="22"/>
    <x v="7"/>
    <s v="WI"/>
    <x v="3"/>
    <s v="Cowlitz River"/>
    <s v="WDFW"/>
    <d v="1997-04-29T00:00:00"/>
    <n v="24398"/>
    <x v="3"/>
    <d v="1997-04-29T00:00:00"/>
    <s v="Smolt"/>
  </r>
  <r>
    <x v="22"/>
    <x v="1"/>
    <s v="FA"/>
    <x v="24"/>
    <s v="Washougal Hatchery"/>
    <s v="WDFW"/>
    <d v="1997-06-02T00:00:00"/>
    <n v="5743500"/>
    <x v="6"/>
    <d v="1997-06-02T00:00:00"/>
    <s v="Smolt"/>
  </r>
  <r>
    <x v="22"/>
    <x v="1"/>
    <s v="FA"/>
    <x v="29"/>
    <s v="N Fk Toutle River"/>
    <s v="WDFW"/>
    <d v="1997-06-14T00:00:00"/>
    <n v="2550000"/>
    <x v="16"/>
    <d v="1997-06-30T00:00:00"/>
    <s v="Smolt"/>
  </r>
  <r>
    <x v="22"/>
    <x v="7"/>
    <s v="WI"/>
    <x v="25"/>
    <s v="Lewis River"/>
    <s v="WDFW"/>
    <d v="1997-04-20T00:00:00"/>
    <n v="123776"/>
    <x v="5"/>
    <d v="1997-05-11T00:00:00"/>
    <s v="Smolt"/>
  </r>
  <r>
    <x v="22"/>
    <x v="9"/>
    <s v="SU"/>
    <x v="30"/>
    <s v="E Fk Lewis River"/>
    <s v="WDFW"/>
    <d v="1997-04-22T00:00:00"/>
    <n v="32914"/>
    <x v="5"/>
    <d v="1997-04-24T00:00:00"/>
    <s v="Smolt"/>
  </r>
  <r>
    <x v="22"/>
    <x v="9"/>
    <s v="SU"/>
    <x v="28"/>
    <s v="E Fk Lewis River"/>
    <s v="WDFW"/>
    <d v="1997-04-17T00:00:00"/>
    <n v="9357"/>
    <x v="5"/>
    <d v="1997-04-17T00:00:00"/>
    <s v="Smolt"/>
  </r>
  <r>
    <x v="22"/>
    <x v="9"/>
    <s v="SU"/>
    <x v="21"/>
    <s v="N Fk Lewis River"/>
    <s v="WDFW"/>
    <d v="1997-04-21T00:00:00"/>
    <n v="20555"/>
    <x v="5"/>
    <d v="1997-04-21T00:00:00"/>
    <s v="Smolt"/>
  </r>
  <r>
    <x v="22"/>
    <x v="11"/>
    <s v="NO"/>
    <x v="7"/>
    <s v="N Fk Lewis River"/>
    <s v="WDFW"/>
    <d v="1997-04-01T00:00:00"/>
    <n v="37831"/>
    <x v="5"/>
    <d v="1997-04-15T00:00:00"/>
    <s v="Smolt"/>
  </r>
  <r>
    <x v="22"/>
    <x v="8"/>
    <s v="SP"/>
    <x v="3"/>
    <s v="N Fk Lewis River"/>
    <s v="WDFW"/>
    <d v="1997-03-28T00:00:00"/>
    <n v="70826"/>
    <x v="5"/>
    <d v="1997-03-28T00:00:00"/>
    <s v="Smolt"/>
  </r>
  <r>
    <x v="22"/>
    <x v="9"/>
    <s v="SU"/>
    <x v="3"/>
    <s v="Cowlitz River"/>
    <s v="WDFW"/>
    <d v="1997-04-29T00:00:00"/>
    <n v="24995"/>
    <x v="3"/>
    <d v="1997-04-29T00:00:00"/>
    <s v="Smolt"/>
  </r>
  <r>
    <x v="22"/>
    <x v="5"/>
    <s v="SO"/>
    <x v="20"/>
    <s v="Fallert Creek"/>
    <s v="WDFW"/>
    <d v="1997-04-09T00:00:00"/>
    <n v="489630"/>
    <x v="7"/>
    <d v="1997-04-23T00:00:00"/>
    <s v="Smolt"/>
  </r>
  <r>
    <x v="22"/>
    <x v="9"/>
    <s v="SU"/>
    <x v="22"/>
    <s v="Cowlitz Trout"/>
    <s v="WDFW"/>
    <d v="1997-04-02T00:00:00"/>
    <n v="379284"/>
    <x v="3"/>
    <d v="1997-05-04T00:00:00"/>
    <s v="Smolt"/>
  </r>
  <r>
    <x v="22"/>
    <x v="1"/>
    <s v="FA"/>
    <x v="3"/>
    <s v="Chinook River"/>
    <s v="WDFW"/>
    <d v="1997-05-19T00:00:00"/>
    <n v="27968"/>
    <x v="18"/>
    <d v="1997-05-30T00:00:00"/>
    <s v="Smolt"/>
  </r>
  <r>
    <x v="22"/>
    <x v="13"/>
    <s v="UN"/>
    <x v="3"/>
    <s v="Chinook River"/>
    <s v="WDFW"/>
    <d v="1997-03-18T00:00:00"/>
    <n v="100000"/>
    <x v="18"/>
    <d v="1997-03-23T00:00:00"/>
    <s v="Smolt"/>
  </r>
  <r>
    <x v="22"/>
    <x v="1"/>
    <s v="FA"/>
    <x v="3"/>
    <s v="Chinook River"/>
    <s v="WDFW"/>
    <d v="1997-03-17T00:00:00"/>
    <n v="570000"/>
    <x v="18"/>
    <d v="1997-03-23T00:00:00"/>
    <s v="Smolt"/>
  </r>
  <r>
    <x v="22"/>
    <x v="7"/>
    <s v="WI"/>
    <x v="22"/>
    <s v="Cispus River"/>
    <s v="WDFW"/>
    <d v="1997-04-30T00:00:00"/>
    <n v="22800"/>
    <x v="3"/>
    <d v="1997-04-30T00:00:00"/>
    <s v="Smolt"/>
  </r>
  <r>
    <x v="22"/>
    <x v="7"/>
    <s v="WI"/>
    <x v="21"/>
    <s v="Germany Creek"/>
    <s v="WDFW"/>
    <d v="1997-04-21T00:00:00"/>
    <n v="6998"/>
    <x v="4"/>
    <d v="1997-04-21T00:00:00"/>
    <s v="Smolt"/>
  </r>
  <r>
    <x v="22"/>
    <x v="9"/>
    <s v="SU"/>
    <x v="27"/>
    <s v="Gobar Acclim Pond"/>
    <s v="WDFW"/>
    <d v="1997-04-15T00:00:00"/>
    <n v="38500"/>
    <x v="7"/>
    <d v="1997-04-30T00:00:00"/>
    <s v="Smolt"/>
  </r>
  <r>
    <x v="22"/>
    <x v="7"/>
    <s v="WI"/>
    <x v="27"/>
    <s v="Gobar Acclim Pond"/>
    <s v="WDFW"/>
    <d v="1997-04-15T00:00:00"/>
    <n v="39000"/>
    <x v="7"/>
    <d v="1997-04-30T00:00:00"/>
    <s v="Smolt"/>
  </r>
  <r>
    <x v="22"/>
    <x v="13"/>
    <s v="UN"/>
    <x v="26"/>
    <s v="Grays River"/>
    <s v="WDFW"/>
    <d v="1997-04-08T00:00:00"/>
    <n v="7075"/>
    <x v="15"/>
    <d v="1997-04-08T00:00:00"/>
    <s v="Smolt"/>
  </r>
  <r>
    <x v="22"/>
    <x v="7"/>
    <s v="WI"/>
    <x v="26"/>
    <s v="Grays River"/>
    <s v="WDFW"/>
    <d v="1997-04-24T00:00:00"/>
    <n v="47000"/>
    <x v="15"/>
    <d v="1997-04-24T00:00:00"/>
    <s v="Smolt"/>
  </r>
  <r>
    <x v="22"/>
    <x v="9"/>
    <s v="SU"/>
    <x v="29"/>
    <s v="Green River"/>
    <s v="WDFW"/>
    <d v="1997-04-01T00:00:00"/>
    <n v="36000"/>
    <x v="3"/>
    <d v="1997-04-01T00:00:00"/>
    <s v="Smolt"/>
  </r>
  <r>
    <x v="22"/>
    <x v="8"/>
    <s v="SP"/>
    <x v="27"/>
    <s v="Kalama Falls Hatchery"/>
    <s v="WDFW"/>
    <d v="1997-04-01T00:00:00"/>
    <n v="84000"/>
    <x v="7"/>
    <d v="1997-04-14T00:00:00"/>
    <s v="Smolt"/>
  </r>
  <r>
    <x v="22"/>
    <x v="7"/>
    <s v="WI"/>
    <x v="28"/>
    <s v="Kalama River"/>
    <s v="WDFW"/>
    <d v="1997-04-17T00:00:00"/>
    <n v="29426"/>
    <x v="7"/>
    <d v="1997-04-18T00:00:00"/>
    <s v="Smolt"/>
  </r>
  <r>
    <x v="22"/>
    <x v="7"/>
    <s v="WI"/>
    <x v="27"/>
    <s v="Kalama Falls Hatchery"/>
    <s v="WDFW"/>
    <d v="1997-04-15T00:00:00"/>
    <n v="19800"/>
    <x v="7"/>
    <d v="1997-04-15T00:00:00"/>
    <s v="Smolt"/>
  </r>
  <r>
    <x v="22"/>
    <x v="9"/>
    <s v="SU"/>
    <x v="27"/>
    <s v="Kalama Falls Hatchery"/>
    <s v="WDFW"/>
    <d v="1997-04-15T00:00:00"/>
    <n v="17800"/>
    <x v="7"/>
    <d v="1997-04-15T00:00:00"/>
    <s v="Smolt"/>
  </r>
  <r>
    <x v="22"/>
    <x v="11"/>
    <s v="NO"/>
    <x v="27"/>
    <s v="Kalama Falls Hatchery"/>
    <s v="WDFW"/>
    <d v="1997-04-22T00:00:00"/>
    <n v="152400"/>
    <x v="7"/>
    <d v="1997-04-22T00:00:00"/>
    <s v="Smolt"/>
  </r>
  <r>
    <x v="22"/>
    <x v="1"/>
    <s v="FA"/>
    <x v="27"/>
    <s v="Kalama Falls Hatchery"/>
    <s v="WDFW"/>
    <d v="1997-04-24T00:00:00"/>
    <n v="150000"/>
    <x v="7"/>
    <d v="1997-04-24T00:00:00"/>
    <s v="Smolt"/>
  </r>
  <r>
    <x v="22"/>
    <x v="9"/>
    <s v="SU"/>
    <x v="21"/>
    <s v="Kalama River"/>
    <s v="WDFW"/>
    <d v="1997-04-16T00:00:00"/>
    <n v="9989"/>
    <x v="7"/>
    <d v="1997-04-16T00:00:00"/>
    <s v="Smolt"/>
  </r>
  <r>
    <x v="22"/>
    <x v="7"/>
    <s v="WI"/>
    <x v="21"/>
    <s v="Skamokawa Creek"/>
    <s v="WDFW"/>
    <d v="1997-04-15T00:00:00"/>
    <n v="7007"/>
    <x v="4"/>
    <d v="1997-04-15T00:00:00"/>
    <s v="Smolt"/>
  </r>
  <r>
    <x v="22"/>
    <x v="9"/>
    <s v="SU"/>
    <x v="21"/>
    <s v="N Fk Toutle River"/>
    <s v="WDFW"/>
    <d v="1997-04-16T00:00:00"/>
    <n v="25036"/>
    <x v="16"/>
    <d v="1997-04-16T00:00:00"/>
    <s v="Smolt"/>
  </r>
  <r>
    <x v="22"/>
    <x v="6"/>
    <s v="UN"/>
    <x v="10"/>
    <s v="Big Creek Hatchery"/>
    <s v="ODFW"/>
    <d v="1997-05-30T00:00:00"/>
    <n v="389635"/>
    <x v="10"/>
    <d v="1997-05-30T00:00:00"/>
    <s v="Smolt"/>
  </r>
  <r>
    <x v="22"/>
    <x v="1"/>
    <s v="FA"/>
    <x v="10"/>
    <s v="Big Creek Hatchery"/>
    <s v="ODFW"/>
    <d v="1997-05-05T00:00:00"/>
    <n v="5961118"/>
    <x v="10"/>
    <d v="1997-05-15T00:00:00"/>
    <s v="Smolt"/>
  </r>
  <r>
    <x v="22"/>
    <x v="6"/>
    <s v="UN"/>
    <x v="34"/>
    <s v="Blind Slough"/>
    <s v="ODFW"/>
    <d v="1997-05-05T00:00:00"/>
    <n v="196963"/>
    <x v="4"/>
    <d v="1997-05-05T00:00:00"/>
    <s v="Smolt"/>
  </r>
  <r>
    <x v="22"/>
    <x v="6"/>
    <s v="UN"/>
    <x v="2"/>
    <s v="Bonneville Hatchery"/>
    <s v="ODFW"/>
    <d v="1997-05-12T00:00:00"/>
    <n v="782863"/>
    <x v="2"/>
    <d v="1997-05-12T00:00:00"/>
    <s v="Smolt"/>
  </r>
  <r>
    <x v="22"/>
    <x v="6"/>
    <s v="UN"/>
    <x v="34"/>
    <s v="S Fk Klaskanine River"/>
    <s v="ODFW"/>
    <d v="1997-05-12T00:00:00"/>
    <n v="621932"/>
    <x v="11"/>
    <d v="1997-05-12T00:00:00"/>
    <s v="Smolt"/>
  </r>
  <r>
    <x v="22"/>
    <x v="7"/>
    <s v="WI"/>
    <x v="17"/>
    <s v="Fall Creek Reservoir"/>
    <s v="ODFW"/>
    <d v="1997-05-19T00:00:00"/>
    <n v="7648"/>
    <x v="1"/>
    <d v="1997-05-19T00:00:00"/>
    <s v="Smolt"/>
  </r>
  <r>
    <x v="22"/>
    <x v="6"/>
    <s v="UN"/>
    <x v="15"/>
    <s v="Sandy Hatchery"/>
    <s v="ODFW"/>
    <d v="1997-05-05T00:00:00"/>
    <n v="309464"/>
    <x v="12"/>
    <d v="1997-05-05T00:00:00"/>
    <s v="Smolt"/>
  </r>
  <r>
    <x v="22"/>
    <x v="6"/>
    <s v="UN"/>
    <x v="34"/>
    <s v="Tongue Pt"/>
    <s v="ODFW"/>
    <d v="1997-05-05T00:00:00"/>
    <n v="430221"/>
    <x v="4"/>
    <d v="1997-05-05T00:00:00"/>
    <s v="Smolt"/>
  </r>
  <r>
    <x v="22"/>
    <x v="6"/>
    <s v="UN"/>
    <x v="34"/>
    <s v="Youngs River"/>
    <s v="ODFW"/>
    <d v="1997-05-05T00:00:00"/>
    <n v="146818"/>
    <x v="8"/>
    <d v="1997-05-05T00:00:00"/>
    <s v="Smolt"/>
  </r>
  <r>
    <x v="22"/>
    <x v="6"/>
    <s v="UN"/>
    <x v="34"/>
    <s v="Youngs River"/>
    <s v="ODFW"/>
    <d v="1997-05-12T00:00:00"/>
    <n v="633310"/>
    <x v="8"/>
    <d v="1997-05-12T00:00:00"/>
    <s v="Smolt"/>
  </r>
  <r>
    <x v="22"/>
    <x v="1"/>
    <s v="FA"/>
    <x v="21"/>
    <s v="Beaver Creek Hatchery"/>
    <s v="WDFW"/>
    <d v="1997-05-20T00:00:00"/>
    <n v="1096198"/>
    <x v="14"/>
    <d v="1997-05-20T00:00:00"/>
    <s v="Smolt"/>
  </r>
  <r>
    <x v="22"/>
    <x v="9"/>
    <s v="SU"/>
    <x v="21"/>
    <s v="Beaver Creek Hatchery"/>
    <s v="WDFW"/>
    <d v="1997-05-28T00:00:00"/>
    <n v="28912"/>
    <x v="14"/>
    <d v="1997-05-28T00:00:00"/>
    <s v="Smolt"/>
  </r>
  <r>
    <x v="22"/>
    <x v="7"/>
    <s v="WI"/>
    <x v="21"/>
    <s v="Beaver Creek Hatchery"/>
    <s v="WDFW"/>
    <d v="1997-05-28T00:00:00"/>
    <n v="110691"/>
    <x v="14"/>
    <d v="1997-05-28T00:00:00"/>
    <s v="Smolt"/>
  </r>
  <r>
    <x v="22"/>
    <x v="7"/>
    <s v="WI"/>
    <x v="22"/>
    <s v="Cowlitz Trout"/>
    <s v="WDFW"/>
    <d v="1997-05-04T00:00:00"/>
    <n v="416586"/>
    <x v="3"/>
    <d v="1997-05-15T00:00:00"/>
    <s v="Smolt"/>
  </r>
  <r>
    <x v="22"/>
    <x v="7"/>
    <s v="WI"/>
    <x v="21"/>
    <s v="Coweeman River"/>
    <s v="WDFW"/>
    <d v="1997-05-28T00:00:00"/>
    <n v="14000"/>
    <x v="17"/>
    <d v="1997-05-28T00:00:00"/>
    <s v="Smolt"/>
  </r>
  <r>
    <x v="22"/>
    <x v="7"/>
    <s v="WI"/>
    <x v="22"/>
    <s v="Cowlitz River"/>
    <s v="WDFW"/>
    <d v="1997-05-05T00:00:00"/>
    <n v="324230"/>
    <x v="3"/>
    <d v="1997-05-19T00:00:00"/>
    <s v="Smolt"/>
  </r>
  <r>
    <x v="22"/>
    <x v="11"/>
    <s v="NO"/>
    <x v="32"/>
    <s v="Elochoman Hatchery"/>
    <s v="WDFW"/>
    <d v="1997-04-14T00:00:00"/>
    <n v="145255"/>
    <x v="14"/>
    <d v="1997-04-30T00:00:00"/>
    <s v="Smolt"/>
  </r>
  <r>
    <x v="22"/>
    <x v="1"/>
    <s v="FA"/>
    <x v="26"/>
    <s v="Grays River"/>
    <s v="WDFW"/>
    <d v="1997-05-14T00:00:00"/>
    <n v="1104450"/>
    <x v="15"/>
    <d v="1997-06-03T00:00:00"/>
    <s v="Smolt"/>
  </r>
  <r>
    <x v="22"/>
    <x v="8"/>
    <s v="SP"/>
    <x v="29"/>
    <s v="Green River"/>
    <s v="WDFW"/>
    <d v="1997-04-01T00:00:00"/>
    <n v="104452"/>
    <x v="3"/>
    <d v="1997-04-30T00:00:00"/>
    <s v="Smolt"/>
  </r>
  <r>
    <x v="22"/>
    <x v="5"/>
    <s v="SO"/>
    <x v="29"/>
    <s v="Green River"/>
    <s v="WDFW"/>
    <d v="1997-05-01T00:00:00"/>
    <n v="371069"/>
    <x v="3"/>
    <d v="1997-05-15T00:00:00"/>
    <s v="Smolt"/>
  </r>
  <r>
    <x v="22"/>
    <x v="7"/>
    <s v="WI"/>
    <x v="22"/>
    <s v="Riffe Lake"/>
    <s v="WDFW"/>
    <d v="1997-01-29T00:00:00"/>
    <n v="122015"/>
    <x v="3"/>
    <d v="1997-01-30T00:00:00"/>
    <s v="Smolt"/>
  </r>
  <r>
    <x v="22"/>
    <x v="1"/>
    <s v="FA"/>
    <x v="34"/>
    <s v="Youngs Bay"/>
    <s v="ODFW"/>
    <d v="1997-06-17T00:00:00"/>
    <n v="53442"/>
    <x v="8"/>
    <d v="1997-06-17T00:00:00"/>
    <s v="Smolt"/>
  </r>
  <r>
    <x v="22"/>
    <x v="1"/>
    <s v="FA"/>
    <x v="4"/>
    <s v="Youngs River"/>
    <s v="ODFW"/>
    <d v="1997-06-04T00:00:00"/>
    <n v="13600"/>
    <x v="8"/>
    <d v="1997-06-04T00:00:00"/>
    <s v="Smolt"/>
  </r>
  <r>
    <x v="22"/>
    <x v="1"/>
    <s v="FA"/>
    <x v="4"/>
    <s v="Youngs River"/>
    <s v="ODFW"/>
    <d v="1997-06-04T00:00:00"/>
    <n v="4000"/>
    <x v="8"/>
    <d v="1997-06-04T00:00:00"/>
    <s v="Smolt"/>
  </r>
  <r>
    <x v="22"/>
    <x v="1"/>
    <s v="FA"/>
    <x v="20"/>
    <s v="Fallert Creek Hatchery"/>
    <s v="WDFW"/>
    <d v="1997-06-03T00:00:00"/>
    <n v="2133060"/>
    <x v="7"/>
    <d v="1997-06-18T00:00:00"/>
    <s v="Smolt"/>
  </r>
  <r>
    <x v="22"/>
    <x v="1"/>
    <s v="FA"/>
    <x v="3"/>
    <s v="Chinook River"/>
    <s v="WDFW"/>
    <d v="1997-06-02T00:00:00"/>
    <n v="29942"/>
    <x v="18"/>
    <d v="1997-06-05T00:00:00"/>
    <s v="Smolt"/>
  </r>
  <r>
    <x v="22"/>
    <x v="7"/>
    <s v="WI"/>
    <x v="21"/>
    <s v="Coal Creek"/>
    <s v="WDFW"/>
    <d v="1997-04-15T00:00:00"/>
    <n v="6077"/>
    <x v="4"/>
    <d v="1997-04-15T00:00:00"/>
    <s v="Smolt"/>
  </r>
  <r>
    <x v="22"/>
    <x v="1"/>
    <s v="FA"/>
    <x v="22"/>
    <s v="Cowlitz Hatchery"/>
    <s v="WDFW"/>
    <d v="1997-06-16T00:00:00"/>
    <n v="2805675"/>
    <x v="3"/>
    <d v="1997-06-30T00:00:00"/>
    <s v="Smolt"/>
  </r>
  <r>
    <x v="22"/>
    <x v="1"/>
    <s v="FA"/>
    <x v="22"/>
    <s v="Cowlitz Hatchery"/>
    <s v="WDFW"/>
    <d v="1997-07-01T00:00:00"/>
    <n v="4238529"/>
    <x v="3"/>
    <d v="1997-07-25T00:00:00"/>
    <s v="Smolt"/>
  </r>
  <r>
    <x v="22"/>
    <x v="11"/>
    <s v="NO"/>
    <x v="22"/>
    <s v="Cowlitz Hatchery"/>
    <s v="WDFW"/>
    <d v="1997-06-03T00:00:00"/>
    <n v="658210"/>
    <x v="3"/>
    <d v="1997-06-06T00:00:00"/>
    <s v="Smolt"/>
  </r>
  <r>
    <x v="22"/>
    <x v="11"/>
    <s v="NO"/>
    <x v="22"/>
    <s v="Cowlitz Hatchery"/>
    <s v="WDFW"/>
    <d v="1997-05-01T00:00:00"/>
    <n v="2279785"/>
    <x v="3"/>
    <d v="1997-05-02T00:00:00"/>
    <s v="Smolt"/>
  </r>
  <r>
    <x v="22"/>
    <x v="8"/>
    <s v="SP"/>
    <x v="22"/>
    <s v="Cowlitz Hatchery"/>
    <s v="WDFW"/>
    <d v="1997-03-04T00:00:00"/>
    <n v="712157"/>
    <x v="3"/>
    <d v="1997-03-04T00:00:00"/>
    <s v="Smolt"/>
  </r>
  <r>
    <x v="22"/>
    <x v="9"/>
    <s v="SU"/>
    <x v="22"/>
    <s v="Cowlitz River"/>
    <s v="WDFW"/>
    <d v="1997-05-06T00:00:00"/>
    <n v="30328"/>
    <x v="3"/>
    <d v="1997-05-07T00:00:00"/>
    <s v="Smolt"/>
  </r>
  <r>
    <x v="22"/>
    <x v="1"/>
    <s v="FA"/>
    <x v="32"/>
    <s v="Elochoman Hatchery"/>
    <s v="WDFW"/>
    <d v="1997-06-10T00:00:00"/>
    <n v="3241061"/>
    <x v="14"/>
    <d v="1997-06-27T00:00:00"/>
    <s v="Smolt"/>
  </r>
  <r>
    <x v="22"/>
    <x v="11"/>
    <s v="NO"/>
    <x v="32"/>
    <s v="Elochoman Hatchery"/>
    <s v="WDFW"/>
    <d v="1997-05-12T00:00:00"/>
    <n v="105563"/>
    <x v="14"/>
    <d v="1997-05-12T00:00:00"/>
    <s v="Smolt"/>
  </r>
  <r>
    <x v="22"/>
    <x v="1"/>
    <s v="FA"/>
    <x v="26"/>
    <s v="W Fk Grays River"/>
    <s v="WDFW"/>
    <d v="1997-09-22T00:00:00"/>
    <n v="99700"/>
    <x v="15"/>
    <d v="1997-09-30T00:00:00"/>
    <s v="Smolt"/>
  </r>
  <r>
    <x v="22"/>
    <x v="1"/>
    <s v="FA"/>
    <x v="29"/>
    <s v="Green River"/>
    <s v="WDFW"/>
    <d v="1997-06-26T00:00:00"/>
    <n v="2631598"/>
    <x v="3"/>
    <d v="1997-07-10T00:00:00"/>
    <s v="Smolt"/>
  </r>
  <r>
    <x v="22"/>
    <x v="7"/>
    <s v="WI"/>
    <x v="28"/>
    <s v="Hamilton Creek"/>
    <s v="WDFW"/>
    <d v="1997-05-01T00:00:00"/>
    <n v="5990"/>
    <x v="4"/>
    <d v="1997-05-01T00:00:00"/>
    <s v="Smolt"/>
  </r>
  <r>
    <x v="22"/>
    <x v="1"/>
    <s v="FA"/>
    <x v="27"/>
    <s v="Kalama Falls Hatchery"/>
    <s v="WDFW"/>
    <d v="1997-06-19T00:00:00"/>
    <n v="3682600"/>
    <x v="7"/>
    <d v="1997-06-30T00:00:00"/>
    <s v="Smolt"/>
  </r>
  <r>
    <x v="22"/>
    <x v="9"/>
    <s v="SU"/>
    <x v="22"/>
    <s v="Riffe Lake"/>
    <s v="WDFW"/>
    <d v="1997-05-13T00:00:00"/>
    <n v="14105"/>
    <x v="3"/>
    <d v="1997-05-14T00:00:00"/>
    <s v="Smolt"/>
  </r>
  <r>
    <x v="22"/>
    <x v="7"/>
    <s v="WI"/>
    <x v="22"/>
    <s v="Riffe Lake"/>
    <s v="WDFW"/>
    <d v="1997-05-14T00:00:00"/>
    <n v="54764"/>
    <x v="3"/>
    <d v="1997-05-21T00:00:00"/>
    <s v="Smolt"/>
  </r>
  <r>
    <x v="22"/>
    <x v="11"/>
    <s v="NO"/>
    <x v="24"/>
    <s v="Washougal Hatchery"/>
    <s v="WDFW"/>
    <d v="1997-05-05T00:00:00"/>
    <n v="97500"/>
    <x v="6"/>
    <d v="1997-05-05T00:00:00"/>
    <s v="Smolt"/>
  </r>
  <r>
    <x v="22"/>
    <x v="5"/>
    <s v="SO"/>
    <x v="24"/>
    <s v="Washougal Hatchery"/>
    <s v="WDFW"/>
    <d v="1997-04-09T00:00:00"/>
    <n v="2500"/>
    <x v="6"/>
    <d v="1997-04-09T00:00:00"/>
    <s v="Smolt"/>
  </r>
  <r>
    <x v="22"/>
    <x v="1"/>
    <s v="FA"/>
    <x v="34"/>
    <s v="Blind Slough"/>
    <s v="ODFW"/>
    <d v="1997-07-17T00:00:00"/>
    <n v="27413"/>
    <x v="4"/>
    <d v="1997-07-17T00:00:00"/>
    <s v="Smolt"/>
  </r>
  <r>
    <x v="22"/>
    <x v="1"/>
    <s v="FA"/>
    <x v="2"/>
    <s v="Bonneville Hatchery"/>
    <s v="ODFW"/>
    <d v="1997-07-31T00:00:00"/>
    <n v="6577692"/>
    <x v="2"/>
    <d v="1997-07-31T00:00:00"/>
    <s v="Smolt"/>
  </r>
  <r>
    <x v="22"/>
    <x v="1"/>
    <s v="FA"/>
    <x v="34"/>
    <s v="Tongue Pt"/>
    <s v="ODFW"/>
    <d v="1997-07-17T00:00:00"/>
    <n v="27482"/>
    <x v="4"/>
    <d v="1997-07-17T00:00:00"/>
    <s v="Smolt"/>
  </r>
  <r>
    <x v="22"/>
    <x v="1"/>
    <s v="FA"/>
    <x v="34"/>
    <s v="Tongue Pt"/>
    <s v="ODFW"/>
    <d v="1997-07-15T00:00:00"/>
    <n v="201849"/>
    <x v="4"/>
    <d v="1997-07-15T00:00:00"/>
    <s v="Smolt"/>
  </r>
  <r>
    <x v="22"/>
    <x v="1"/>
    <s v="FA"/>
    <x v="34"/>
    <s v="Youngs Bay"/>
    <s v="ODFW"/>
    <d v="1997-07-17T00:00:00"/>
    <n v="412835"/>
    <x v="8"/>
    <d v="1997-07-17T00:00:00"/>
    <s v="Smolt"/>
  </r>
  <r>
    <x v="22"/>
    <x v="10"/>
    <s v="FA"/>
    <x v="12"/>
    <s v="N Fk Klaskanine River"/>
    <s v="ODFW"/>
    <d v="1997-10-31T00:00:00"/>
    <n v="603960"/>
    <x v="11"/>
    <d v="1997-10-31T00:00:00"/>
    <s v="Smolt"/>
  </r>
  <r>
    <x v="22"/>
    <x v="12"/>
    <s v="UN"/>
    <x v="21"/>
    <s v="Abernathy Cr"/>
    <s v="WDFW"/>
    <d v="1997-04-16T00:00:00"/>
    <n v="2542"/>
    <x v="19"/>
    <d v="1997-04-16T00:00:00"/>
    <s v="Smolt"/>
  </r>
  <r>
    <x v="22"/>
    <x v="12"/>
    <s v="UN"/>
    <x v="21"/>
    <s v="Coweeman River"/>
    <s v="WDFW"/>
    <d v="1997-04-16T00:00:00"/>
    <n v="5125"/>
    <x v="17"/>
    <d v="1997-04-16T00:00:00"/>
    <s v="Smolt"/>
  </r>
  <r>
    <x v="22"/>
    <x v="12"/>
    <s v="UN"/>
    <x v="21"/>
    <s v="Beaver Creek"/>
    <s v="WDFW"/>
    <d v="1997-05-28T00:00:00"/>
    <n v="25607"/>
    <x v="14"/>
    <d v="1997-05-28T00:00:00"/>
    <s v="Smolt"/>
  </r>
  <r>
    <x v="22"/>
    <x v="12"/>
    <s v="UN"/>
    <x v="22"/>
    <s v="Cowlitz River"/>
    <s v="WDFW"/>
    <d v="1997-04-21T00:00:00"/>
    <n v="51385"/>
    <x v="3"/>
    <d v="1997-04-22T00:00:00"/>
    <s v="Smolt"/>
  </r>
  <r>
    <x v="22"/>
    <x v="12"/>
    <s v="UN"/>
    <x v="22"/>
    <s v="Cowlitz Trout"/>
    <s v="WDFW"/>
    <d v="1997-04-21T00:00:00"/>
    <n v="120358"/>
    <x v="3"/>
    <d v="1997-04-26T00:00:00"/>
    <s v="Smolt"/>
  </r>
  <r>
    <x v="22"/>
    <x v="12"/>
    <s v="UN"/>
    <x v="22"/>
    <s v="Salmon Creek (WA)"/>
    <s v="WDFW"/>
    <d v="1997-04-15T00:00:00"/>
    <n v="12176"/>
    <x v="4"/>
    <d v="1997-04-15T00:00:00"/>
    <s v="Smolt"/>
  </r>
  <r>
    <x v="22"/>
    <x v="12"/>
    <s v="UN"/>
    <x v="25"/>
    <s v="Lewis River"/>
    <s v="WDFW"/>
    <d v="1997-04-20T00:00:00"/>
    <n v="28519"/>
    <x v="5"/>
    <d v="1997-04-30T00:00:00"/>
    <s v="Smolt"/>
  </r>
  <r>
    <x v="22"/>
    <x v="12"/>
    <s v="UN"/>
    <x v="28"/>
    <s v="N FK Washougal River"/>
    <s v="WDFW"/>
    <d v="1997-04-25T00:00:00"/>
    <n v="30945"/>
    <x v="6"/>
    <d v="1997-04-28T00:00:00"/>
    <s v="Smolt"/>
  </r>
  <r>
    <x v="22"/>
    <x v="12"/>
    <s v="UN"/>
    <x v="10"/>
    <s v="Big Creek Hatchery"/>
    <s v="ODFW"/>
    <d v="1997-05-01T00:00:00"/>
    <n v="3165"/>
    <x v="10"/>
    <d v="1997-05-01T00:00:00"/>
    <s v="Smolt"/>
  </r>
  <r>
    <x v="22"/>
    <x v="7"/>
    <s v="WI"/>
    <x v="41"/>
    <s v="Abernathy Hatchery"/>
    <s v="USFW"/>
    <d v="1997-05-27T00:00:00"/>
    <n v="10024"/>
    <x v="19"/>
    <d v="1997-05-27T00:00:00"/>
    <s v="Smolt"/>
  </r>
  <r>
    <x v="22"/>
    <x v="12"/>
    <s v="UN"/>
    <x v="41"/>
    <s v="Abernathy Hatchery"/>
    <s v="USFW"/>
    <d v="1997-05-28T00:00:00"/>
    <n v="2542"/>
    <x v="19"/>
    <d v="1997-05-28T00:00:00"/>
    <s v="Smolt"/>
  </r>
  <r>
    <x v="23"/>
    <x v="0"/>
    <s v="SP"/>
    <x v="42"/>
    <s v="Cowlitz River"/>
    <s v="WDFW"/>
    <d v="1995-05-01T00:00:00"/>
    <n v="101842"/>
    <x v="3"/>
    <d v="1995-05-01T00:00:00"/>
    <s v="Parr"/>
  </r>
  <r>
    <x v="23"/>
    <x v="4"/>
    <s v="NO"/>
    <x v="3"/>
    <s v="Delameter Creek"/>
    <s v="WDFW"/>
    <d v="1995-03-30T00:00:00"/>
    <n v="428"/>
    <x v="3"/>
    <d v="1995-03-30T00:00:00"/>
    <s v="Presmolt"/>
  </r>
  <r>
    <x v="23"/>
    <x v="4"/>
    <s v="NO"/>
    <x v="24"/>
    <s v="Duncan Creek"/>
    <s v="WDFW"/>
    <d v="1995-04-26T00:00:00"/>
    <n v="300000"/>
    <x v="4"/>
    <d v="1995-04-26T00:00:00"/>
    <s v="Fry"/>
  </r>
  <r>
    <x v="23"/>
    <x v="15"/>
    <s v="SO"/>
    <x v="3"/>
    <s v="Chinook River"/>
    <s v="WDFW"/>
    <d v="1995-04-06T00:00:00"/>
    <n v="500000"/>
    <x v="18"/>
    <d v="1995-04-30T00:00:00"/>
    <s v="Fry"/>
  </r>
  <r>
    <x v="23"/>
    <x v="3"/>
    <s v="UN"/>
    <x v="3"/>
    <s v="Chinook River"/>
    <s v="WDFW"/>
    <d v="1995-02-08T00:00:00"/>
    <n v="30000"/>
    <x v="18"/>
    <d v="1995-03-01T00:00:00"/>
    <s v="Fry"/>
  </r>
  <r>
    <x v="23"/>
    <x v="0"/>
    <s v="SP"/>
    <x v="17"/>
    <s v="Detroit Reservoir"/>
    <s v="ODFW"/>
    <d v="1995-06-15T00:00:00"/>
    <n v="45472"/>
    <x v="1"/>
    <d v="1995-06-15T00:00:00"/>
    <s v="Parr"/>
  </r>
  <r>
    <x v="23"/>
    <x v="0"/>
    <s v="SP"/>
    <x v="14"/>
    <s v="Clackamas Hatchery"/>
    <s v="ODFW"/>
    <d v="1995-08-07T00:00:00"/>
    <n v="612793"/>
    <x v="13"/>
    <d v="1995-08-07T00:00:00"/>
    <s v="Parr"/>
  </r>
  <r>
    <x v="23"/>
    <x v="0"/>
    <s v="SP"/>
    <x v="1"/>
    <s v="Dexter Pond"/>
    <s v="ODFW"/>
    <d v="1995-11-28T00:00:00"/>
    <n v="172828"/>
    <x v="1"/>
    <d v="1995-11-30T00:00:00"/>
    <s v="Presmolt"/>
  </r>
  <r>
    <x v="23"/>
    <x v="0"/>
    <s v="SP"/>
    <x v="1"/>
    <s v="S Fk Santiam River"/>
    <s v="ODFW"/>
    <d v="1995-11-06T00:00:00"/>
    <n v="377486"/>
    <x v="0"/>
    <d v="1995-11-09T00:00:00"/>
    <s v="Presmolt"/>
  </r>
  <r>
    <x v="23"/>
    <x v="0"/>
    <s v="SP"/>
    <x v="18"/>
    <s v="Willamette River"/>
    <s v="ODFW"/>
    <d v="1995-11-08T00:00:00"/>
    <n v="62064"/>
    <x v="1"/>
    <d v="1995-11-09T00:00:00"/>
    <s v="Presmolt"/>
  </r>
  <r>
    <x v="23"/>
    <x v="0"/>
    <s v="SP"/>
    <x v="18"/>
    <s v="Mollala River"/>
    <s v="ODFW"/>
    <d v="1995-11-08T00:00:00"/>
    <n v="36992"/>
    <x v="1"/>
    <d v="1995-11-08T00:00:00"/>
    <s v="Presmolt"/>
  </r>
  <r>
    <x v="23"/>
    <x v="3"/>
    <s v="UN"/>
    <x v="3"/>
    <s v="Gobar Acclim Pond"/>
    <s v="WDFW"/>
    <d v="1995-04-22T00:00:00"/>
    <n v="7500"/>
    <x v="7"/>
    <d v="1995-04-22T00:00:00"/>
    <s v="Presmolt"/>
  </r>
  <r>
    <x v="23"/>
    <x v="3"/>
    <s v="UN"/>
    <x v="3"/>
    <s v="Salmon Creek (WA)"/>
    <s v="WDFW"/>
    <d v="1995-04-22T00:00:00"/>
    <n v="11000"/>
    <x v="4"/>
    <d v="1995-04-22T00:00:00"/>
    <s v="Presmolt"/>
  </r>
  <r>
    <x v="23"/>
    <x v="4"/>
    <s v="NO"/>
    <x v="3"/>
    <s v="Mill Cr (Elochoman R)"/>
    <s v="WDFW"/>
    <d v="1995-02-28T00:00:00"/>
    <n v="5000"/>
    <x v="14"/>
    <d v="1995-02-28T00:00:00"/>
    <s v="Presmolt"/>
  </r>
  <r>
    <x v="23"/>
    <x v="4"/>
    <s v="NO"/>
    <x v="42"/>
    <s v="Cowlitz River"/>
    <s v="WDFW"/>
    <d v="1995-09-07T00:00:00"/>
    <n v="266400"/>
    <x v="3"/>
    <d v="1995-09-27T00:00:00"/>
    <s v="Presmolt"/>
  </r>
  <r>
    <x v="23"/>
    <x v="4"/>
    <s v="NO"/>
    <x v="3"/>
    <s v="Lewis River"/>
    <s v="WDFW"/>
    <d v="1995-03-15T00:00:00"/>
    <n v="200"/>
    <x v="5"/>
    <d v="1995-03-15T00:00:00"/>
    <s v="Presmolt"/>
  </r>
  <r>
    <x v="23"/>
    <x v="4"/>
    <s v="NO"/>
    <x v="3"/>
    <s v="Salmon Creek (WA)"/>
    <s v="WDFW"/>
    <d v="1995-03-03T00:00:00"/>
    <n v="450"/>
    <x v="4"/>
    <d v="1995-03-03T00:00:00"/>
    <s v="Presmolt"/>
  </r>
  <r>
    <x v="23"/>
    <x v="4"/>
    <s v="NO"/>
    <x v="3"/>
    <s v="Olequa Creek"/>
    <s v="WDFW"/>
    <d v="1995-04-28T00:00:00"/>
    <n v="180"/>
    <x v="3"/>
    <d v="1995-04-28T00:00:00"/>
    <s v="Presmolt"/>
  </r>
  <r>
    <x v="23"/>
    <x v="4"/>
    <s v="NO"/>
    <x v="3"/>
    <s v="Salmon Creek (WA)"/>
    <s v="WDFW"/>
    <d v="1995-03-22T00:00:00"/>
    <n v="1000"/>
    <x v="4"/>
    <d v="1995-03-22T00:00:00"/>
    <s v="Presmolt"/>
  </r>
  <r>
    <x v="23"/>
    <x v="4"/>
    <s v="NO"/>
    <x v="3"/>
    <s v="Olequa Creek"/>
    <s v="WDFW"/>
    <d v="1995-04-22T00:00:00"/>
    <n v="1500"/>
    <x v="3"/>
    <d v="1995-04-22T00:00:00"/>
    <s v="Presmolt"/>
  </r>
  <r>
    <x v="23"/>
    <x v="0"/>
    <s v="SP"/>
    <x v="18"/>
    <s v="Fall Creek Reservoir"/>
    <s v="ODFW"/>
    <d v="1995-05-16T00:00:00"/>
    <n v="329951"/>
    <x v="1"/>
    <d v="1995-05-16T00:00:00"/>
    <s v="Parr"/>
  </r>
  <r>
    <x v="23"/>
    <x v="0"/>
    <s v="SP"/>
    <x v="18"/>
    <s v="Calapooia River"/>
    <s v="ODFW"/>
    <d v="1995-05-16T00:00:00"/>
    <n v="585870"/>
    <x v="1"/>
    <d v="1995-05-16T00:00:00"/>
    <s v="Parr"/>
  </r>
  <r>
    <x v="23"/>
    <x v="0"/>
    <s v="SP"/>
    <x v="1"/>
    <s v="Fall Creek Reservoir"/>
    <s v="ODFW"/>
    <d v="1995-05-17T00:00:00"/>
    <n v="591316"/>
    <x v="1"/>
    <d v="1995-05-17T00:00:00"/>
    <s v="Parr"/>
  </r>
  <r>
    <x v="23"/>
    <x v="0"/>
    <s v="SP"/>
    <x v="1"/>
    <s v="Hills Creek Reservoir"/>
    <s v="ODFW"/>
    <d v="1995-05-17T00:00:00"/>
    <n v="50142"/>
    <x v="1"/>
    <d v="1995-05-17T00:00:00"/>
    <s v="Parr"/>
  </r>
  <r>
    <x v="23"/>
    <x v="7"/>
    <s v="WI"/>
    <x v="26"/>
    <s v="Skamokawa Creek"/>
    <s v="WDFW"/>
    <d v="1996-04-25T00:00:00"/>
    <n v="5100"/>
    <x v="4"/>
    <d v="1996-04-25T00:00:00"/>
    <s v="Smolt"/>
  </r>
  <r>
    <x v="23"/>
    <x v="8"/>
    <s v="SP"/>
    <x v="7"/>
    <s v="Lewis River Hatchery"/>
    <s v="WDFW"/>
    <d v="1996-02-08T00:00:00"/>
    <n v="704900"/>
    <x v="5"/>
    <d v="1996-02-08T00:00:00"/>
    <s v="Smolt"/>
  </r>
  <r>
    <x v="23"/>
    <x v="1"/>
    <s v="FA"/>
    <x v="21"/>
    <s v="Elochoman Hatchery"/>
    <s v="WDFW"/>
    <d v="1996-06-05T00:00:00"/>
    <n v="1240155"/>
    <x v="14"/>
    <d v="1996-06-20T00:00:00"/>
    <s v="Smolt"/>
  </r>
  <r>
    <x v="23"/>
    <x v="11"/>
    <s v="NO"/>
    <x v="24"/>
    <s v="Washougal Hatchery"/>
    <s v="WDFW"/>
    <d v="1996-04-13T00:00:00"/>
    <n v="542550"/>
    <x v="6"/>
    <d v="1996-04-29T00:00:00"/>
    <s v="Smolt"/>
  </r>
  <r>
    <x v="23"/>
    <x v="8"/>
    <s v="SP"/>
    <x v="20"/>
    <s v="Fallert Creek"/>
    <s v="WDFW"/>
    <d v="1996-03-15T00:00:00"/>
    <n v="436600"/>
    <x v="7"/>
    <d v="1996-03-31T00:00:00"/>
    <s v="Smolt"/>
  </r>
  <r>
    <x v="23"/>
    <x v="8"/>
    <s v="SP"/>
    <x v="3"/>
    <s v="Cowlitz River"/>
    <s v="WDFW"/>
    <d v="1996-04-15T00:00:00"/>
    <n v="34000"/>
    <x v="3"/>
    <d v="1996-04-15T00:00:00"/>
    <s v="Smolt"/>
  </r>
  <r>
    <x v="23"/>
    <x v="8"/>
    <s v="SP"/>
    <x v="22"/>
    <s v="Cowlitz Hatchery"/>
    <s v="WDFW"/>
    <d v="1996-04-01T00:00:00"/>
    <n v="538782"/>
    <x v="3"/>
    <d v="1996-04-01T00:00:00"/>
    <s v="Smolt"/>
  </r>
  <r>
    <x v="23"/>
    <x v="12"/>
    <s v="UN"/>
    <x v="28"/>
    <s v="Coweeman River"/>
    <s v="WDFW"/>
    <d v="1996-04-29T00:00:00"/>
    <n v="8006"/>
    <x v="17"/>
    <d v="1996-04-29T00:00:00"/>
    <s v="Smolt"/>
  </r>
  <r>
    <x v="23"/>
    <x v="5"/>
    <s v="SO"/>
    <x v="20"/>
    <s v="Fallert Creek Hatchery"/>
    <s v="WDFW"/>
    <d v="1996-04-22T00:00:00"/>
    <n v="545200"/>
    <x v="7"/>
    <d v="1996-04-26T00:00:00"/>
    <s v="Smolt"/>
  </r>
  <r>
    <x v="23"/>
    <x v="9"/>
    <s v="SU"/>
    <x v="28"/>
    <s v="Kalama River"/>
    <s v="WDFW"/>
    <d v="1996-04-18T00:00:00"/>
    <n v="14041"/>
    <x v="7"/>
    <d v="1996-04-18T00:00:00"/>
    <s v="Smolt"/>
  </r>
  <r>
    <x v="23"/>
    <x v="11"/>
    <s v="NO"/>
    <x v="22"/>
    <s v="Cowlitz Hatchery"/>
    <s v="WDFW"/>
    <d v="1996-05-01T00:00:00"/>
    <n v="4468827"/>
    <x v="3"/>
    <d v="1996-05-20T00:00:00"/>
    <s v="Smolt"/>
  </r>
  <r>
    <x v="23"/>
    <x v="12"/>
    <s v="UN"/>
    <x v="28"/>
    <s v="Salmon Creek (WA)"/>
    <s v="WDFW"/>
    <d v="1996-04-04T00:00:00"/>
    <n v="11020"/>
    <x v="4"/>
    <d v="1996-04-04T00:00:00"/>
    <s v="Smolt"/>
  </r>
  <r>
    <x v="23"/>
    <x v="7"/>
    <s v="WI"/>
    <x v="28"/>
    <s v="Kalama River"/>
    <s v="WDFW"/>
    <d v="1996-04-26T00:00:00"/>
    <n v="18687"/>
    <x v="7"/>
    <d v="1996-04-30T00:00:00"/>
    <s v="Smolt"/>
  </r>
  <r>
    <x v="23"/>
    <x v="9"/>
    <s v="SU"/>
    <x v="30"/>
    <s v="E Fk Lewis River"/>
    <s v="WDFW"/>
    <d v="1996-04-22T00:00:00"/>
    <n v="65078"/>
    <x v="5"/>
    <d v="1996-04-24T00:00:00"/>
    <s v="Smolt"/>
  </r>
  <r>
    <x v="23"/>
    <x v="1"/>
    <s v="FA"/>
    <x v="3"/>
    <s v="Chinook River"/>
    <s v="WDFW"/>
    <d v="1996-02-08T00:00:00"/>
    <n v="185000"/>
    <x v="18"/>
    <d v="1996-03-02T00:00:00"/>
    <s v="Smolt"/>
  </r>
  <r>
    <x v="23"/>
    <x v="9"/>
    <s v="SU"/>
    <x v="28"/>
    <s v="E Fk Lewis River"/>
    <s v="WDFW"/>
    <d v="1996-04-18T00:00:00"/>
    <n v="12012"/>
    <x v="5"/>
    <d v="1996-04-18T00:00:00"/>
    <s v="Smolt"/>
  </r>
  <r>
    <x v="23"/>
    <x v="8"/>
    <s v="SP"/>
    <x v="22"/>
    <s v="Cowlitz River"/>
    <s v="WDFW"/>
    <d v="1996-03-05T00:00:00"/>
    <n v="817840"/>
    <x v="3"/>
    <d v="1996-03-06T00:00:00"/>
    <s v="Smolt"/>
  </r>
  <r>
    <x v="23"/>
    <x v="11"/>
    <s v="NO"/>
    <x v="32"/>
    <s v="Elochoman Hatchery"/>
    <s v="WDFW"/>
    <d v="1996-04-17T00:00:00"/>
    <n v="1270200"/>
    <x v="14"/>
    <d v="1996-05-08T00:00:00"/>
    <s v="Smolt"/>
  </r>
  <r>
    <x v="23"/>
    <x v="9"/>
    <s v="SU"/>
    <x v="29"/>
    <s v="Toutle River"/>
    <s v="WDFW"/>
    <d v="1996-04-30T00:00:00"/>
    <n v="25026"/>
    <x v="16"/>
    <d v="1996-05-01T00:00:00"/>
    <s v="Smolt"/>
  </r>
  <r>
    <x v="23"/>
    <x v="13"/>
    <s v="UN"/>
    <x v="3"/>
    <s v="Chinook River"/>
    <s v="WDFW"/>
    <d v="1996-02-17T00:00:00"/>
    <n v="166000"/>
    <x v="18"/>
    <d v="1996-04-02T00:00:00"/>
    <s v="Smolt"/>
  </r>
  <r>
    <x v="23"/>
    <x v="1"/>
    <s v="FA"/>
    <x v="3"/>
    <s v="Bernie Creek"/>
    <s v="WDFW"/>
    <d v="1996-04-25T00:00:00"/>
    <n v="738400"/>
    <x v="3"/>
    <d v="1996-06-10T00:00:00"/>
    <s v="Smolt"/>
  </r>
  <r>
    <x v="23"/>
    <x v="1"/>
    <s v="FA"/>
    <x v="3"/>
    <s v="Salmon Creek (WA)"/>
    <s v="WDFW"/>
    <d v="1996-05-29T00:00:00"/>
    <n v="200"/>
    <x v="4"/>
    <d v="1996-05-29T00:00:00"/>
    <s v="Smolt"/>
  </r>
  <r>
    <x v="23"/>
    <x v="5"/>
    <s v="SO"/>
    <x v="29"/>
    <s v="Green River"/>
    <s v="WDFW"/>
    <d v="1996-04-23T00:00:00"/>
    <n v="1042316"/>
    <x v="3"/>
    <d v="1996-05-20T00:00:00"/>
    <s v="Smolt"/>
  </r>
  <r>
    <x v="23"/>
    <x v="11"/>
    <s v="NO"/>
    <x v="32"/>
    <s v="Elochoman Hatchery"/>
    <s v="WDFW"/>
    <d v="1996-02-08T00:00:00"/>
    <n v="50000"/>
    <x v="14"/>
    <d v="1996-02-08T00:00:00"/>
    <s v="Smolt"/>
  </r>
  <r>
    <x v="23"/>
    <x v="5"/>
    <s v="SO"/>
    <x v="32"/>
    <s v="Elochoman Hatchery"/>
    <s v="WDFW"/>
    <d v="1996-04-09T00:00:00"/>
    <n v="468300"/>
    <x v="14"/>
    <d v="1996-04-09T00:00:00"/>
    <s v="Smolt"/>
  </r>
  <r>
    <x v="23"/>
    <x v="12"/>
    <s v="UN"/>
    <x v="28"/>
    <s v="Abernathy Cr"/>
    <s v="WDFW"/>
    <d v="1996-05-03T00:00:00"/>
    <n v="4010"/>
    <x v="19"/>
    <d v="1996-05-03T00:00:00"/>
    <s v="Smolt"/>
  </r>
  <r>
    <x v="23"/>
    <x v="12"/>
    <s v="UN"/>
    <x v="28"/>
    <s v="Hamilton Creek"/>
    <s v="WDFW"/>
    <d v="1996-05-03T00:00:00"/>
    <n v="697"/>
    <x v="4"/>
    <d v="1996-05-03T00:00:00"/>
    <s v="Smolt"/>
  </r>
  <r>
    <x v="23"/>
    <x v="7"/>
    <s v="WI"/>
    <x v="26"/>
    <s v="Elochoman River"/>
    <s v="WDFW"/>
    <d v="1996-05-09T00:00:00"/>
    <n v="7100"/>
    <x v="14"/>
    <d v="1996-05-09T00:00:00"/>
    <s v="Smolt"/>
  </r>
  <r>
    <x v="23"/>
    <x v="7"/>
    <s v="WI"/>
    <x v="27"/>
    <s v="Gobar Acclim Pond"/>
    <s v="WDFW"/>
    <d v="1996-04-14T00:00:00"/>
    <n v="59800"/>
    <x v="7"/>
    <d v="1996-04-14T00:00:00"/>
    <s v="Smolt"/>
  </r>
  <r>
    <x v="23"/>
    <x v="7"/>
    <s v="WI"/>
    <x v="22"/>
    <s v="Cowlitz River"/>
    <s v="WDFW"/>
    <d v="1996-05-12T00:00:00"/>
    <n v="71839"/>
    <x v="3"/>
    <d v="1996-05-21T00:00:00"/>
    <s v="Smolt"/>
  </r>
  <r>
    <x v="23"/>
    <x v="1"/>
    <s v="FA"/>
    <x v="20"/>
    <s v="Fallert Creek Hatchery"/>
    <s v="WDFW"/>
    <d v="1996-06-10T00:00:00"/>
    <n v="2150700"/>
    <x v="7"/>
    <d v="1996-06-27T00:00:00"/>
    <s v="Smolt"/>
  </r>
  <r>
    <x v="23"/>
    <x v="1"/>
    <s v="FA"/>
    <x v="24"/>
    <s v="Washougal Hatchery"/>
    <s v="WDFW"/>
    <d v="1996-06-27T00:00:00"/>
    <n v="6139000"/>
    <x v="6"/>
    <d v="1996-07-25T00:00:00"/>
    <s v="Smolt"/>
  </r>
  <r>
    <x v="23"/>
    <x v="9"/>
    <s v="SU"/>
    <x v="28"/>
    <s v="Washougal River"/>
    <s v="WDFW"/>
    <d v="1996-04-19T00:00:00"/>
    <n v="192773"/>
    <x v="6"/>
    <d v="1996-05-03T00:00:00"/>
    <s v="Smolt"/>
  </r>
  <r>
    <x v="23"/>
    <x v="7"/>
    <s v="WI"/>
    <x v="28"/>
    <s v="Salmon Creek (WA)"/>
    <s v="WDFW"/>
    <d v="1996-04-04T00:00:00"/>
    <n v="10153"/>
    <x v="4"/>
    <d v="1996-04-04T00:00:00"/>
    <s v="Smolt"/>
  </r>
  <r>
    <x v="23"/>
    <x v="9"/>
    <s v="SU"/>
    <x v="27"/>
    <s v="Gobar Acclim Pond"/>
    <s v="WDFW"/>
    <d v="1996-04-14T00:00:00"/>
    <n v="34000"/>
    <x v="7"/>
    <d v="1996-04-18T00:00:00"/>
    <s v="Smolt"/>
  </r>
  <r>
    <x v="23"/>
    <x v="1"/>
    <s v="FA"/>
    <x v="3"/>
    <s v="Chinook River"/>
    <s v="WDFW"/>
    <d v="1996-04-23T00:00:00"/>
    <n v="685000"/>
    <x v="18"/>
    <d v="1996-05-06T00:00:00"/>
    <s v="Smolt"/>
  </r>
  <r>
    <x v="23"/>
    <x v="5"/>
    <s v="SO"/>
    <x v="3"/>
    <s v="Deep River Net Pens"/>
    <s v="WDFW"/>
    <d v="1996-05-07T00:00:00"/>
    <n v="200100"/>
    <x v="15"/>
    <d v="1996-05-07T00:00:00"/>
    <s v="Smolt"/>
  </r>
  <r>
    <x v="23"/>
    <x v="1"/>
    <s v="FA"/>
    <x v="22"/>
    <s v="Cowlitz River"/>
    <s v="WDFW"/>
    <d v="1996-06-10T00:00:00"/>
    <n v="4512100"/>
    <x v="3"/>
    <d v="1996-06-20T00:00:00"/>
    <s v="Smolt"/>
  </r>
  <r>
    <x v="23"/>
    <x v="1"/>
    <s v="FA"/>
    <x v="22"/>
    <s v="Cowlitz River"/>
    <s v="WDFW"/>
    <d v="1996-07-01T00:00:00"/>
    <n v="1562600"/>
    <x v="3"/>
    <d v="1996-07-01T00:00:00"/>
    <s v="Smolt"/>
  </r>
  <r>
    <x v="23"/>
    <x v="7"/>
    <s v="WI"/>
    <x v="22"/>
    <s v="Blue Creek"/>
    <s v="WDFW"/>
    <d v="1996-05-12T00:00:00"/>
    <n v="447312"/>
    <x v="3"/>
    <d v="1996-05-21T00:00:00"/>
    <s v="Smolt"/>
  </r>
  <r>
    <x v="23"/>
    <x v="1"/>
    <s v="FA"/>
    <x v="26"/>
    <s v="Grays River Hatchery"/>
    <s v="WDFW"/>
    <d v="1996-06-15T00:00:00"/>
    <n v="1101600"/>
    <x v="15"/>
    <d v="1996-06-15T00:00:00"/>
    <s v="Smolt"/>
  </r>
  <r>
    <x v="23"/>
    <x v="8"/>
    <s v="SP"/>
    <x v="7"/>
    <s v="Lewis River"/>
    <s v="WDFW"/>
    <d v="1996-03-22T00:00:00"/>
    <n v="473372"/>
    <x v="5"/>
    <d v="1996-03-26T00:00:00"/>
    <s v="Smolt"/>
  </r>
  <r>
    <x v="23"/>
    <x v="7"/>
    <s v="WI"/>
    <x v="25"/>
    <s v="Lewis River"/>
    <s v="WDFW"/>
    <d v="1996-04-24T00:00:00"/>
    <n v="123248"/>
    <x v="5"/>
    <d v="1996-05-10T00:00:00"/>
    <s v="Smolt"/>
  </r>
  <r>
    <x v="23"/>
    <x v="9"/>
    <s v="SU"/>
    <x v="25"/>
    <s v="Lewis River"/>
    <s v="WDFW"/>
    <d v="1996-04-24T00:00:00"/>
    <n v="122279"/>
    <x v="5"/>
    <d v="1996-05-10T00:00:00"/>
    <s v="Smolt"/>
  </r>
  <r>
    <x v="23"/>
    <x v="1"/>
    <s v="FA"/>
    <x v="32"/>
    <s v="Elochoman Hatchery"/>
    <s v="WDFW"/>
    <d v="1996-06-16T00:00:00"/>
    <n v="2834700"/>
    <x v="14"/>
    <d v="1996-06-17T00:00:00"/>
    <s v="Smolt"/>
  </r>
  <r>
    <x v="23"/>
    <x v="12"/>
    <s v="UN"/>
    <x v="25"/>
    <s v="Lewis River"/>
    <s v="WDFW"/>
    <d v="1996-04-10T00:00:00"/>
    <n v="55894"/>
    <x v="5"/>
    <d v="1996-04-10T00:00:00"/>
    <s v="Smolt"/>
  </r>
  <r>
    <x v="23"/>
    <x v="5"/>
    <s v="SO"/>
    <x v="29"/>
    <s v="Green River"/>
    <s v="WDFW"/>
    <d v="1996-02-08T00:00:00"/>
    <n v="144800"/>
    <x v="3"/>
    <d v="1996-02-08T00:00:00"/>
    <s v="Smolt"/>
  </r>
  <r>
    <x v="23"/>
    <x v="7"/>
    <s v="WI"/>
    <x v="22"/>
    <s v="Cowlitz River"/>
    <s v="WDFW"/>
    <d v="1995-10-15T00:00:00"/>
    <n v="400000"/>
    <x v="3"/>
    <d v="1995-10-15T00:00:00"/>
    <s v="Smolt"/>
  </r>
  <r>
    <x v="23"/>
    <x v="7"/>
    <s v="WI"/>
    <x v="22"/>
    <s v="Cowlitz River"/>
    <s v="WDFW"/>
    <d v="1996-04-16T00:00:00"/>
    <n v="201579"/>
    <x v="3"/>
    <d v="1996-04-19T00:00:00"/>
    <s v="Smolt"/>
  </r>
  <r>
    <x v="23"/>
    <x v="9"/>
    <s v="SU"/>
    <x v="22"/>
    <s v="Blue Creek"/>
    <s v="WDFW"/>
    <d v="1996-04-29T00:00:00"/>
    <n v="386576"/>
    <x v="3"/>
    <d v="1996-05-15T00:00:00"/>
    <s v="Smolt"/>
  </r>
  <r>
    <x v="23"/>
    <x v="11"/>
    <s v="NO"/>
    <x v="7"/>
    <s v="N Fk Lewis River"/>
    <s v="WDFW"/>
    <d v="1996-04-05T00:00:00"/>
    <n v="2414000"/>
    <x v="5"/>
    <d v="1996-05-18T00:00:00"/>
    <s v="Smolt"/>
  </r>
  <r>
    <x v="23"/>
    <x v="5"/>
    <s v="SO"/>
    <x v="26"/>
    <s v="Grays River"/>
    <s v="WDFW"/>
    <d v="1996-04-09T00:00:00"/>
    <n v="163300"/>
    <x v="15"/>
    <d v="1996-04-16T00:00:00"/>
    <s v="Smolt"/>
  </r>
  <r>
    <x v="23"/>
    <x v="5"/>
    <s v="SO"/>
    <x v="7"/>
    <s v="N Fk Lewis River"/>
    <s v="WDFW"/>
    <d v="1996-04-05T00:00:00"/>
    <n v="863600"/>
    <x v="5"/>
    <d v="1996-05-18T00:00:00"/>
    <s v="Smolt"/>
  </r>
  <r>
    <x v="23"/>
    <x v="12"/>
    <s v="UN"/>
    <x v="22"/>
    <s v="Blue Creek"/>
    <s v="WDFW"/>
    <d v="1996-04-23T00:00:00"/>
    <n v="153825"/>
    <x v="3"/>
    <d v="1996-05-04T00:00:00"/>
    <s v="Smolt"/>
  </r>
  <r>
    <x v="23"/>
    <x v="9"/>
    <s v="SU"/>
    <x v="33"/>
    <s v="Salmon R Oregon"/>
    <s v="ODFW"/>
    <d v="1996-04-05T00:00:00"/>
    <n v="77990"/>
    <x v="12"/>
    <d v="1996-04-10T00:00:00"/>
    <s v="Smolt"/>
  </r>
  <r>
    <x v="23"/>
    <x v="9"/>
    <s v="SU"/>
    <x v="0"/>
    <s v="S Fk Santiam River"/>
    <s v="ODFW"/>
    <d v="1996-04-02T00:00:00"/>
    <n v="190853"/>
    <x v="0"/>
    <d v="1996-04-11T00:00:00"/>
    <s v="Smolt"/>
  </r>
  <r>
    <x v="23"/>
    <x v="1"/>
    <s v="FA"/>
    <x v="2"/>
    <s v="Bonneville Hatchery"/>
    <s v="ODFW"/>
    <d v="1996-03-15T00:00:00"/>
    <n v="940053"/>
    <x v="2"/>
    <d v="1996-03-15T00:00:00"/>
    <s v="Smolt"/>
  </r>
  <r>
    <x v="23"/>
    <x v="7"/>
    <s v="WI"/>
    <x v="12"/>
    <s v="N Fk Klaskanine River"/>
    <s v="ODFW"/>
    <d v="1996-04-01T00:00:00"/>
    <n v="55476"/>
    <x v="11"/>
    <d v="1996-04-01T00:00:00"/>
    <s v="Smolt"/>
  </r>
  <r>
    <x v="23"/>
    <x v="8"/>
    <s v="SP"/>
    <x v="0"/>
    <s v="S Fk Santiam River"/>
    <s v="ODFW"/>
    <d v="1996-03-11T00:00:00"/>
    <n v="417989"/>
    <x v="0"/>
    <d v="1996-03-20T00:00:00"/>
    <s v="Smolt"/>
  </r>
  <r>
    <x v="23"/>
    <x v="7"/>
    <s v="WI"/>
    <x v="11"/>
    <s v="Scappoose Creek"/>
    <s v="ODFW"/>
    <d v="1996-03-28T00:00:00"/>
    <n v="10165"/>
    <x v="1"/>
    <d v="1996-03-28T00:00:00"/>
    <s v="Smolt"/>
  </r>
  <r>
    <x v="23"/>
    <x v="9"/>
    <s v="SU"/>
    <x v="19"/>
    <s v="Roaring River Hatchery"/>
    <s v="ODFW"/>
    <d v="1996-02-07T00:00:00"/>
    <n v="15990"/>
    <x v="13"/>
    <d v="1996-02-07T00:00:00"/>
    <s v="Smolt"/>
  </r>
  <r>
    <x v="23"/>
    <x v="1"/>
    <s v="FA"/>
    <x v="2"/>
    <s v="Bonneville Hatchery"/>
    <s v="ODFW"/>
    <d v="1996-05-15T00:00:00"/>
    <n v="984415"/>
    <x v="2"/>
    <d v="1996-05-15T00:00:00"/>
    <s v="Smolt"/>
  </r>
  <r>
    <x v="23"/>
    <x v="1"/>
    <s v="FA"/>
    <x v="2"/>
    <s v="Bonneville Hatchery"/>
    <s v="ODFW"/>
    <d v="1996-07-31T00:00:00"/>
    <n v="4893902"/>
    <x v="2"/>
    <d v="1996-07-31T00:00:00"/>
    <s v="Smolt"/>
  </r>
  <r>
    <x v="23"/>
    <x v="6"/>
    <s v="UN"/>
    <x v="15"/>
    <s v="Sandy Hatchery"/>
    <s v="ODFW"/>
    <d v="1996-05-02T00:00:00"/>
    <n v="249514"/>
    <x v="12"/>
    <d v="1996-05-06T00:00:00"/>
    <s v="Smolt"/>
  </r>
  <r>
    <x v="23"/>
    <x v="6"/>
    <s v="UN"/>
    <x v="37"/>
    <s v="Wahkeena Pond"/>
    <s v="ODFW"/>
    <d v="1996-05-15T00:00:00"/>
    <n v="100000"/>
    <x v="4"/>
    <d v="1996-05-15T00:00:00"/>
    <s v="Smolt"/>
  </r>
  <r>
    <x v="23"/>
    <x v="1"/>
    <s v="FA"/>
    <x v="2"/>
    <s v="Bonneville Hatchery"/>
    <s v="ODFW"/>
    <d v="1996-06-12T00:00:00"/>
    <n v="1286662"/>
    <x v="2"/>
    <d v="1996-06-12T00:00:00"/>
    <s v="Smolt"/>
  </r>
  <r>
    <x v="23"/>
    <x v="7"/>
    <s v="WI"/>
    <x v="17"/>
    <s v="Santiam River &amp; N Fk"/>
    <s v="ODFW"/>
    <d v="1996-03-28T00:00:00"/>
    <n v="103715"/>
    <x v="0"/>
    <d v="1996-04-02T00:00:00"/>
    <s v="Smolt"/>
  </r>
  <r>
    <x v="23"/>
    <x v="1"/>
    <s v="FA"/>
    <x v="12"/>
    <s v="N Fk Klaskanine River"/>
    <s v="ODFW"/>
    <d v="1996-07-31T00:00:00"/>
    <n v="26178"/>
    <x v="11"/>
    <d v="1996-07-31T00:00:00"/>
    <s v="Smolt"/>
  </r>
  <r>
    <x v="23"/>
    <x v="7"/>
    <s v="WI"/>
    <x v="11"/>
    <s v="Gales Creek"/>
    <s v="ODFW"/>
    <d v="1996-03-27T00:00:00"/>
    <n v="20056"/>
    <x v="1"/>
    <d v="1996-03-29T00:00:00"/>
    <s v="Smolt"/>
  </r>
  <r>
    <x v="23"/>
    <x v="8"/>
    <s v="SP"/>
    <x v="0"/>
    <s v="South Santiam Hatchery"/>
    <s v="ODFW"/>
    <d v="1996-02-05T00:00:00"/>
    <n v="286794"/>
    <x v="0"/>
    <d v="1996-02-13T00:00:00"/>
    <s v="Smolt"/>
  </r>
  <r>
    <x v="23"/>
    <x v="7"/>
    <s v="WI"/>
    <x v="11"/>
    <s v="Clatskanie River"/>
    <s v="ODFW"/>
    <d v="1996-03-27T00:00:00"/>
    <n v="10068"/>
    <x v="4"/>
    <d v="1996-03-28T00:00:00"/>
    <s v="Smolt"/>
  </r>
  <r>
    <x v="23"/>
    <x v="8"/>
    <s v="SP"/>
    <x v="1"/>
    <s v="M Fk Willamette River"/>
    <s v="ODFW"/>
    <d v="1996-02-15T00:00:00"/>
    <n v="69539"/>
    <x v="1"/>
    <d v="1996-02-15T00:00:00"/>
    <s v="Smolt"/>
  </r>
  <r>
    <x v="23"/>
    <x v="9"/>
    <s v="SU"/>
    <x v="16"/>
    <s v="Fall Creek Reservoir"/>
    <s v="ODFW"/>
    <d v="1996-01-09T00:00:00"/>
    <n v="8990"/>
    <x v="1"/>
    <d v="1996-01-09T00:00:00"/>
    <s v="Smolt"/>
  </r>
  <r>
    <x v="23"/>
    <x v="8"/>
    <s v="SP"/>
    <x v="18"/>
    <s v="McKenzie Hatchery"/>
    <s v="ODFW"/>
    <d v="1996-03-08T00:00:00"/>
    <n v="203991"/>
    <x v="1"/>
    <d v="1996-03-08T00:00:00"/>
    <s v="Smolt"/>
  </r>
  <r>
    <x v="23"/>
    <x v="7"/>
    <s v="WI"/>
    <x v="17"/>
    <s v="Fall Creek Reservoir"/>
    <s v="ODFW"/>
    <d v="1996-01-31T00:00:00"/>
    <n v="50512"/>
    <x v="1"/>
    <d v="1996-01-31T00:00:00"/>
    <s v="Smolt"/>
  </r>
  <r>
    <x v="23"/>
    <x v="9"/>
    <s v="SU"/>
    <x v="16"/>
    <s v="McKenzie River"/>
    <s v="ODFW"/>
    <d v="1996-04-02T00:00:00"/>
    <n v="90726"/>
    <x v="1"/>
    <d v="1996-04-02T00:00:00"/>
    <s v="Smolt"/>
  </r>
  <r>
    <x v="23"/>
    <x v="8"/>
    <s v="SP"/>
    <x v="17"/>
    <s v="Santiam River &amp; N Fk"/>
    <s v="ODFW"/>
    <d v="1996-02-28T00:00:00"/>
    <n v="699402"/>
    <x v="0"/>
    <d v="1996-03-01T00:00:00"/>
    <s v="Smolt"/>
  </r>
  <r>
    <x v="23"/>
    <x v="8"/>
    <s v="SP"/>
    <x v="18"/>
    <s v="Clackamas River"/>
    <s v="ODFW"/>
    <d v="1996-03-15T00:00:00"/>
    <n v="77669"/>
    <x v="13"/>
    <d v="1996-03-15T00:00:00"/>
    <s v="Smolt"/>
  </r>
  <r>
    <x v="23"/>
    <x v="7"/>
    <s v="WI"/>
    <x v="11"/>
    <s v="Tualatin River"/>
    <s v="ODFW"/>
    <d v="1996-03-28T00:00:00"/>
    <n v="10031"/>
    <x v="1"/>
    <d v="1996-03-29T00:00:00"/>
    <s v="Smolt"/>
  </r>
  <r>
    <x v="23"/>
    <x v="8"/>
    <s v="SP"/>
    <x v="1"/>
    <s v="M Fk Willamette River"/>
    <s v="ODFW"/>
    <d v="1996-03-05T00:00:00"/>
    <n v="541025"/>
    <x v="1"/>
    <d v="1996-03-19T00:00:00"/>
    <s v="Smolt"/>
  </r>
  <r>
    <x v="23"/>
    <x v="6"/>
    <s v="UN"/>
    <x v="10"/>
    <s v="Tualatin River"/>
    <s v="ODFW"/>
    <d v="1996-05-13T00:00:00"/>
    <n v="59919"/>
    <x v="1"/>
    <d v="1996-05-13T00:00:00"/>
    <s v="Smolt"/>
  </r>
  <r>
    <x v="23"/>
    <x v="8"/>
    <s v="SP"/>
    <x v="14"/>
    <s v="Sandy River"/>
    <s v="ODFW"/>
    <d v="1996-03-04T00:00:00"/>
    <n v="327871"/>
    <x v="12"/>
    <d v="1996-03-13T00:00:00"/>
    <s v="Smolt"/>
  </r>
  <r>
    <x v="23"/>
    <x v="8"/>
    <s v="SP"/>
    <x v="14"/>
    <s v="Clackamas Hatchery"/>
    <s v="ODFW"/>
    <d v="1996-03-13T00:00:00"/>
    <n v="379140"/>
    <x v="13"/>
    <d v="1996-03-19T00:00:00"/>
    <s v="Smolt"/>
  </r>
  <r>
    <x v="23"/>
    <x v="8"/>
    <s v="SP"/>
    <x v="1"/>
    <s v="Willamette River"/>
    <s v="ODFW"/>
    <d v="1996-02-07T00:00:00"/>
    <n v="776465"/>
    <x v="1"/>
    <d v="1996-02-07T00:00:00"/>
    <s v="Smolt"/>
  </r>
  <r>
    <x v="23"/>
    <x v="9"/>
    <s v="SU"/>
    <x v="11"/>
    <s v="Clackamas River"/>
    <s v="ODFW"/>
    <d v="1996-04-04T00:00:00"/>
    <n v="179176"/>
    <x v="13"/>
    <d v="1996-04-09T00:00:00"/>
    <s v="Smolt"/>
  </r>
  <r>
    <x v="23"/>
    <x v="7"/>
    <s v="WI"/>
    <x v="14"/>
    <s v="Clackamas Hatchery"/>
    <s v="ODFW"/>
    <d v="1996-04-01T00:00:00"/>
    <n v="26728"/>
    <x v="13"/>
    <d v="1996-04-01T00:00:00"/>
    <s v="Smolt"/>
  </r>
  <r>
    <x v="23"/>
    <x v="7"/>
    <s v="WI"/>
    <x v="14"/>
    <s v="Sandy River"/>
    <s v="ODFW"/>
    <d v="1996-04-01T00:00:00"/>
    <n v="27444"/>
    <x v="12"/>
    <d v="1996-04-01T00:00:00"/>
    <s v="Smolt"/>
  </r>
  <r>
    <x v="23"/>
    <x v="9"/>
    <s v="SU"/>
    <x v="18"/>
    <s v="Mollala River"/>
    <s v="ODFW"/>
    <d v="1996-04-02T00:00:00"/>
    <n v="19960"/>
    <x v="1"/>
    <d v="1996-04-02T00:00:00"/>
    <s v="Smolt"/>
  </r>
  <r>
    <x v="23"/>
    <x v="7"/>
    <s v="WI"/>
    <x v="33"/>
    <s v="Clackamas River"/>
    <s v="ODFW"/>
    <d v="1996-04-02T00:00:00"/>
    <n v="46593"/>
    <x v="13"/>
    <d v="1996-04-04T00:00:00"/>
    <s v="Smolt"/>
  </r>
  <r>
    <x v="23"/>
    <x v="8"/>
    <s v="SP"/>
    <x v="1"/>
    <s v="Santiam River"/>
    <s v="ODFW"/>
    <d v="1996-02-23T00:00:00"/>
    <n v="50252"/>
    <x v="1"/>
    <d v="1996-02-23T00:00:00"/>
    <s v="Smolt"/>
  </r>
  <r>
    <x v="23"/>
    <x v="9"/>
    <s v="SU"/>
    <x v="19"/>
    <s v="Mollala River"/>
    <s v="ODFW"/>
    <d v="1996-04-03T00:00:00"/>
    <n v="57102"/>
    <x v="1"/>
    <d v="1996-04-04T00:00:00"/>
    <s v="Smolt"/>
  </r>
  <r>
    <x v="23"/>
    <x v="6"/>
    <s v="UN"/>
    <x v="2"/>
    <s v="Bonneville Hatchery"/>
    <s v="ODFW"/>
    <d v="1996-06-07T00:00:00"/>
    <n v="701858"/>
    <x v="2"/>
    <d v="1996-06-07T00:00:00"/>
    <s v="Smolt"/>
  </r>
  <r>
    <x v="23"/>
    <x v="7"/>
    <s v="WI"/>
    <x v="11"/>
    <s v="Mollala River"/>
    <s v="ODFW"/>
    <d v="1996-04-02T00:00:00"/>
    <n v="31371"/>
    <x v="1"/>
    <d v="1996-04-02T00:00:00"/>
    <s v="Smolt"/>
  </r>
  <r>
    <x v="23"/>
    <x v="1"/>
    <s v="FA"/>
    <x v="10"/>
    <s v="Big Creek Hatchery"/>
    <s v="ODFW"/>
    <d v="1996-03-28T00:00:00"/>
    <n v="3479188"/>
    <x v="10"/>
    <d v="1996-04-19T00:00:00"/>
    <s v="Smolt"/>
  </r>
  <r>
    <x v="23"/>
    <x v="7"/>
    <s v="WI"/>
    <x v="10"/>
    <s v="Big Creek Hatchery"/>
    <s v="ODFW"/>
    <d v="1996-04-10T00:00:00"/>
    <n v="61339"/>
    <x v="10"/>
    <d v="1996-04-10T00:00:00"/>
    <s v="Smolt"/>
  </r>
  <r>
    <x v="23"/>
    <x v="7"/>
    <s v="WI"/>
    <x v="11"/>
    <s v="Sandy River"/>
    <s v="ODFW"/>
    <d v="1996-03-27T00:00:00"/>
    <n v="151468"/>
    <x v="12"/>
    <d v="1996-04-02T00:00:00"/>
    <s v="Smolt"/>
  </r>
  <r>
    <x v="23"/>
    <x v="7"/>
    <s v="WI"/>
    <x v="11"/>
    <s v="Clackamas River"/>
    <s v="ODFW"/>
    <d v="1996-03-27T00:00:00"/>
    <n v="105215"/>
    <x v="13"/>
    <d v="1996-03-28T00:00:00"/>
    <s v="Smolt"/>
  </r>
  <r>
    <x v="23"/>
    <x v="1"/>
    <s v="FA"/>
    <x v="2"/>
    <s v="Bonneville Hatchery"/>
    <s v="ODFW"/>
    <d v="1996-03-15T00:00:00"/>
    <n v="882260"/>
    <x v="2"/>
    <d v="1996-03-15T00:00:00"/>
    <s v="Smolt"/>
  </r>
  <r>
    <x v="23"/>
    <x v="6"/>
    <s v="UN"/>
    <x v="2"/>
    <s v="Bonneville Hatchery"/>
    <s v="ODFW"/>
    <d v="1996-02-12T00:00:00"/>
    <n v="332739"/>
    <x v="2"/>
    <d v="1996-02-12T00:00:00"/>
    <s v="Smolt"/>
  </r>
  <r>
    <x v="23"/>
    <x v="1"/>
    <s v="FA"/>
    <x v="2"/>
    <s v="Bonneville Hatchery"/>
    <s v="ODFW"/>
    <d v="1996-05-15T00:00:00"/>
    <n v="991075"/>
    <x v="2"/>
    <d v="1996-05-15T00:00:00"/>
    <s v="Smolt"/>
  </r>
  <r>
    <x v="23"/>
    <x v="6"/>
    <s v="UN"/>
    <x v="10"/>
    <s v="Big Creek Hatchery"/>
    <s v="ODFW"/>
    <d v="1996-05-01T00:00:00"/>
    <n v="141056"/>
    <x v="10"/>
    <d v="1996-05-01T00:00:00"/>
    <s v="Smolt"/>
  </r>
  <r>
    <x v="23"/>
    <x v="7"/>
    <s v="WI"/>
    <x v="11"/>
    <s v="Gnat Creek"/>
    <s v="ODFW"/>
    <d v="1996-04-02T00:00:00"/>
    <n v="38960"/>
    <x v="4"/>
    <d v="1996-04-02T00:00:00"/>
    <s v="Smolt"/>
  </r>
  <r>
    <x v="23"/>
    <x v="8"/>
    <s v="SP"/>
    <x v="18"/>
    <s v="McKenzie River"/>
    <s v="ODFW"/>
    <d v="1996-02-08T00:00:00"/>
    <n v="388246"/>
    <x v="1"/>
    <d v="1996-02-08T00:00:00"/>
    <s v="Smolt"/>
  </r>
  <r>
    <x v="23"/>
    <x v="8"/>
    <s v="SP"/>
    <x v="18"/>
    <s v="Mollala River"/>
    <s v="ODFW"/>
    <d v="1996-02-21T00:00:00"/>
    <n v="69324"/>
    <x v="1"/>
    <d v="1996-02-21T00:00:00"/>
    <s v="Smolt"/>
  </r>
  <r>
    <x v="23"/>
    <x v="6"/>
    <s v="UN"/>
    <x v="8"/>
    <s v="Eagle Creek"/>
    <s v="USFW"/>
    <d v="1996-03-15T00:00:00"/>
    <n v="1000000"/>
    <x v="13"/>
    <d v="1996-05-10T00:00:00"/>
    <s v="Smolt"/>
  </r>
  <r>
    <x v="23"/>
    <x v="7"/>
    <s v="WI"/>
    <x v="8"/>
    <s v="Eagle Creek Hatchery"/>
    <s v="USFW"/>
    <d v="1996-03-14T00:00:00"/>
    <n v="175000"/>
    <x v="9"/>
    <d v="1996-04-30T00:00:00"/>
    <s v="Smolt"/>
  </r>
  <r>
    <x v="23"/>
    <x v="1"/>
    <s v="FA"/>
    <x v="41"/>
    <s v="Abernathy Hatchery"/>
    <s v="USFW"/>
    <d v="1996-03-14T00:00:00"/>
    <n v="345951"/>
    <x v="19"/>
    <d v="1996-03-15T00:00:00"/>
    <s v="Smolt"/>
  </r>
  <r>
    <x v="23"/>
    <x v="1"/>
    <s v="FA"/>
    <x v="41"/>
    <s v="Abernathy Hatchery"/>
    <s v="USFW"/>
    <d v="1996-04-18T00:00:00"/>
    <n v="241871"/>
    <x v="19"/>
    <d v="1996-04-18T00:00:00"/>
    <s v="Smolt"/>
  </r>
  <r>
    <x v="23"/>
    <x v="1"/>
    <s v="FA"/>
    <x v="41"/>
    <s v="Abernathy Hatchery"/>
    <s v="USFW"/>
    <d v="1996-05-16T00:00:00"/>
    <n v="449685"/>
    <x v="19"/>
    <d v="1996-05-16T00:00:00"/>
    <s v="Smolt"/>
  </r>
  <r>
    <x v="23"/>
    <x v="9"/>
    <s v="SU"/>
    <x v="21"/>
    <s v="Beaver Creek"/>
    <s v="WDFW"/>
    <d v="1996-05-23T00:00:00"/>
    <n v="25880"/>
    <x v="14"/>
    <d v="1996-05-24T00:00:00"/>
    <s v="Smolt"/>
  </r>
  <r>
    <x v="23"/>
    <x v="7"/>
    <s v="WI"/>
    <x v="21"/>
    <s v="Beaver Creek Hatchery"/>
    <s v="WDFW"/>
    <d v="1996-05-23T00:00:00"/>
    <n v="101104"/>
    <x v="14"/>
    <d v="1996-05-24T00:00:00"/>
    <s v="Smolt"/>
  </r>
  <r>
    <x v="23"/>
    <x v="7"/>
    <s v="WI"/>
    <x v="26"/>
    <s v="Abernathy Cr"/>
    <s v="WDFW"/>
    <d v="1996-04-29T00:00:00"/>
    <n v="5100"/>
    <x v="19"/>
    <d v="1996-04-29T00:00:00"/>
    <s v="Smolt"/>
  </r>
  <r>
    <x v="23"/>
    <x v="9"/>
    <s v="SU"/>
    <x v="26"/>
    <s v="Kalama River"/>
    <s v="WDFW"/>
    <d v="1996-04-17T00:00:00"/>
    <n v="29900"/>
    <x v="7"/>
    <d v="1996-04-17T00:00:00"/>
    <s v="Smolt"/>
  </r>
  <r>
    <x v="23"/>
    <x v="12"/>
    <s v="UN"/>
    <x v="21"/>
    <s v="Beaver Creek"/>
    <s v="WDFW"/>
    <d v="1996-05-23T00:00:00"/>
    <n v="32773"/>
    <x v="14"/>
    <d v="1996-05-24T00:00:00"/>
    <s v="Smolt"/>
  </r>
  <r>
    <x v="23"/>
    <x v="12"/>
    <s v="UN"/>
    <x v="28"/>
    <s v="Washougal Hatchery"/>
    <s v="WDFW"/>
    <d v="1996-04-23T00:00:00"/>
    <n v="34052"/>
    <x v="6"/>
    <d v="1996-04-23T00:00:00"/>
    <s v="Smolt"/>
  </r>
  <r>
    <x v="23"/>
    <x v="7"/>
    <s v="WI"/>
    <x v="28"/>
    <s v="Washougal Hatchery"/>
    <s v="WDFW"/>
    <d v="1996-04-18T00:00:00"/>
    <n v="107656"/>
    <x v="6"/>
    <d v="1996-04-30T00:00:00"/>
    <s v="Smolt"/>
  </r>
  <r>
    <x v="23"/>
    <x v="7"/>
    <s v="WI"/>
    <x v="28"/>
    <s v="Hamilton Creek"/>
    <s v="WDFW"/>
    <d v="1996-04-15T00:00:00"/>
    <n v="5440"/>
    <x v="4"/>
    <d v="1996-04-15T00:00:00"/>
    <s v="Smolt"/>
  </r>
  <r>
    <x v="23"/>
    <x v="1"/>
    <s v="FA"/>
    <x v="22"/>
    <s v="Cowlitz Hatchery"/>
    <s v="WDFW"/>
    <d v="1996-05-05T00:00:00"/>
    <n v="947400"/>
    <x v="3"/>
    <d v="1996-05-28T00:00:00"/>
    <s v="Smolt"/>
  </r>
  <r>
    <x v="23"/>
    <x v="7"/>
    <s v="WI"/>
    <x v="26"/>
    <s v="Coal Creek"/>
    <s v="WDFW"/>
    <d v="1996-04-29T00:00:00"/>
    <n v="3600"/>
    <x v="4"/>
    <d v="1996-04-29T00:00:00"/>
    <s v="Smolt"/>
  </r>
  <r>
    <x v="23"/>
    <x v="7"/>
    <s v="WI"/>
    <x v="28"/>
    <s v="Salmon Creek (WA)"/>
    <s v="WDFW"/>
    <d v="1996-04-26T00:00:00"/>
    <n v="10047"/>
    <x v="4"/>
    <d v="1996-04-26T00:00:00"/>
    <s v="Smolt"/>
  </r>
  <r>
    <x v="23"/>
    <x v="7"/>
    <s v="WI"/>
    <x v="28"/>
    <s v="E Fk Lewis River"/>
    <s v="WDFW"/>
    <d v="1996-04-16T00:00:00"/>
    <n v="105247"/>
    <x v="5"/>
    <d v="1996-04-26T00:00:00"/>
    <s v="Smolt"/>
  </r>
  <r>
    <x v="23"/>
    <x v="7"/>
    <s v="WI"/>
    <x v="26"/>
    <s v="Germany Creek"/>
    <s v="WDFW"/>
    <d v="1996-04-29T00:00:00"/>
    <n v="10500"/>
    <x v="4"/>
    <d v="1996-05-07T00:00:00"/>
    <s v="Smolt"/>
  </r>
  <r>
    <x v="23"/>
    <x v="7"/>
    <s v="WI"/>
    <x v="26"/>
    <s v="Grays River"/>
    <s v="WDFW"/>
    <d v="1996-04-25T00:00:00"/>
    <n v="49600"/>
    <x v="15"/>
    <d v="1996-05-01T00:00:00"/>
    <s v="Smolt"/>
  </r>
  <r>
    <x v="23"/>
    <x v="11"/>
    <s v="NO"/>
    <x v="27"/>
    <s v="Kalama River"/>
    <s v="WDFW"/>
    <d v="1996-02-09T00:00:00"/>
    <n v="859200"/>
    <x v="7"/>
    <d v="1996-02-09T00:00:00"/>
    <s v="Smolt"/>
  </r>
  <r>
    <x v="23"/>
    <x v="9"/>
    <s v="SU"/>
    <x v="29"/>
    <s v="Green River"/>
    <s v="WDFW"/>
    <d v="1996-04-22T00:00:00"/>
    <n v="28382"/>
    <x v="3"/>
    <d v="1996-05-01T00:00:00"/>
    <s v="Smolt"/>
  </r>
  <r>
    <x v="23"/>
    <x v="1"/>
    <s v="FA"/>
    <x v="29"/>
    <s v="Green River"/>
    <s v="WDFW"/>
    <d v="1996-06-21T00:00:00"/>
    <n v="1035000"/>
    <x v="3"/>
    <d v="1996-06-30T00:00:00"/>
    <s v="Smolt"/>
  </r>
  <r>
    <x v="23"/>
    <x v="1"/>
    <s v="FA"/>
    <x v="3"/>
    <s v="Lewis River"/>
    <s v="WDFW"/>
    <d v="1996-05-05T00:00:00"/>
    <n v="285"/>
    <x v="5"/>
    <d v="1996-05-05T00:00:00"/>
    <s v="Smolt"/>
  </r>
  <r>
    <x v="23"/>
    <x v="5"/>
    <s v="SO"/>
    <x v="3"/>
    <s v="Deep River Net Pens"/>
    <s v="WDFW"/>
    <d v="1996-06-15T00:00:00"/>
    <n v="100000"/>
    <x v="15"/>
    <d v="1996-06-15T00:00:00"/>
    <s v="Smolt"/>
  </r>
  <r>
    <x v="23"/>
    <x v="1"/>
    <s v="FA"/>
    <x v="27"/>
    <s v="Kalama River"/>
    <s v="WDFW"/>
    <d v="1996-05-31T00:00:00"/>
    <n v="3573400"/>
    <x v="7"/>
    <d v="1996-06-19T00:00:00"/>
    <s v="Smolt"/>
  </r>
  <r>
    <x v="23"/>
    <x v="9"/>
    <s v="SU"/>
    <x v="22"/>
    <s v="Blue Creek"/>
    <s v="WDFW"/>
    <d v="1996-04-29T00:00:00"/>
    <n v="74449"/>
    <x v="3"/>
    <d v="1996-05-15T00:00:00"/>
    <s v="Smolt"/>
  </r>
  <r>
    <x v="23"/>
    <x v="12"/>
    <s v="UN"/>
    <x v="28"/>
    <s v="Germany Creek"/>
    <s v="WDFW"/>
    <d v="1996-05-03T00:00:00"/>
    <n v="4000"/>
    <x v="4"/>
    <d v="1996-05-03T00:00:00"/>
    <s v="Smolt"/>
  </r>
  <r>
    <x v="23"/>
    <x v="1"/>
    <s v="FA"/>
    <x v="3"/>
    <s v="Salmon Creek (WA)"/>
    <s v="WDFW"/>
    <d v="1996-06-14T00:00:00"/>
    <n v="180"/>
    <x v="4"/>
    <d v="1996-06-14T00:00:00"/>
    <s v="Smolt"/>
  </r>
  <r>
    <x v="23"/>
    <x v="7"/>
    <s v="WI"/>
    <x v="26"/>
    <s v="Coweeman River"/>
    <s v="WDFW"/>
    <d v="1996-04-29T00:00:00"/>
    <n v="40600"/>
    <x v="17"/>
    <d v="1996-05-09T00:00:00"/>
    <s v="Smolt"/>
  </r>
  <r>
    <x v="23"/>
    <x v="8"/>
    <s v="SP"/>
    <x v="43"/>
    <s v="Below Bonn Dam"/>
    <s v="n/a"/>
    <d v="1996-04-09T00:00:00"/>
    <n v="46162"/>
    <x v="4"/>
    <d v="1996-06-17T00:00:00"/>
    <s v="Smolt"/>
  </r>
  <r>
    <x v="23"/>
    <x v="16"/>
    <s v="UN"/>
    <x v="2"/>
    <s v="Bonneville Hatchery"/>
    <s v="ODFW"/>
    <d v="1996-05-02T00:00:00"/>
    <n v="9384"/>
    <x v="2"/>
    <d v="1996-05-02T00:00:00"/>
    <s v="Smolt"/>
  </r>
  <r>
    <x v="23"/>
    <x v="1"/>
    <s v="FA"/>
    <x v="2"/>
    <s v="Bonneville Hatchery"/>
    <s v="ODFW"/>
    <d v="1996-02-05T00:00:00"/>
    <n v="6967468"/>
    <x v="2"/>
    <d v="1996-02-05T00:00:00"/>
    <s v="Smolt"/>
  </r>
  <r>
    <x v="23"/>
    <x v="1"/>
    <s v="FA"/>
    <x v="10"/>
    <s v="Big Creek Hatchery"/>
    <s v="ODFW"/>
    <d v="1996-08-26T00:00:00"/>
    <n v="521952"/>
    <x v="10"/>
    <d v="1996-08-26T00:00:00"/>
    <s v="Smolt"/>
  </r>
  <r>
    <x v="23"/>
    <x v="9"/>
    <s v="SU"/>
    <x v="19"/>
    <s v="Santiam River &amp; N Fk"/>
    <s v="ODFW"/>
    <d v="1996-04-03T00:00:00"/>
    <n v="117814"/>
    <x v="0"/>
    <d v="1996-04-04T00:00:00"/>
    <s v="Smolt"/>
  </r>
  <r>
    <x v="23"/>
    <x v="6"/>
    <s v="UN"/>
    <x v="15"/>
    <s v="Sandy Hatchery"/>
    <s v="ODFW"/>
    <d v="1996-03-27T00:00:00"/>
    <n v="419437"/>
    <x v="12"/>
    <d v="1996-03-27T00:00:00"/>
    <s v="Smolt"/>
  </r>
  <r>
    <x v="23"/>
    <x v="6"/>
    <s v="UN"/>
    <x v="12"/>
    <s v="N Fk Klaskanine River"/>
    <s v="ODFW"/>
    <d v="1996-04-01T00:00:00"/>
    <n v="837355"/>
    <x v="11"/>
    <d v="1996-04-01T00:00:00"/>
    <s v="Smolt"/>
  </r>
  <r>
    <x v="23"/>
    <x v="9"/>
    <s v="SU"/>
    <x v="1"/>
    <s v="M Fk Willamette River"/>
    <s v="ODFW"/>
    <d v="1996-04-01T00:00:00"/>
    <n v="116842"/>
    <x v="1"/>
    <d v="1996-04-02T00:00:00"/>
    <s v="Smolt"/>
  </r>
  <r>
    <x v="23"/>
    <x v="6"/>
    <s v="UN"/>
    <x v="15"/>
    <s v="Sandy Hatchery"/>
    <s v="ODFW"/>
    <d v="1996-04-19T00:00:00"/>
    <n v="125603"/>
    <x v="12"/>
    <d v="1996-04-19T00:00:00"/>
    <s v="Smolt"/>
  </r>
  <r>
    <x v="23"/>
    <x v="1"/>
    <s v="FA"/>
    <x v="10"/>
    <s v="Big Creek Hatchery"/>
    <s v="ODFW"/>
    <d v="1996-05-06T00:00:00"/>
    <n v="5991604"/>
    <x v="10"/>
    <d v="1996-05-10T00:00:00"/>
    <s v="Smolt"/>
  </r>
  <r>
    <x v="23"/>
    <x v="6"/>
    <s v="UN"/>
    <x v="10"/>
    <s v="Big Creek Hatchery"/>
    <s v="ODFW"/>
    <d v="1996-05-31T00:00:00"/>
    <n v="402510"/>
    <x v="10"/>
    <d v="1996-05-31T00:00:00"/>
    <s v="Smolt"/>
  </r>
  <r>
    <x v="23"/>
    <x v="1"/>
    <s v="FA"/>
    <x v="2"/>
    <s v="Bonneville Hatchery"/>
    <s v="ODFW"/>
    <d v="1996-04-15T00:00:00"/>
    <n v="1858378"/>
    <x v="2"/>
    <d v="1996-04-15T00:00:00"/>
    <s v="Smolt"/>
  </r>
  <r>
    <x v="23"/>
    <x v="1"/>
    <s v="FA"/>
    <x v="2"/>
    <s v="Bonneville Hatchery"/>
    <s v="ODFW"/>
    <d v="1996-04-15T00:00:00"/>
    <n v="1895407"/>
    <x v="2"/>
    <d v="1996-04-15T00:00:00"/>
    <s v="Smolt"/>
  </r>
  <r>
    <x v="24"/>
    <x v="0"/>
    <s v="SP"/>
    <x v="22"/>
    <s v="Cowlitz Hatchery"/>
    <s v="WDFW"/>
    <d v="1994-05-19T00:00:00"/>
    <n v="640900"/>
    <x v="3"/>
    <d v="1994-07-05T00:00:00"/>
    <s v="Parr"/>
  </r>
  <r>
    <x v="24"/>
    <x v="4"/>
    <s v="NO"/>
    <x v="3"/>
    <s v="Delameter Creek"/>
    <s v="WDFW"/>
    <d v="1994-04-14T00:00:00"/>
    <n v="90"/>
    <x v="3"/>
    <d v="1994-04-14T00:00:00"/>
    <s v="Presmolt"/>
  </r>
  <r>
    <x v="24"/>
    <x v="3"/>
    <s v="UN"/>
    <x v="3"/>
    <s v="Campbell Creek"/>
    <s v="WDFW"/>
    <d v="1994-04-15T00:00:00"/>
    <n v="10000"/>
    <x v="3"/>
    <d v="1994-04-15T00:00:00"/>
    <s v="Presmolt"/>
  </r>
  <r>
    <x v="24"/>
    <x v="15"/>
    <s v="SO"/>
    <x v="3"/>
    <s v="Salmon Creek (WA)"/>
    <s v="WDFW"/>
    <d v="1994-03-24T00:00:00"/>
    <n v="750"/>
    <x v="4"/>
    <d v="1994-03-24T00:00:00"/>
    <s v="Presmolt"/>
  </r>
  <r>
    <x v="24"/>
    <x v="4"/>
    <s v="NO"/>
    <x v="3"/>
    <s v="Salmon Creek (WA)"/>
    <s v="WDFW"/>
    <d v="1994-04-29T00:00:00"/>
    <n v="800"/>
    <x v="4"/>
    <d v="1994-04-30T00:00:00"/>
    <s v="Presmolt"/>
  </r>
  <r>
    <x v="24"/>
    <x v="4"/>
    <s v="NO"/>
    <x v="3"/>
    <s v="Salmon Creek (WA)"/>
    <s v="WDFW"/>
    <d v="1994-04-09T00:00:00"/>
    <n v="1489"/>
    <x v="4"/>
    <d v="1994-04-16T00:00:00"/>
    <s v="Presmolt"/>
  </r>
  <r>
    <x v="24"/>
    <x v="4"/>
    <s v="NO"/>
    <x v="3"/>
    <s v="Gibbons Creek"/>
    <s v="WDFW"/>
    <d v="1994-03-25T00:00:00"/>
    <n v="450"/>
    <x v="4"/>
    <d v="1994-03-25T00:00:00"/>
    <s v="Presmolt"/>
  </r>
  <r>
    <x v="24"/>
    <x v="4"/>
    <s v="NO"/>
    <x v="3"/>
    <s v="Washougal River"/>
    <s v="WDFW"/>
    <d v="1994-05-21T00:00:00"/>
    <n v="500"/>
    <x v="6"/>
    <d v="1994-05-21T00:00:00"/>
    <s v="Presmolt"/>
  </r>
  <r>
    <x v="24"/>
    <x v="15"/>
    <s v="SO"/>
    <x v="3"/>
    <s v="Salmon Creek (WA)"/>
    <s v="WDFW"/>
    <d v="1994-02-23T00:00:00"/>
    <n v="970"/>
    <x v="4"/>
    <d v="1994-04-14T00:00:00"/>
    <s v="Presmolt"/>
  </r>
  <r>
    <x v="24"/>
    <x v="4"/>
    <s v="NO"/>
    <x v="24"/>
    <s v="Duncan Creek"/>
    <s v="WDFW"/>
    <d v="1994-08-19T00:00:00"/>
    <n v="78300"/>
    <x v="4"/>
    <d v="1994-08-19T00:00:00"/>
    <s v="Presmolt"/>
  </r>
  <r>
    <x v="24"/>
    <x v="4"/>
    <s v="NO"/>
    <x v="3"/>
    <s v="Below Bonn Dam"/>
    <s v="WDFW"/>
    <d v="1994-04-22T00:00:00"/>
    <n v="541"/>
    <x v="4"/>
    <d v="1994-05-27T00:00:00"/>
    <s v="Presmolt"/>
  </r>
  <r>
    <x v="24"/>
    <x v="4"/>
    <s v="NO"/>
    <x v="3"/>
    <s v="Lewis River"/>
    <s v="WDFW"/>
    <d v="1994-04-15T00:00:00"/>
    <n v="480"/>
    <x v="5"/>
    <d v="1994-04-15T00:00:00"/>
    <s v="Presmolt"/>
  </r>
  <r>
    <x v="24"/>
    <x v="4"/>
    <s v="NO"/>
    <x v="3"/>
    <s v="Salmon Creek (WA)"/>
    <s v="WDFW"/>
    <d v="1994-07-01T00:00:00"/>
    <n v="300"/>
    <x v="4"/>
    <d v="1994-07-01T00:00:00"/>
    <s v="Presmolt"/>
  </r>
  <r>
    <x v="24"/>
    <x v="4"/>
    <s v="NO"/>
    <x v="3"/>
    <s v="Salmon Creek (WA)"/>
    <s v="WDFW"/>
    <d v="1994-04-13T00:00:00"/>
    <n v="4900"/>
    <x v="4"/>
    <d v="1994-04-13T00:00:00"/>
    <s v="Presmolt"/>
  </r>
  <r>
    <x v="24"/>
    <x v="4"/>
    <s v="NO"/>
    <x v="3"/>
    <s v="Salmon Creek (WA)"/>
    <s v="WDFW"/>
    <d v="1994-05-05T00:00:00"/>
    <n v="60000"/>
    <x v="4"/>
    <d v="1994-05-05T00:00:00"/>
    <s v="Presmolt"/>
  </r>
  <r>
    <x v="24"/>
    <x v="4"/>
    <s v="NO"/>
    <x v="3"/>
    <s v="Salmon Creek (WA)"/>
    <s v="WDFW"/>
    <d v="1994-04-01T00:00:00"/>
    <n v="800"/>
    <x v="4"/>
    <d v="1994-04-01T00:00:00"/>
    <s v="Presmolt"/>
  </r>
  <r>
    <x v="24"/>
    <x v="4"/>
    <s v="NO"/>
    <x v="3"/>
    <s v="Olequa Creek"/>
    <s v="WDFW"/>
    <d v="1994-04-15T00:00:00"/>
    <n v="200"/>
    <x v="3"/>
    <d v="1994-04-15T00:00:00"/>
    <s v="Presmolt"/>
  </r>
  <r>
    <x v="24"/>
    <x v="4"/>
    <s v="NO"/>
    <x v="3"/>
    <s v="E Fk Lewis River"/>
    <s v="WDFW"/>
    <d v="1994-04-22T00:00:00"/>
    <n v="230"/>
    <x v="5"/>
    <d v="1994-06-05T00:00:00"/>
    <s v="Presmolt"/>
  </r>
  <r>
    <x v="24"/>
    <x v="4"/>
    <s v="NO"/>
    <x v="3"/>
    <s v="Below Bonn Dam"/>
    <s v="WDFW"/>
    <d v="1994-01-13T00:00:00"/>
    <n v="450"/>
    <x v="4"/>
    <d v="1994-01-13T00:00:00"/>
    <s v="Presmolt"/>
  </r>
  <r>
    <x v="24"/>
    <x v="3"/>
    <s v="UN"/>
    <x v="3"/>
    <s v="Chinook River"/>
    <s v="WDFW"/>
    <d v="1994-04-12T00:00:00"/>
    <n v="2000"/>
    <x v="18"/>
    <d v="1994-04-12T00:00:00"/>
    <s v="Fry"/>
  </r>
  <r>
    <x v="24"/>
    <x v="0"/>
    <s v="SP"/>
    <x v="1"/>
    <s v="M Fk Willamette River"/>
    <s v="ODFW"/>
    <d v="1994-07-28T00:00:00"/>
    <n v="190106"/>
    <x v="1"/>
    <d v="1994-07-29T00:00:00"/>
    <s v="Parr"/>
  </r>
  <r>
    <x v="24"/>
    <x v="0"/>
    <s v="SP"/>
    <x v="1"/>
    <s v="M Fk Willamette River"/>
    <s v="ODFW"/>
    <d v="1994-07-27T00:00:00"/>
    <n v="43000"/>
    <x v="1"/>
    <d v="1994-07-27T00:00:00"/>
    <s v="Parr"/>
  </r>
  <r>
    <x v="24"/>
    <x v="0"/>
    <s v="SP"/>
    <x v="1"/>
    <s v="S Fk Santiam River"/>
    <s v="ODFW"/>
    <d v="1994-07-28T00:00:00"/>
    <n v="92164"/>
    <x v="0"/>
    <d v="1994-07-28T00:00:00"/>
    <s v="Parr"/>
  </r>
  <r>
    <x v="24"/>
    <x v="0"/>
    <s v="SP"/>
    <x v="1"/>
    <s v="Fall Creek Reservoir"/>
    <s v="ODFW"/>
    <d v="1994-05-17T00:00:00"/>
    <n v="652210"/>
    <x v="1"/>
    <d v="1994-05-17T00:00:00"/>
    <s v="Parr"/>
  </r>
  <r>
    <x v="24"/>
    <x v="0"/>
    <s v="SP"/>
    <x v="1"/>
    <s v="S Fk Santiam River"/>
    <s v="ODFW"/>
    <d v="1994-11-09T00:00:00"/>
    <n v="217313"/>
    <x v="0"/>
    <d v="1994-11-09T00:00:00"/>
    <s v="Presmolt"/>
  </r>
  <r>
    <x v="24"/>
    <x v="0"/>
    <s v="SP"/>
    <x v="1"/>
    <s v="M Fk Willamette River"/>
    <s v="ODFW"/>
    <d v="1994-11-08T00:00:00"/>
    <n v="73028"/>
    <x v="1"/>
    <d v="1994-11-08T00:00:00"/>
    <s v="Presmolt"/>
  </r>
  <r>
    <x v="24"/>
    <x v="0"/>
    <s v="SP"/>
    <x v="14"/>
    <s v="Clackamas Hatchery"/>
    <s v="ODFW"/>
    <d v="1994-08-08T00:00:00"/>
    <n v="652523"/>
    <x v="13"/>
    <d v="1994-08-11T00:00:00"/>
    <s v="Parr"/>
  </r>
  <r>
    <x v="24"/>
    <x v="0"/>
    <s v="SP"/>
    <x v="17"/>
    <s v="Detroit Reservoir"/>
    <s v="ODFW"/>
    <d v="1994-06-13T00:00:00"/>
    <n v="106920"/>
    <x v="1"/>
    <d v="1994-06-13T00:00:00"/>
    <s v="Parr"/>
  </r>
  <r>
    <x v="24"/>
    <x v="0"/>
    <s v="SP"/>
    <x v="18"/>
    <s v="Blue River"/>
    <s v="ODFW"/>
    <d v="1994-05-17T00:00:00"/>
    <n v="209125"/>
    <x v="20"/>
    <d v="1994-05-17T00:00:00"/>
    <s v="Parr"/>
  </r>
  <r>
    <x v="24"/>
    <x v="0"/>
    <s v="SP"/>
    <x v="18"/>
    <s v="Calapooia River"/>
    <s v="ODFW"/>
    <d v="1994-05-17T00:00:00"/>
    <n v="728850"/>
    <x v="1"/>
    <d v="1994-05-17T00:00:00"/>
    <s v="Parr"/>
  </r>
  <r>
    <x v="24"/>
    <x v="0"/>
    <s v="SP"/>
    <x v="18"/>
    <s v="M Fk Willamette River"/>
    <s v="ODFW"/>
    <d v="1994-05-17T00:00:00"/>
    <n v="497621"/>
    <x v="1"/>
    <d v="1994-05-17T00:00:00"/>
    <s v="Parr"/>
  </r>
  <r>
    <x v="24"/>
    <x v="0"/>
    <s v="SP"/>
    <x v="1"/>
    <s v="Lookout Pt Reservoir"/>
    <s v="ODFW"/>
    <d v="1994-05-17T00:00:00"/>
    <n v="598466"/>
    <x v="1"/>
    <d v="1994-05-17T00:00:00"/>
    <s v="Parr"/>
  </r>
  <r>
    <x v="24"/>
    <x v="0"/>
    <s v="SP"/>
    <x v="18"/>
    <s v="Willamette River"/>
    <s v="ODFW"/>
    <d v="1994-11-08T00:00:00"/>
    <n v="93870"/>
    <x v="1"/>
    <d v="1994-11-08T00:00:00"/>
    <s v="Presmolt"/>
  </r>
  <r>
    <x v="24"/>
    <x v="0"/>
    <s v="SP"/>
    <x v="18"/>
    <s v="Mollala River"/>
    <s v="ODFW"/>
    <d v="1994-11-10T00:00:00"/>
    <n v="35262"/>
    <x v="1"/>
    <d v="1994-11-10T00:00:00"/>
    <s v="Presmolt"/>
  </r>
  <r>
    <x v="24"/>
    <x v="7"/>
    <s v="WI"/>
    <x v="14"/>
    <s v="Clackamas River"/>
    <s v="ODFW"/>
    <d v="1994-10-19T00:00:00"/>
    <n v="8698"/>
    <x v="13"/>
    <d v="1994-10-19T00:00:00"/>
    <s v="Smolt"/>
  </r>
  <r>
    <x v="24"/>
    <x v="8"/>
    <s v="SP"/>
    <x v="7"/>
    <s v="N Fk Lewis River"/>
    <s v="WDFW"/>
    <d v="1995-02-12T00:00:00"/>
    <n v="1312600"/>
    <x v="5"/>
    <d v="1995-03-20T00:00:00"/>
    <s v="Smolt"/>
  </r>
  <r>
    <x v="24"/>
    <x v="11"/>
    <s v="NO"/>
    <x v="24"/>
    <s v="Washougal Hatchery"/>
    <s v="WDFW"/>
    <d v="1995-04-26T00:00:00"/>
    <n v="516390"/>
    <x v="6"/>
    <d v="1995-04-26T00:00:00"/>
    <s v="Smolt"/>
  </r>
  <r>
    <x v="24"/>
    <x v="8"/>
    <s v="SP"/>
    <x v="20"/>
    <s v="Fallert Creek"/>
    <s v="WDFW"/>
    <d v="1995-04-03T00:00:00"/>
    <n v="542500"/>
    <x v="7"/>
    <d v="1995-04-03T00:00:00"/>
    <s v="Smolt"/>
  </r>
  <r>
    <x v="24"/>
    <x v="12"/>
    <s v="UN"/>
    <x v="28"/>
    <s v="Abernathy Cr"/>
    <s v="WDFW"/>
    <d v="1995-04-07T00:00:00"/>
    <n v="8000"/>
    <x v="19"/>
    <d v="1995-04-20T00:00:00"/>
    <s v="Smolt"/>
  </r>
  <r>
    <x v="24"/>
    <x v="5"/>
    <s v="SO"/>
    <x v="20"/>
    <s v="Fallert Creek"/>
    <s v="WDFW"/>
    <d v="1995-04-17T00:00:00"/>
    <n v="467900"/>
    <x v="7"/>
    <d v="1995-04-18T00:00:00"/>
    <s v="Smolt"/>
  </r>
  <r>
    <x v="24"/>
    <x v="11"/>
    <s v="NO"/>
    <x v="42"/>
    <s v="Cowlitz River"/>
    <s v="WDFW"/>
    <d v="1995-05-01T00:00:00"/>
    <n v="3642400"/>
    <x v="3"/>
    <d v="1995-06-05T00:00:00"/>
    <s v="Smolt"/>
  </r>
  <r>
    <x v="24"/>
    <x v="7"/>
    <s v="WI"/>
    <x v="28"/>
    <s v="Kalama River"/>
    <s v="WDFW"/>
    <d v="1995-04-25T00:00:00"/>
    <n v="18456"/>
    <x v="7"/>
    <d v="1995-04-26T00:00:00"/>
    <s v="Smolt"/>
  </r>
  <r>
    <x v="24"/>
    <x v="9"/>
    <s v="SU"/>
    <x v="30"/>
    <s v="E Fk Lewis River"/>
    <s v="WDFW"/>
    <d v="1995-04-19T00:00:00"/>
    <n v="29947"/>
    <x v="5"/>
    <d v="1995-04-24T00:00:00"/>
    <s v="Smolt"/>
  </r>
  <r>
    <x v="24"/>
    <x v="9"/>
    <s v="SU"/>
    <x v="28"/>
    <s v="E Fk Lewis River"/>
    <s v="WDFW"/>
    <d v="1995-04-20T00:00:00"/>
    <n v="44392"/>
    <x v="5"/>
    <d v="1995-04-20T00:00:00"/>
    <s v="Smolt"/>
  </r>
  <r>
    <x v="24"/>
    <x v="8"/>
    <s v="SP"/>
    <x v="42"/>
    <s v="Cowlitz River"/>
    <s v="WDFW"/>
    <d v="1995-03-01T00:00:00"/>
    <n v="1426900"/>
    <x v="3"/>
    <d v="1995-04-04T00:00:00"/>
    <s v="Smolt"/>
  </r>
  <r>
    <x v="24"/>
    <x v="9"/>
    <s v="SU"/>
    <x v="30"/>
    <s v="S Fk Toutle River"/>
    <s v="WDFW"/>
    <d v="1995-04-26T00:00:00"/>
    <n v="8160"/>
    <x v="16"/>
    <d v="1995-04-26T00:00:00"/>
    <s v="Smolt"/>
  </r>
  <r>
    <x v="24"/>
    <x v="11"/>
    <s v="NO"/>
    <x v="32"/>
    <s v="Elochoman Hatchery"/>
    <s v="WDFW"/>
    <d v="1995-04-12T00:00:00"/>
    <n v="1235900"/>
    <x v="14"/>
    <d v="1995-05-10T00:00:00"/>
    <s v="Smolt"/>
  </r>
  <r>
    <x v="24"/>
    <x v="5"/>
    <s v="SO"/>
    <x v="32"/>
    <s v="Elochoman Hatchery"/>
    <s v="WDFW"/>
    <d v="1995-04-05T00:00:00"/>
    <n v="534500"/>
    <x v="14"/>
    <d v="1995-04-05T00:00:00"/>
    <s v="Smolt"/>
  </r>
  <r>
    <x v="24"/>
    <x v="1"/>
    <s v="FA"/>
    <x v="20"/>
    <s v="Fallert Creek"/>
    <s v="WDFW"/>
    <d v="1995-05-25T00:00:00"/>
    <n v="2164800"/>
    <x v="7"/>
    <d v="1995-06-08T00:00:00"/>
    <s v="Smolt"/>
  </r>
  <r>
    <x v="24"/>
    <x v="1"/>
    <s v="FA"/>
    <x v="24"/>
    <s v="Washougal Hatchery"/>
    <s v="WDFW"/>
    <d v="1995-05-30T00:00:00"/>
    <n v="6151700"/>
    <x v="6"/>
    <d v="1995-07-26T00:00:00"/>
    <s v="Smolt"/>
  </r>
  <r>
    <x v="24"/>
    <x v="9"/>
    <s v="SU"/>
    <x v="28"/>
    <s v="Washougal River"/>
    <s v="WDFW"/>
    <d v="1995-04-12T00:00:00"/>
    <n v="105212"/>
    <x v="6"/>
    <d v="1995-04-26T00:00:00"/>
    <s v="Smolt"/>
  </r>
  <r>
    <x v="24"/>
    <x v="7"/>
    <s v="WI"/>
    <x v="28"/>
    <s v="Coweeman River"/>
    <s v="WDFW"/>
    <d v="1995-04-26T00:00:00"/>
    <n v="4645"/>
    <x v="17"/>
    <d v="1995-04-26T00:00:00"/>
    <s v="Smolt"/>
  </r>
  <r>
    <x v="24"/>
    <x v="13"/>
    <s v="UN"/>
    <x v="3"/>
    <s v="Chinook River"/>
    <s v="WDFW"/>
    <d v="1995-01-30T00:00:00"/>
    <n v="212000"/>
    <x v="18"/>
    <d v="1995-04-01T00:00:00"/>
    <s v="Fry"/>
  </r>
  <r>
    <x v="24"/>
    <x v="1"/>
    <s v="FA"/>
    <x v="3"/>
    <s v="Chinook River"/>
    <s v="WDFW"/>
    <d v="1995-02-27T00:00:00"/>
    <n v="70000"/>
    <x v="18"/>
    <d v="1995-02-27T00:00:00"/>
    <s v="Fry"/>
  </r>
  <r>
    <x v="24"/>
    <x v="1"/>
    <s v="FA"/>
    <x v="3"/>
    <s v="Chinook River"/>
    <s v="WDFW"/>
    <d v="1995-05-23T00:00:00"/>
    <n v="883000"/>
    <x v="18"/>
    <d v="1995-05-31T00:00:00"/>
    <s v="Smolt"/>
  </r>
  <r>
    <x v="24"/>
    <x v="7"/>
    <s v="WI"/>
    <x v="25"/>
    <s v="Lewis River"/>
    <s v="WDFW"/>
    <d v="1995-04-15T00:00:00"/>
    <n v="122566"/>
    <x v="5"/>
    <d v="1995-04-24T00:00:00"/>
    <s v="Smolt"/>
  </r>
  <r>
    <x v="24"/>
    <x v="9"/>
    <s v="SU"/>
    <x v="25"/>
    <s v="Lewis River"/>
    <s v="WDFW"/>
    <d v="1995-04-15T00:00:00"/>
    <n v="117024"/>
    <x v="5"/>
    <d v="1995-04-24T00:00:00"/>
    <s v="Smolt"/>
  </r>
  <r>
    <x v="24"/>
    <x v="1"/>
    <s v="FA"/>
    <x v="32"/>
    <s v="Elochoman Hatchery"/>
    <s v="WDFW"/>
    <d v="1995-06-01T00:00:00"/>
    <n v="4452800"/>
    <x v="14"/>
    <d v="1995-07-05T00:00:00"/>
    <s v="Smolt"/>
  </r>
  <r>
    <x v="24"/>
    <x v="12"/>
    <s v="UN"/>
    <x v="25"/>
    <s v="Lewis River"/>
    <s v="WDFW"/>
    <d v="1995-04-10T00:00:00"/>
    <n v="22869"/>
    <x v="5"/>
    <d v="1995-04-10T00:00:00"/>
    <s v="Smolt"/>
  </r>
  <r>
    <x v="24"/>
    <x v="8"/>
    <s v="SP"/>
    <x v="29"/>
    <s v="Green River"/>
    <s v="WDFW"/>
    <d v="1995-02-27T00:00:00"/>
    <n v="375600"/>
    <x v="3"/>
    <d v="1995-04-30T00:00:00"/>
    <s v="Smolt"/>
  </r>
  <r>
    <x v="24"/>
    <x v="5"/>
    <s v="SO"/>
    <x v="29"/>
    <s v="Green River"/>
    <s v="WDFW"/>
    <d v="1995-04-06T00:00:00"/>
    <n v="1077000"/>
    <x v="3"/>
    <d v="1995-05-12T00:00:00"/>
    <s v="Smolt"/>
  </r>
  <r>
    <x v="24"/>
    <x v="7"/>
    <s v="WI"/>
    <x v="40"/>
    <s v="Cowlitz River"/>
    <s v="WDFW"/>
    <d v="1995-04-17T00:00:00"/>
    <n v="330165"/>
    <x v="3"/>
    <d v="1995-05-10T00:00:00"/>
    <s v="Smolt"/>
  </r>
  <r>
    <x v="24"/>
    <x v="7"/>
    <s v="WI"/>
    <x v="40"/>
    <s v="Kalama River"/>
    <s v="WDFW"/>
    <d v="1995-05-09T00:00:00"/>
    <n v="61775"/>
    <x v="7"/>
    <d v="1995-05-10T00:00:00"/>
    <s v="Smolt"/>
  </r>
  <r>
    <x v="24"/>
    <x v="7"/>
    <s v="WI"/>
    <x v="40"/>
    <s v="Blue Creek Hatchery"/>
    <s v="WDFW"/>
    <d v="1995-05-02T00:00:00"/>
    <n v="273933"/>
    <x v="3"/>
    <d v="1995-05-11T00:00:00"/>
    <s v="Smolt"/>
  </r>
  <r>
    <x v="24"/>
    <x v="9"/>
    <s v="SU"/>
    <x v="40"/>
    <s v="Blue Creek Hatchery"/>
    <s v="WDFW"/>
    <d v="1995-05-01T00:00:00"/>
    <n v="54311"/>
    <x v="3"/>
    <d v="1995-05-01T00:00:00"/>
    <s v="Smolt"/>
  </r>
  <r>
    <x v="24"/>
    <x v="9"/>
    <s v="SU"/>
    <x v="40"/>
    <s v="Cowlitz River"/>
    <s v="WDFW"/>
    <d v="1995-04-21T00:00:00"/>
    <n v="346750"/>
    <x v="3"/>
    <d v="1995-05-01T00:00:00"/>
    <s v="Smolt"/>
  </r>
  <r>
    <x v="24"/>
    <x v="1"/>
    <s v="FA"/>
    <x v="21"/>
    <s v="Beaver Creek Hatchery"/>
    <s v="WDFW"/>
    <d v="1995-05-09T00:00:00"/>
    <n v="1137291"/>
    <x v="14"/>
    <d v="1995-05-30T00:00:00"/>
    <s v="Smolt"/>
  </r>
  <r>
    <x v="24"/>
    <x v="11"/>
    <s v="NO"/>
    <x v="7"/>
    <s v="N Fk Lewis River"/>
    <s v="WDFW"/>
    <d v="1995-04-01T00:00:00"/>
    <n v="2199200"/>
    <x v="5"/>
    <d v="1995-05-15T00:00:00"/>
    <s v="Smolt"/>
  </r>
  <r>
    <x v="24"/>
    <x v="5"/>
    <s v="SO"/>
    <x v="26"/>
    <s v="Deep River Net Pens"/>
    <s v="WDFW"/>
    <d v="1995-05-11T00:00:00"/>
    <n v="151100"/>
    <x v="15"/>
    <d v="1995-05-11T00:00:00"/>
    <s v="Smolt"/>
  </r>
  <r>
    <x v="24"/>
    <x v="5"/>
    <s v="SO"/>
    <x v="26"/>
    <s v="W Fk Grays River"/>
    <s v="WDFW"/>
    <d v="1995-05-11T00:00:00"/>
    <n v="236600"/>
    <x v="15"/>
    <d v="1995-05-11T00:00:00"/>
    <s v="Smolt"/>
  </r>
  <r>
    <x v="24"/>
    <x v="5"/>
    <s v="SO"/>
    <x v="7"/>
    <s v="N Fk Lewis River"/>
    <s v="WDFW"/>
    <d v="1995-04-01T00:00:00"/>
    <n v="888400"/>
    <x v="5"/>
    <d v="1995-05-15T00:00:00"/>
    <s v="Smolt"/>
  </r>
  <r>
    <x v="24"/>
    <x v="12"/>
    <s v="UN"/>
    <x v="40"/>
    <s v="Cowlitz River"/>
    <s v="WDFW"/>
    <d v="1995-04-17T00:00:00"/>
    <n v="115119"/>
    <x v="3"/>
    <d v="1995-05-04T00:00:00"/>
    <s v="Smolt"/>
  </r>
  <r>
    <x v="24"/>
    <x v="9"/>
    <s v="SU"/>
    <x v="33"/>
    <s v="Salmon R Oregon"/>
    <s v="ODFW"/>
    <d v="1995-04-10T00:00:00"/>
    <n v="77648"/>
    <x v="12"/>
    <d v="1995-04-13T00:00:00"/>
    <s v="Smolt"/>
  </r>
  <r>
    <x v="24"/>
    <x v="8"/>
    <s v="SP"/>
    <x v="1"/>
    <s v="S Fk Santiam River"/>
    <s v="ODFW"/>
    <d v="1995-02-15T00:00:00"/>
    <n v="50851"/>
    <x v="0"/>
    <d v="1995-02-16T00:00:00"/>
    <s v="Smolt"/>
  </r>
  <r>
    <x v="24"/>
    <x v="9"/>
    <s v="SU"/>
    <x v="0"/>
    <s v="S Fk Santiam River"/>
    <s v="ODFW"/>
    <d v="1995-04-05T00:00:00"/>
    <n v="166242"/>
    <x v="0"/>
    <d v="1995-04-07T00:00:00"/>
    <s v="Smolt"/>
  </r>
  <r>
    <x v="24"/>
    <x v="7"/>
    <s v="WI"/>
    <x v="12"/>
    <s v="N Fk Klaskanine River"/>
    <s v="ODFW"/>
    <d v="1995-04-03T00:00:00"/>
    <n v="62575"/>
    <x v="11"/>
    <d v="1995-04-03T00:00:00"/>
    <s v="Smolt"/>
  </r>
  <r>
    <x v="24"/>
    <x v="9"/>
    <s v="SU"/>
    <x v="17"/>
    <s v="Santiam River &amp; N Fk"/>
    <s v="ODFW"/>
    <d v="1995-04-07T00:00:00"/>
    <n v="18256"/>
    <x v="0"/>
    <d v="1995-04-07T00:00:00"/>
    <s v="Smolt"/>
  </r>
  <r>
    <x v="24"/>
    <x v="7"/>
    <s v="WI"/>
    <x v="11"/>
    <s v="Scappoose Creek"/>
    <s v="ODFW"/>
    <d v="1995-03-27T00:00:00"/>
    <n v="10034"/>
    <x v="1"/>
    <d v="1995-03-27T00:00:00"/>
    <s v="Smolt"/>
  </r>
  <r>
    <x v="24"/>
    <x v="8"/>
    <s v="SP"/>
    <x v="34"/>
    <s v="S Fk Klaskanine River"/>
    <s v="ODFW"/>
    <d v="1995-02-07T00:00:00"/>
    <n v="86978"/>
    <x v="11"/>
    <d v="1995-02-07T00:00:00"/>
    <s v="Smolt"/>
  </r>
  <r>
    <x v="24"/>
    <x v="7"/>
    <s v="WI"/>
    <x v="17"/>
    <s v="Santiam River &amp; N Fk"/>
    <s v="ODFW"/>
    <d v="1995-04-07T00:00:00"/>
    <n v="17118"/>
    <x v="0"/>
    <d v="1995-04-07T00:00:00"/>
    <s v="Smolt"/>
  </r>
  <r>
    <x v="24"/>
    <x v="8"/>
    <s v="SP"/>
    <x v="15"/>
    <s v="Marmot Acclim Site"/>
    <s v="ODFW"/>
    <d v="1995-03-15T00:00:00"/>
    <n v="149606"/>
    <x v="12"/>
    <d v="1995-03-15T00:00:00"/>
    <s v="Smolt"/>
  </r>
  <r>
    <x v="24"/>
    <x v="7"/>
    <s v="WI"/>
    <x v="15"/>
    <s v="Marmot Acclim Site"/>
    <s v="ODFW"/>
    <d v="1995-04-07T00:00:00"/>
    <n v="49975"/>
    <x v="12"/>
    <d v="1995-04-07T00:00:00"/>
    <s v="Smolt"/>
  </r>
  <r>
    <x v="24"/>
    <x v="6"/>
    <s v="UN"/>
    <x v="34"/>
    <s v="Blind Slough"/>
    <s v="ODFW"/>
    <d v="1995-05-12T00:00:00"/>
    <n v="140267"/>
    <x v="4"/>
    <d v="1995-05-12T00:00:00"/>
    <s v="Smolt"/>
  </r>
  <r>
    <x v="24"/>
    <x v="8"/>
    <s v="SP"/>
    <x v="34"/>
    <s v="Youngs River"/>
    <s v="ODFW"/>
    <d v="1995-02-09T00:00:00"/>
    <n v="363222"/>
    <x v="8"/>
    <d v="1995-03-30T00:00:00"/>
    <s v="Smolt"/>
  </r>
  <r>
    <x v="24"/>
    <x v="1"/>
    <s v="FA"/>
    <x v="34"/>
    <s v="S Fk Klaskanine River"/>
    <s v="ODFW"/>
    <d v="1995-08-15T00:00:00"/>
    <n v="15758"/>
    <x v="11"/>
    <d v="1995-08-15T00:00:00"/>
    <s v="Smolt"/>
  </r>
  <r>
    <x v="24"/>
    <x v="6"/>
    <s v="UN"/>
    <x v="34"/>
    <s v="Youngs Bay"/>
    <s v="ODFW"/>
    <d v="1995-04-18T00:00:00"/>
    <n v="960556"/>
    <x v="8"/>
    <d v="1995-05-11T00:00:00"/>
    <s v="Smolt"/>
  </r>
  <r>
    <x v="24"/>
    <x v="8"/>
    <s v="SP"/>
    <x v="17"/>
    <s v="M Fk Willamette River"/>
    <s v="ODFW"/>
    <d v="1995-03-08T00:00:00"/>
    <n v="112216"/>
    <x v="1"/>
    <d v="1995-03-08T00:00:00"/>
    <s v="Smolt"/>
  </r>
  <r>
    <x v="24"/>
    <x v="6"/>
    <s v="UN"/>
    <x v="34"/>
    <s v="Tongue Pt"/>
    <s v="ODFW"/>
    <d v="1995-05-12T00:00:00"/>
    <n v="130623"/>
    <x v="4"/>
    <d v="1995-05-12T00:00:00"/>
    <s v="Smolt"/>
  </r>
  <r>
    <x v="24"/>
    <x v="7"/>
    <s v="WI"/>
    <x v="11"/>
    <s v="Gales Creek"/>
    <s v="ODFW"/>
    <d v="1995-03-27T00:00:00"/>
    <n v="20416"/>
    <x v="1"/>
    <d v="1995-03-29T00:00:00"/>
    <s v="Smolt"/>
  </r>
  <r>
    <x v="24"/>
    <x v="8"/>
    <s v="SP"/>
    <x v="0"/>
    <s v="S Fk Santiam River"/>
    <s v="ODFW"/>
    <d v="1995-02-10T00:00:00"/>
    <n v="777567"/>
    <x v="0"/>
    <d v="1995-03-08T00:00:00"/>
    <s v="Smolt"/>
  </r>
  <r>
    <x v="24"/>
    <x v="6"/>
    <s v="UN"/>
    <x v="12"/>
    <s v="N Fk Klaskanine River"/>
    <s v="ODFW"/>
    <d v="1994-04-15T00:00:00"/>
    <n v="1125000"/>
    <x v="11"/>
    <d v="1994-04-15T00:00:00"/>
    <s v="Smolt"/>
  </r>
  <r>
    <x v="24"/>
    <x v="8"/>
    <s v="SP"/>
    <x v="18"/>
    <s v="Willamette River"/>
    <s v="ODFW"/>
    <d v="1995-03-08T00:00:00"/>
    <n v="124065"/>
    <x v="1"/>
    <d v="1995-03-09T00:00:00"/>
    <s v="Smolt"/>
  </r>
  <r>
    <x v="24"/>
    <x v="7"/>
    <s v="WI"/>
    <x v="11"/>
    <s v="Clatskanie River"/>
    <s v="ODFW"/>
    <d v="1995-03-27T00:00:00"/>
    <n v="10027"/>
    <x v="4"/>
    <d v="1995-03-28T00:00:00"/>
    <s v="Smolt"/>
  </r>
  <r>
    <x v="24"/>
    <x v="8"/>
    <s v="SP"/>
    <x v="1"/>
    <s v="Dexter Pond"/>
    <s v="ODFW"/>
    <d v="1995-03-09T00:00:00"/>
    <n v="809156"/>
    <x v="1"/>
    <d v="1995-03-09T00:00:00"/>
    <s v="Smolt"/>
  </r>
  <r>
    <x v="24"/>
    <x v="8"/>
    <s v="SP"/>
    <x v="18"/>
    <s v="McKenzie Hatchery"/>
    <s v="ODFW"/>
    <d v="1995-03-01T00:00:00"/>
    <n v="480183"/>
    <x v="1"/>
    <d v="1995-03-01T00:00:00"/>
    <s v="Smolt"/>
  </r>
  <r>
    <x v="24"/>
    <x v="9"/>
    <s v="SU"/>
    <x v="16"/>
    <s v="McKenzie River"/>
    <s v="ODFW"/>
    <d v="1995-04-04T00:00:00"/>
    <n v="114341"/>
    <x v="1"/>
    <d v="1995-04-11T00:00:00"/>
    <s v="Smolt"/>
  </r>
  <r>
    <x v="24"/>
    <x v="8"/>
    <s v="SP"/>
    <x v="17"/>
    <s v="Santiam River &amp; N Fk"/>
    <s v="ODFW"/>
    <d v="1995-03-06T00:00:00"/>
    <n v="664050"/>
    <x v="0"/>
    <d v="1995-03-07T00:00:00"/>
    <s v="Smolt"/>
  </r>
  <r>
    <x v="24"/>
    <x v="8"/>
    <s v="SP"/>
    <x v="18"/>
    <s v="McKenzie Hatchery"/>
    <s v="ODFW"/>
    <d v="1995-02-10T00:00:00"/>
    <n v="521052"/>
    <x v="1"/>
    <d v="1995-02-10T00:00:00"/>
    <s v="Smolt"/>
  </r>
  <r>
    <x v="24"/>
    <x v="8"/>
    <s v="SP"/>
    <x v="18"/>
    <s v="Willamette River"/>
    <s v="ODFW"/>
    <d v="1995-03-08T00:00:00"/>
    <n v="124065"/>
    <x v="1"/>
    <d v="1995-03-09T00:00:00"/>
    <s v="Smolt"/>
  </r>
  <r>
    <x v="24"/>
    <x v="7"/>
    <s v="WI"/>
    <x v="11"/>
    <s v="Tualatin River"/>
    <s v="ODFW"/>
    <d v="1995-03-28T00:00:00"/>
    <n v="10003"/>
    <x v="1"/>
    <d v="1995-03-29T00:00:00"/>
    <s v="Smolt"/>
  </r>
  <r>
    <x v="24"/>
    <x v="8"/>
    <s v="SP"/>
    <x v="1"/>
    <s v="Dexter Pond"/>
    <s v="ODFW"/>
    <d v="1995-02-08T00:00:00"/>
    <n v="378256"/>
    <x v="1"/>
    <d v="1995-02-08T00:00:00"/>
    <s v="Smolt"/>
  </r>
  <r>
    <x v="24"/>
    <x v="6"/>
    <s v="UN"/>
    <x v="10"/>
    <s v="Tualatin River"/>
    <s v="ODFW"/>
    <d v="1995-05-03T00:00:00"/>
    <n v="59250"/>
    <x v="1"/>
    <d v="1995-05-03T00:00:00"/>
    <s v="Smolt"/>
  </r>
  <r>
    <x v="24"/>
    <x v="6"/>
    <s v="UN"/>
    <x v="34"/>
    <s v="S Fk Klaskanine River"/>
    <s v="ODFW"/>
    <d v="1995-04-10T00:00:00"/>
    <n v="433674"/>
    <x v="11"/>
    <d v="1995-04-10T00:00:00"/>
    <s v="Smolt"/>
  </r>
  <r>
    <x v="24"/>
    <x v="8"/>
    <s v="SP"/>
    <x v="14"/>
    <s v="Sandy River"/>
    <s v="ODFW"/>
    <d v="1995-03-13T00:00:00"/>
    <n v="309877"/>
    <x v="12"/>
    <d v="1995-03-15T00:00:00"/>
    <s v="Smolt"/>
  </r>
  <r>
    <x v="24"/>
    <x v="8"/>
    <s v="SP"/>
    <x v="14"/>
    <s v="Clackamas Hatchery"/>
    <s v="ODFW"/>
    <d v="1995-03-15T00:00:00"/>
    <n v="450033"/>
    <x v="13"/>
    <d v="1995-04-06T00:00:00"/>
    <s v="Smolt"/>
  </r>
  <r>
    <x v="24"/>
    <x v="9"/>
    <s v="SU"/>
    <x v="11"/>
    <s v="Clackamas River"/>
    <s v="ODFW"/>
    <d v="1995-04-04T00:00:00"/>
    <n v="133668"/>
    <x v="13"/>
    <d v="1995-04-07T00:00:00"/>
    <s v="Smolt"/>
  </r>
  <r>
    <x v="24"/>
    <x v="7"/>
    <s v="WI"/>
    <x v="14"/>
    <s v="Clackamas Hatchery"/>
    <s v="ODFW"/>
    <d v="1995-04-06T00:00:00"/>
    <n v="32169"/>
    <x v="13"/>
    <d v="1995-04-06T00:00:00"/>
    <s v="Smolt"/>
  </r>
  <r>
    <x v="24"/>
    <x v="7"/>
    <s v="WI"/>
    <x v="14"/>
    <s v="Sandy River"/>
    <s v="ODFW"/>
    <d v="1995-04-06T00:00:00"/>
    <n v="30085"/>
    <x v="12"/>
    <d v="1995-04-06T00:00:00"/>
    <s v="Smolt"/>
  </r>
  <r>
    <x v="24"/>
    <x v="8"/>
    <s v="SP"/>
    <x v="18"/>
    <s v="Mollala River"/>
    <s v="ODFW"/>
    <d v="1995-03-01T00:00:00"/>
    <n v="68343"/>
    <x v="1"/>
    <d v="1995-03-01T00:00:00"/>
    <s v="Smolt"/>
  </r>
  <r>
    <x v="24"/>
    <x v="7"/>
    <s v="WI"/>
    <x v="33"/>
    <s v="Clackamas River"/>
    <s v="ODFW"/>
    <d v="1995-04-03T00:00:00"/>
    <n v="45724"/>
    <x v="13"/>
    <d v="1995-04-07T00:00:00"/>
    <s v="Smolt"/>
  </r>
  <r>
    <x v="24"/>
    <x v="9"/>
    <s v="SU"/>
    <x v="19"/>
    <s v="Mollala River"/>
    <s v="ODFW"/>
    <d v="1995-04-05T00:00:00"/>
    <n v="52853"/>
    <x v="1"/>
    <d v="1995-04-06T00:00:00"/>
    <s v="Smolt"/>
  </r>
  <r>
    <x v="24"/>
    <x v="6"/>
    <s v="UN"/>
    <x v="2"/>
    <s v="Bonneville Hatchery"/>
    <s v="ODFW"/>
    <d v="1995-06-09T00:00:00"/>
    <n v="1004432"/>
    <x v="2"/>
    <d v="1995-06-09T00:00:00"/>
    <s v="Smolt"/>
  </r>
  <r>
    <x v="24"/>
    <x v="6"/>
    <s v="UN"/>
    <x v="34"/>
    <s v="Youngs Bay"/>
    <s v="ODFW"/>
    <d v="1995-05-08T00:00:00"/>
    <n v="747943"/>
    <x v="8"/>
    <d v="1995-05-15T00:00:00"/>
    <s v="Smolt"/>
  </r>
  <r>
    <x v="24"/>
    <x v="7"/>
    <s v="WI"/>
    <x v="11"/>
    <s v="Mollala River"/>
    <s v="ODFW"/>
    <d v="1995-04-04T00:00:00"/>
    <n v="31237"/>
    <x v="1"/>
    <d v="1995-04-04T00:00:00"/>
    <s v="Smolt"/>
  </r>
  <r>
    <x v="24"/>
    <x v="1"/>
    <s v="FA"/>
    <x v="10"/>
    <s v="Big Creek Hatchery"/>
    <s v="ODFW"/>
    <d v="1995-03-27T00:00:00"/>
    <n v="6229049"/>
    <x v="10"/>
    <d v="1995-04-28T00:00:00"/>
    <s v="Smolt"/>
  </r>
  <r>
    <x v="24"/>
    <x v="7"/>
    <s v="WI"/>
    <x v="10"/>
    <s v="Big Creek Hatchery"/>
    <s v="ODFW"/>
    <d v="1995-04-03T00:00:00"/>
    <n v="61268"/>
    <x v="10"/>
    <d v="1995-04-14T00:00:00"/>
    <s v="Smolt"/>
  </r>
  <r>
    <x v="24"/>
    <x v="7"/>
    <s v="WI"/>
    <x v="11"/>
    <s v="Sandy River"/>
    <s v="ODFW"/>
    <d v="1995-03-27T00:00:00"/>
    <n v="150208"/>
    <x v="12"/>
    <d v="1995-03-30T00:00:00"/>
    <s v="Smolt"/>
  </r>
  <r>
    <x v="24"/>
    <x v="7"/>
    <s v="WI"/>
    <x v="11"/>
    <s v="Clackamas River"/>
    <s v="ODFW"/>
    <d v="1995-03-29T00:00:00"/>
    <n v="105596"/>
    <x v="13"/>
    <d v="1995-04-03T00:00:00"/>
    <s v="Smolt"/>
  </r>
  <r>
    <x v="24"/>
    <x v="1"/>
    <s v="FA"/>
    <x v="2"/>
    <s v="Bonneville Hatchery"/>
    <s v="ODFW"/>
    <d v="1995-03-15T00:00:00"/>
    <n v="4670461"/>
    <x v="2"/>
    <d v="1995-05-15T00:00:00"/>
    <s v="Smolt"/>
  </r>
  <r>
    <x v="24"/>
    <x v="6"/>
    <s v="UN"/>
    <x v="2"/>
    <s v="Bonneville Hatchery"/>
    <s v="ODFW"/>
    <d v="1995-04-26T00:00:00"/>
    <n v="274691"/>
    <x v="2"/>
    <d v="1995-04-26T00:00:00"/>
    <s v="Smolt"/>
  </r>
  <r>
    <x v="24"/>
    <x v="6"/>
    <s v="UN"/>
    <x v="10"/>
    <s v="Big Creek Hatchery"/>
    <s v="ODFW"/>
    <d v="1995-04-28T00:00:00"/>
    <n v="130654"/>
    <x v="10"/>
    <d v="1995-04-28T00:00:00"/>
    <s v="Smolt"/>
  </r>
  <r>
    <x v="24"/>
    <x v="7"/>
    <s v="WI"/>
    <x v="11"/>
    <s v="Gnat Creek"/>
    <s v="ODFW"/>
    <d v="1995-03-03T00:00:00"/>
    <n v="40188"/>
    <x v="4"/>
    <d v="1995-03-03T00:00:00"/>
    <s v="Smolt"/>
  </r>
  <r>
    <x v="24"/>
    <x v="6"/>
    <s v="UN"/>
    <x v="8"/>
    <s v="Eagle Creek"/>
    <s v="USFW"/>
    <d v="1995-05-10T00:00:00"/>
    <n v="783556"/>
    <x v="13"/>
    <d v="1995-05-30T00:00:00"/>
    <s v="Smolt"/>
  </r>
  <r>
    <x v="24"/>
    <x v="7"/>
    <s v="WI"/>
    <x v="8"/>
    <s v="Eagle Creek"/>
    <s v="USFW"/>
    <d v="1995-05-02T00:00:00"/>
    <n v="178199"/>
    <x v="13"/>
    <d v="1995-05-02T00:00:00"/>
    <s v="Smolt"/>
  </r>
  <r>
    <x v="24"/>
    <x v="6"/>
    <s v="UN"/>
    <x v="8"/>
    <s v="Eagle Creek"/>
    <s v="USFW"/>
    <d v="1995-04-20T00:00:00"/>
    <n v="204321"/>
    <x v="13"/>
    <d v="1995-04-20T00:00:00"/>
    <s v="Smolt"/>
  </r>
  <r>
    <x v="24"/>
    <x v="1"/>
    <s v="FA"/>
    <x v="41"/>
    <s v="Abernathy Hatchery"/>
    <s v="USFW"/>
    <d v="1995-03-02T00:00:00"/>
    <n v="485765"/>
    <x v="19"/>
    <d v="1995-03-02T00:00:00"/>
    <s v="Smolt"/>
  </r>
  <r>
    <x v="24"/>
    <x v="1"/>
    <s v="FA"/>
    <x v="41"/>
    <s v="Abernathy Hatchery"/>
    <s v="USFW"/>
    <d v="1995-04-20T00:00:00"/>
    <n v="500183"/>
    <x v="19"/>
    <d v="1995-04-20T00:00:00"/>
    <s v="Smolt"/>
  </r>
  <r>
    <x v="24"/>
    <x v="1"/>
    <s v="FA"/>
    <x v="41"/>
    <s v="Abernathy Hatchery"/>
    <s v="USFW"/>
    <d v="1995-05-18T00:00:00"/>
    <n v="450051"/>
    <x v="19"/>
    <d v="1995-05-18T00:00:00"/>
    <s v="Smolt"/>
  </r>
  <r>
    <x v="24"/>
    <x v="7"/>
    <s v="WI"/>
    <x v="21"/>
    <s v="Beaver Creek"/>
    <s v="WDFW"/>
    <d v="1995-04-18T00:00:00"/>
    <n v="199333"/>
    <x v="14"/>
    <d v="1995-05-05T00:00:00"/>
    <s v="Smolt"/>
  </r>
  <r>
    <x v="24"/>
    <x v="9"/>
    <s v="SU"/>
    <x v="21"/>
    <s v="Beaver Creek Hatchery"/>
    <s v="WDFW"/>
    <d v="1995-04-17T00:00:00"/>
    <n v="78010"/>
    <x v="14"/>
    <d v="1995-05-05T00:00:00"/>
    <s v="Smolt"/>
  </r>
  <r>
    <x v="24"/>
    <x v="9"/>
    <s v="SU"/>
    <x v="21"/>
    <s v="S Fk Toutle River"/>
    <s v="WDFW"/>
    <d v="1995-04-28T00:00:00"/>
    <n v="16400"/>
    <x v="16"/>
    <d v="1995-04-28T00:00:00"/>
    <s v="Smolt"/>
  </r>
  <r>
    <x v="24"/>
    <x v="7"/>
    <s v="WI"/>
    <x v="21"/>
    <s v="Coweeman River"/>
    <s v="WDFW"/>
    <d v="1995-04-22T00:00:00"/>
    <n v="9150"/>
    <x v="17"/>
    <d v="1995-04-22T00:00:00"/>
    <s v="Smolt"/>
  </r>
  <r>
    <x v="24"/>
    <x v="9"/>
    <s v="SU"/>
    <x v="21"/>
    <s v="Gobar Acclim Pond"/>
    <s v="WDFW"/>
    <d v="1995-04-25T00:00:00"/>
    <n v="50920"/>
    <x v="7"/>
    <d v="1995-04-27T00:00:00"/>
    <s v="Smolt"/>
  </r>
  <r>
    <x v="24"/>
    <x v="7"/>
    <s v="WI"/>
    <x v="26"/>
    <s v="Abernathy Cr"/>
    <s v="WDFW"/>
    <d v="1995-04-17T00:00:00"/>
    <n v="5000"/>
    <x v="19"/>
    <d v="1995-04-17T00:00:00"/>
    <s v="Smolt"/>
  </r>
  <r>
    <x v="24"/>
    <x v="7"/>
    <s v="WI"/>
    <x v="26"/>
    <s v="Germany Creek"/>
    <s v="WDFW"/>
    <d v="1995-04-17T00:00:00"/>
    <n v="5000"/>
    <x v="4"/>
    <d v="1995-04-17T00:00:00"/>
    <s v="Smolt"/>
  </r>
  <r>
    <x v="24"/>
    <x v="12"/>
    <s v="UN"/>
    <x v="21"/>
    <s v="Beaver Creek"/>
    <s v="WDFW"/>
    <d v="1995-04-17T00:00:00"/>
    <n v="42592"/>
    <x v="14"/>
    <d v="1995-05-05T00:00:00"/>
    <s v="Smolt"/>
  </r>
  <r>
    <x v="24"/>
    <x v="12"/>
    <s v="UN"/>
    <x v="28"/>
    <s v="Washougal Hatchery"/>
    <s v="WDFW"/>
    <d v="1995-04-04T00:00:00"/>
    <n v="29280"/>
    <x v="6"/>
    <d v="1995-04-07T00:00:00"/>
    <s v="Smolt"/>
  </r>
  <r>
    <x v="24"/>
    <x v="7"/>
    <s v="WI"/>
    <x v="28"/>
    <s v="Washougal Hatchery"/>
    <s v="WDFW"/>
    <d v="1995-04-24T00:00:00"/>
    <n v="80173"/>
    <x v="6"/>
    <d v="1995-04-24T00:00:00"/>
    <s v="Smolt"/>
  </r>
  <r>
    <x v="24"/>
    <x v="7"/>
    <s v="WI"/>
    <x v="28"/>
    <s v="Hamilton Creek"/>
    <s v="WDFW"/>
    <d v="1995-04-14T00:00:00"/>
    <n v="8016"/>
    <x v="4"/>
    <d v="1995-04-14T00:00:00"/>
    <s v="Smolt"/>
  </r>
  <r>
    <x v="24"/>
    <x v="1"/>
    <s v="FA"/>
    <x v="42"/>
    <s v="Cowlitz River"/>
    <s v="WDFW"/>
    <d v="1995-05-30T00:00:00"/>
    <n v="7294900"/>
    <x v="3"/>
    <d v="1995-06-22T00:00:00"/>
    <s v="Smolt"/>
  </r>
  <r>
    <x v="24"/>
    <x v="7"/>
    <s v="WI"/>
    <x v="26"/>
    <s v="Skamokawa Creek"/>
    <s v="WDFW"/>
    <d v="1995-04-17T00:00:00"/>
    <n v="5100"/>
    <x v="4"/>
    <d v="1995-04-17T00:00:00"/>
    <s v="Smolt"/>
  </r>
  <r>
    <x v="24"/>
    <x v="9"/>
    <s v="SU"/>
    <x v="30"/>
    <s v="Kalama River"/>
    <s v="WDFW"/>
    <d v="1995-04-21T00:00:00"/>
    <n v="29210"/>
    <x v="7"/>
    <d v="1995-04-25T00:00:00"/>
    <s v="Smolt"/>
  </r>
  <r>
    <x v="24"/>
    <x v="9"/>
    <s v="SU"/>
    <x v="30"/>
    <s v="N Fk Lewis River"/>
    <s v="WDFW"/>
    <d v="1994-04-21T00:00:00"/>
    <n v="0"/>
    <x v="5"/>
    <d v="1994-04-21T00:00:00"/>
    <s v="Smolt"/>
  </r>
  <r>
    <x v="24"/>
    <x v="7"/>
    <s v="WI"/>
    <x v="28"/>
    <s v="Salmon Creek (WA)"/>
    <s v="WDFW"/>
    <d v="1995-04-25T00:00:00"/>
    <n v="15492"/>
    <x v="4"/>
    <d v="1995-04-25T00:00:00"/>
    <s v="Smolt"/>
  </r>
  <r>
    <x v="24"/>
    <x v="7"/>
    <s v="WI"/>
    <x v="28"/>
    <s v="E Fk Lewis River"/>
    <s v="WDFW"/>
    <d v="1995-04-11T00:00:00"/>
    <n v="90790"/>
    <x v="5"/>
    <d v="1995-04-24T00:00:00"/>
    <s v="Smolt"/>
  </r>
  <r>
    <x v="24"/>
    <x v="7"/>
    <s v="WI"/>
    <x v="26"/>
    <s v="Coweeman River"/>
    <s v="WDFW"/>
    <d v="1995-04-18T00:00:00"/>
    <n v="15500"/>
    <x v="17"/>
    <d v="1995-04-19T00:00:00"/>
    <s v="Smolt"/>
  </r>
  <r>
    <x v="24"/>
    <x v="9"/>
    <s v="SU"/>
    <x v="28"/>
    <s v="Washougal Hatchery"/>
    <s v="WDFW"/>
    <d v="1994-04-23T00:00:00"/>
    <n v="105212"/>
    <x v="6"/>
    <d v="1994-04-24T00:00:00"/>
    <s v="Smolt"/>
  </r>
  <r>
    <x v="24"/>
    <x v="7"/>
    <s v="WI"/>
    <x v="26"/>
    <s v="Grays River Hatchery"/>
    <s v="WDFW"/>
    <d v="1995-04-19T00:00:00"/>
    <n v="28400"/>
    <x v="15"/>
    <d v="1995-04-25T00:00:00"/>
    <s v="Smolt"/>
  </r>
  <r>
    <x v="24"/>
    <x v="6"/>
    <s v="UN"/>
    <x v="27"/>
    <s v="Kalama River"/>
    <s v="WDFW"/>
    <d v="1995-04-17T00:00:00"/>
    <n v="850600"/>
    <x v="7"/>
    <d v="1995-05-09T00:00:00"/>
    <s v="Smolt"/>
  </r>
  <r>
    <x v="24"/>
    <x v="9"/>
    <s v="SU"/>
    <x v="28"/>
    <s v="Green River"/>
    <s v="WDFW"/>
    <d v="1995-05-03T00:00:00"/>
    <n v="25155"/>
    <x v="3"/>
    <d v="1995-05-03T00:00:00"/>
    <s v="Smolt"/>
  </r>
  <r>
    <x v="24"/>
    <x v="1"/>
    <s v="FA"/>
    <x v="29"/>
    <s v="Green River"/>
    <s v="WDFW"/>
    <d v="1995-06-24T00:00:00"/>
    <n v="2498200"/>
    <x v="3"/>
    <d v="1995-06-30T00:00:00"/>
    <s v="Smolt"/>
  </r>
  <r>
    <x v="24"/>
    <x v="7"/>
    <s v="WI"/>
    <x v="3"/>
    <s v="Cowlitz River"/>
    <s v="WDFW"/>
    <d v="1995-05-03T00:00:00"/>
    <n v="35004"/>
    <x v="3"/>
    <d v="1995-05-03T00:00:00"/>
    <s v="Smolt"/>
  </r>
  <r>
    <x v="24"/>
    <x v="1"/>
    <s v="FA"/>
    <x v="3"/>
    <s v="Olequa Creek"/>
    <s v="WDFW"/>
    <d v="1995-04-21T00:00:00"/>
    <n v="10000"/>
    <x v="3"/>
    <d v="1995-04-21T00:00:00"/>
    <s v="Smolt"/>
  </r>
  <r>
    <x v="24"/>
    <x v="5"/>
    <s v="SO"/>
    <x v="3"/>
    <s v="Deep River Net Pens"/>
    <s v="WDFW"/>
    <d v="1995-04-10T00:00:00"/>
    <n v="50100"/>
    <x v="15"/>
    <d v="1995-04-10T00:00:00"/>
    <s v="Smolt"/>
  </r>
  <r>
    <x v="24"/>
    <x v="1"/>
    <s v="FA"/>
    <x v="26"/>
    <s v="W Fk Grays River"/>
    <s v="WDFW"/>
    <d v="1995-09-28T00:00:00"/>
    <n v="98600"/>
    <x v="15"/>
    <d v="1995-09-29T00:00:00"/>
    <s v="Smolt"/>
  </r>
  <r>
    <x v="24"/>
    <x v="1"/>
    <s v="FA"/>
    <x v="27"/>
    <s v="Kalama River"/>
    <s v="WDFW"/>
    <d v="1995-06-05T00:00:00"/>
    <n v="3541500"/>
    <x v="7"/>
    <d v="1995-06-19T00:00:00"/>
    <s v="Smolt"/>
  </r>
  <r>
    <x v="24"/>
    <x v="7"/>
    <s v="WI"/>
    <x v="42"/>
    <s v="Cowlitz River"/>
    <s v="WDFW"/>
    <d v="1995-04-24T00:00:00"/>
    <n v="235129"/>
    <x v="3"/>
    <d v="1995-04-25T00:00:00"/>
    <s v="Smolt"/>
  </r>
  <r>
    <x v="24"/>
    <x v="12"/>
    <s v="UN"/>
    <x v="3"/>
    <s v="Salmon Creek (WA)"/>
    <s v="WDFW"/>
    <d v="1995-04-18T00:00:00"/>
    <n v="10705"/>
    <x v="4"/>
    <d v="1995-04-18T00:00:00"/>
    <s v="Smolt"/>
  </r>
  <r>
    <x v="24"/>
    <x v="8"/>
    <s v="SP"/>
    <x v="43"/>
    <s v="Below Bonn Dam"/>
    <s v="n/a"/>
    <d v="1995-04-09T00:00:00"/>
    <n v="107453"/>
    <x v="4"/>
    <d v="1995-07-01T00:00:00"/>
    <s v="Smolt"/>
  </r>
  <r>
    <x v="24"/>
    <x v="1"/>
    <s v="FA"/>
    <x v="2"/>
    <s v="Bonneville Hatchery"/>
    <s v="ODFW"/>
    <d v="1995-03-15T00:00:00"/>
    <n v="7102870"/>
    <x v="2"/>
    <d v="1995-04-14T00:00:00"/>
    <s v="Smolt"/>
  </r>
  <r>
    <x v="24"/>
    <x v="1"/>
    <s v="FA"/>
    <x v="10"/>
    <s v="Big Creek Hatchery"/>
    <s v="ODFW"/>
    <d v="1995-08-11T00:00:00"/>
    <n v="1008598"/>
    <x v="10"/>
    <d v="1995-08-30T00:00:00"/>
    <s v="Smolt"/>
  </r>
  <r>
    <x v="24"/>
    <x v="1"/>
    <s v="FA"/>
    <x v="34"/>
    <s v="Youngs Bay"/>
    <s v="ODFW"/>
    <d v="1995-06-27T00:00:00"/>
    <n v="1251787"/>
    <x v="8"/>
    <d v="1995-07-18T00:00:00"/>
    <s v="Smolt"/>
  </r>
  <r>
    <x v="24"/>
    <x v="1"/>
    <s v="FA"/>
    <x v="34"/>
    <s v="Youngs Bay"/>
    <s v="ODFW"/>
    <d v="1995-07-18T00:00:00"/>
    <n v="199088"/>
    <x v="8"/>
    <d v="1995-07-18T00:00:00"/>
    <s v="Smolt"/>
  </r>
  <r>
    <x v="24"/>
    <x v="9"/>
    <s v="SU"/>
    <x v="19"/>
    <s v="Santiam River &amp; N Fk"/>
    <s v="ODFW"/>
    <d v="1995-04-05T00:00:00"/>
    <n v="118353"/>
    <x v="0"/>
    <d v="1995-04-06T00:00:00"/>
    <s v="Smolt"/>
  </r>
  <r>
    <x v="24"/>
    <x v="6"/>
    <s v="UN"/>
    <x v="15"/>
    <s v="Cedar Creek"/>
    <s v="ODFW"/>
    <d v="1995-04-09T00:00:00"/>
    <n v="54686"/>
    <x v="5"/>
    <d v="1995-04-09T00:00:00"/>
    <s v="Smolt"/>
  </r>
  <r>
    <x v="24"/>
    <x v="1"/>
    <s v="FA"/>
    <x v="44"/>
    <s v="Mollala River"/>
    <s v="ODFW"/>
    <d v="1995-04-25T00:00:00"/>
    <n v="309516"/>
    <x v="1"/>
    <d v="1995-04-26T00:00:00"/>
    <s v="Smolt"/>
  </r>
  <r>
    <x v="24"/>
    <x v="1"/>
    <s v="FA"/>
    <x v="44"/>
    <s v="Mill Cr (Willamette)"/>
    <s v="ODFW"/>
    <d v="1995-04-24T00:00:00"/>
    <n v="995092"/>
    <x v="1"/>
    <d v="1995-04-25T00:00:00"/>
    <s v="Smolt"/>
  </r>
  <r>
    <x v="24"/>
    <x v="1"/>
    <s v="FA"/>
    <x v="44"/>
    <s v="Johnson Cr Oregon"/>
    <s v="ODFW"/>
    <d v="1995-04-27T00:00:00"/>
    <n v="39249"/>
    <x v="1"/>
    <d v="1995-04-27T00:00:00"/>
    <s v="Smolt"/>
  </r>
  <r>
    <x v="24"/>
    <x v="6"/>
    <s v="UN"/>
    <x v="12"/>
    <s v="N Fk Klaskanine River"/>
    <s v="ODFW"/>
    <d v="1995-04-04T00:00:00"/>
    <n v="1201313"/>
    <x v="11"/>
    <d v="1995-04-04T00:00:00"/>
    <s v="Smolt"/>
  </r>
  <r>
    <x v="24"/>
    <x v="9"/>
    <s v="SU"/>
    <x v="1"/>
    <s v="M Fk Willamette River"/>
    <s v="ODFW"/>
    <d v="1995-04-03T00:00:00"/>
    <n v="115103"/>
    <x v="1"/>
    <d v="1995-04-06T00:00:00"/>
    <s v="Smolt"/>
  </r>
  <r>
    <x v="24"/>
    <x v="6"/>
    <s v="UN"/>
    <x v="15"/>
    <s v="Sandy Hatchery"/>
    <s v="ODFW"/>
    <d v="1995-05-03T00:00:00"/>
    <n v="57924"/>
    <x v="12"/>
    <d v="1995-05-03T00:00:00"/>
    <s v="Smolt"/>
  </r>
  <r>
    <x v="24"/>
    <x v="1"/>
    <s v="FA"/>
    <x v="44"/>
    <s v="Santiam River &amp; N Fk"/>
    <s v="ODFW"/>
    <d v="1995-05-02T00:00:00"/>
    <n v="5897843"/>
    <x v="0"/>
    <d v="1995-05-04T00:00:00"/>
    <s v="Smolt"/>
  </r>
  <r>
    <x v="24"/>
    <x v="1"/>
    <s v="FA"/>
    <x v="10"/>
    <s v="Big Creek Hatchery"/>
    <s v="ODFW"/>
    <d v="1995-05-11T00:00:00"/>
    <n v="5684812"/>
    <x v="10"/>
    <d v="1995-05-22T00:00:00"/>
    <s v="Smolt"/>
  </r>
  <r>
    <x v="24"/>
    <x v="6"/>
    <s v="UN"/>
    <x v="10"/>
    <s v="Big Creek Hatchery"/>
    <s v="ODFW"/>
    <d v="1995-05-16T00:00:00"/>
    <n v="403203"/>
    <x v="10"/>
    <d v="1995-05-31T00:00:00"/>
    <s v="Smolt"/>
  </r>
  <r>
    <x v="24"/>
    <x v="1"/>
    <s v="FA"/>
    <x v="2"/>
    <s v="Bonneville Hatchery"/>
    <s v="ODFW"/>
    <d v="1995-06-01T00:00:00"/>
    <n v="1594818"/>
    <x v="2"/>
    <d v="1995-06-01T00:00:00"/>
    <s v="Smolt"/>
  </r>
  <r>
    <x v="24"/>
    <x v="1"/>
    <s v="FA"/>
    <x v="2"/>
    <s v="Bonneville Hatchery"/>
    <s v="ODFW"/>
    <d v="1995-07-24T00:00:00"/>
    <n v="4886853"/>
    <x v="2"/>
    <d v="1995-07-24T00:00:00"/>
    <s v="Smolt"/>
  </r>
  <r>
    <x v="25"/>
    <x v="4"/>
    <s v="NO"/>
    <x v="24"/>
    <s v="Duncan Creek"/>
    <s v="WDFW"/>
    <d v="1993-04-10T00:00:00"/>
    <n v="300000"/>
    <x v="4"/>
    <d v="1993-04-30T00:00:00"/>
    <s v="Presmolt"/>
  </r>
  <r>
    <x v="25"/>
    <x v="4"/>
    <s v="NO"/>
    <x v="5"/>
    <s v="Lewis River"/>
    <s v="WDFW"/>
    <d v="1993-06-14T00:00:00"/>
    <n v="103900"/>
    <x v="5"/>
    <d v="1993-06-14T00:00:00"/>
    <s v="Presmolt"/>
  </r>
  <r>
    <x v="25"/>
    <x v="4"/>
    <s v="NO"/>
    <x v="24"/>
    <s v="Washougal Hatchery"/>
    <s v="WDFW"/>
    <d v="1993-03-15T00:00:00"/>
    <n v="324000"/>
    <x v="6"/>
    <d v="1993-06-15T00:00:00"/>
    <s v="Presmolt"/>
  </r>
  <r>
    <x v="25"/>
    <x v="4"/>
    <s v="NO"/>
    <x v="22"/>
    <s v="Cowlitz Salmon"/>
    <s v="WDFW"/>
    <d v="1993-04-09T00:00:00"/>
    <n v="755300"/>
    <x v="3"/>
    <d v="1993-04-16T00:00:00"/>
    <s v="Fry"/>
  </r>
  <r>
    <x v="25"/>
    <x v="4"/>
    <s v="NO"/>
    <x v="7"/>
    <s v="Lewis River"/>
    <s v="WDFW"/>
    <d v="1993-06-14T00:00:00"/>
    <n v="1989500"/>
    <x v="5"/>
    <d v="1993-06-17T00:00:00"/>
    <s v="Presmolt"/>
  </r>
  <r>
    <x v="25"/>
    <x v="0"/>
    <s v="SP"/>
    <x v="5"/>
    <s v="Lewis River"/>
    <s v="WDFW"/>
    <d v="1993-04-20T00:00:00"/>
    <n v="449400"/>
    <x v="5"/>
    <d v="1993-04-20T00:00:00"/>
    <s v="Parr"/>
  </r>
  <r>
    <x v="25"/>
    <x v="0"/>
    <s v="SP"/>
    <x v="22"/>
    <s v="Cowlitz Salmon"/>
    <s v="WDFW"/>
    <d v="1993-05-24T00:00:00"/>
    <n v="404500"/>
    <x v="3"/>
    <d v="1993-06-18T00:00:00"/>
    <s v="Parr"/>
  </r>
  <r>
    <x v="25"/>
    <x v="4"/>
    <s v="NO"/>
    <x v="3"/>
    <s v="Salmon Creek (WA)"/>
    <s v="WDFW"/>
    <d v="1993-04-30T00:00:00"/>
    <n v="300"/>
    <x v="4"/>
    <d v="1993-04-30T00:00:00"/>
    <s v="Presmolt"/>
  </r>
  <r>
    <x v="25"/>
    <x v="4"/>
    <s v="NO"/>
    <x v="27"/>
    <s v="Kalama River"/>
    <s v="WDFW"/>
    <d v="1993-03-26T00:00:00"/>
    <n v="63500"/>
    <x v="7"/>
    <d v="1993-03-26T00:00:00"/>
    <s v="Fry"/>
  </r>
  <r>
    <x v="25"/>
    <x v="4"/>
    <s v="NO"/>
    <x v="3"/>
    <s v="Salmon Creek (WA)"/>
    <s v="WDFW"/>
    <d v="1993-04-30T00:00:00"/>
    <n v="85000"/>
    <x v="4"/>
    <d v="1993-04-30T00:00:00"/>
    <s v="Presmolt"/>
  </r>
  <r>
    <x v="25"/>
    <x v="4"/>
    <s v="NO"/>
    <x v="3"/>
    <s v="W Fk Washougal River"/>
    <s v="WDFW"/>
    <d v="1993-05-05T00:00:00"/>
    <n v="500"/>
    <x v="6"/>
    <d v="1993-05-05T00:00:00"/>
    <s v="Presmolt"/>
  </r>
  <r>
    <x v="25"/>
    <x v="4"/>
    <s v="NO"/>
    <x v="3"/>
    <s v="Salmon Creek (WA)"/>
    <s v="WDFW"/>
    <d v="1993-05-18T00:00:00"/>
    <n v="250"/>
    <x v="4"/>
    <d v="1993-05-18T00:00:00"/>
    <s v="Presmolt"/>
  </r>
  <r>
    <x v="25"/>
    <x v="4"/>
    <s v="NO"/>
    <x v="3"/>
    <s v="Salmon Creek (WA)"/>
    <s v="WDFW"/>
    <d v="1993-04-30T00:00:00"/>
    <n v="40000"/>
    <x v="4"/>
    <d v="1993-04-30T00:00:00"/>
    <s v="Presmolt"/>
  </r>
  <r>
    <x v="25"/>
    <x v="4"/>
    <s v="NO"/>
    <x v="3"/>
    <s v="Gibbons Creek"/>
    <s v="WDFW"/>
    <d v="1993-03-28T00:00:00"/>
    <n v="400"/>
    <x v="4"/>
    <d v="1993-03-28T00:00:00"/>
    <s v="Presmolt"/>
  </r>
  <r>
    <x v="25"/>
    <x v="15"/>
    <s v="SO"/>
    <x v="3"/>
    <s v="Salmon Creek (WA)"/>
    <s v="WDFW"/>
    <d v="1993-04-01T00:00:00"/>
    <n v="1000"/>
    <x v="4"/>
    <d v="1993-04-01T00:00:00"/>
    <s v="Presmolt"/>
  </r>
  <r>
    <x v="25"/>
    <x v="4"/>
    <s v="NO"/>
    <x v="3"/>
    <s v="Salmon Creek (WA)"/>
    <s v="WDFW"/>
    <d v="1993-06-15T00:00:00"/>
    <n v="500"/>
    <x v="4"/>
    <d v="1993-06-15T00:00:00"/>
    <s v="Presmolt"/>
  </r>
  <r>
    <x v="25"/>
    <x v="4"/>
    <s v="NO"/>
    <x v="3"/>
    <s v="Olequa Creek"/>
    <s v="WDFW"/>
    <d v="1993-04-02T00:00:00"/>
    <n v="250"/>
    <x v="3"/>
    <d v="1993-04-02T00:00:00"/>
    <s v="Presmolt"/>
  </r>
  <r>
    <x v="25"/>
    <x v="4"/>
    <s v="NO"/>
    <x v="3"/>
    <s v="Cowlitz River"/>
    <s v="WDFW"/>
    <d v="1993-04-02T00:00:00"/>
    <n v="570"/>
    <x v="3"/>
    <d v="1993-04-02T00:00:00"/>
    <s v="Presmolt"/>
  </r>
  <r>
    <x v="25"/>
    <x v="5"/>
    <s v="SO"/>
    <x v="3"/>
    <s v="Chinook River"/>
    <s v="WDFW"/>
    <d v="1993-08-11T00:00:00"/>
    <n v="180000"/>
    <x v="18"/>
    <d v="1993-09-01T00:00:00"/>
    <s v="Smolt"/>
  </r>
  <r>
    <x v="25"/>
    <x v="0"/>
    <s v="SP"/>
    <x v="18"/>
    <s v="Calapooia River"/>
    <s v="ODFW"/>
    <d v="1993-05-18T00:00:00"/>
    <n v="722835"/>
    <x v="1"/>
    <d v="1993-05-18T00:00:00"/>
    <s v="Parr"/>
  </r>
  <r>
    <x v="25"/>
    <x v="0"/>
    <s v="SP"/>
    <x v="1"/>
    <s v="Fall Creek Reservoir"/>
    <s v="ODFW"/>
    <d v="1993-05-18T00:00:00"/>
    <n v="800450"/>
    <x v="1"/>
    <d v="1993-05-18T00:00:00"/>
    <s v="Parr"/>
  </r>
  <r>
    <x v="25"/>
    <x v="0"/>
    <s v="SP"/>
    <x v="1"/>
    <s v="South Santiam Hatchery"/>
    <s v="ODFW"/>
    <d v="1993-11-08T00:00:00"/>
    <n v="482729"/>
    <x v="0"/>
    <d v="1993-11-09T00:00:00"/>
    <s v="Presmolt"/>
  </r>
  <r>
    <x v="25"/>
    <x v="0"/>
    <s v="SP"/>
    <x v="18"/>
    <s v="Blue River"/>
    <s v="ODFW"/>
    <d v="1993-05-17T00:00:00"/>
    <n v="222992"/>
    <x v="20"/>
    <d v="1993-05-17T00:00:00"/>
    <s v="Parr"/>
  </r>
  <r>
    <x v="25"/>
    <x v="0"/>
    <s v="SP"/>
    <x v="1"/>
    <s v="Dexter Pond"/>
    <s v="ODFW"/>
    <d v="1993-11-07T00:00:00"/>
    <n v="278005"/>
    <x v="1"/>
    <d v="1993-11-07T00:00:00"/>
    <s v="Presmolt"/>
  </r>
  <r>
    <x v="25"/>
    <x v="0"/>
    <s v="SP"/>
    <x v="14"/>
    <s v="Clackamas Hatchery"/>
    <s v="ODFW"/>
    <d v="1993-08-13T00:00:00"/>
    <n v="616700"/>
    <x v="13"/>
    <d v="1993-09-30T00:00:00"/>
    <s v="Parr"/>
  </r>
  <r>
    <x v="25"/>
    <x v="0"/>
    <s v="SP"/>
    <x v="17"/>
    <s v="Detroit Reservoir"/>
    <s v="ODFW"/>
    <d v="1993-06-07T00:00:00"/>
    <n v="49725"/>
    <x v="1"/>
    <d v="1993-06-07T00:00:00"/>
    <s v="Parr"/>
  </r>
  <r>
    <x v="25"/>
    <x v="0"/>
    <s v="SP"/>
    <x v="1"/>
    <s v="Hills Creek Reservoir"/>
    <s v="ODFW"/>
    <d v="1993-05-18T00:00:00"/>
    <n v="400280"/>
    <x v="1"/>
    <d v="1993-05-18T00:00:00"/>
    <s v="Parr"/>
  </r>
  <r>
    <x v="25"/>
    <x v="0"/>
    <s v="SP"/>
    <x v="14"/>
    <s v="Clackamas Hatchery"/>
    <s v="ODFW"/>
    <d v="1993-09-13T00:00:00"/>
    <n v="297448"/>
    <x v="13"/>
    <d v="1993-09-13T00:00:00"/>
    <s v="Presmolt"/>
  </r>
  <r>
    <x v="25"/>
    <x v="15"/>
    <s v="SO"/>
    <x v="3"/>
    <s v="Salmon Creek (WA)"/>
    <s v="WDFW"/>
    <d v="1993-05-21T00:00:00"/>
    <n v="24000"/>
    <x v="4"/>
    <d v="1993-05-21T00:00:00"/>
    <s v="Presmolt"/>
  </r>
  <r>
    <x v="25"/>
    <x v="4"/>
    <s v="NO"/>
    <x v="3"/>
    <s v="Salmon Creek (WA)"/>
    <s v="WDFW"/>
    <d v="1993-06-04T00:00:00"/>
    <n v="750"/>
    <x v="4"/>
    <d v="1993-06-04T00:00:00"/>
    <s v="Presmolt"/>
  </r>
  <r>
    <x v="25"/>
    <x v="4"/>
    <s v="NO"/>
    <x v="3"/>
    <s v="Below Bonn Dam"/>
    <s v="WDFW"/>
    <d v="1993-03-26T00:00:00"/>
    <n v="575"/>
    <x v="4"/>
    <d v="1993-03-26T00:00:00"/>
    <s v="Presmolt"/>
  </r>
  <r>
    <x v="25"/>
    <x v="0"/>
    <s v="SP"/>
    <x v="18"/>
    <s v="Mollala River"/>
    <s v="ODFW"/>
    <d v="1993-11-05T00:00:00"/>
    <n v="33000"/>
    <x v="1"/>
    <d v="1993-11-20T00:00:00"/>
    <s v="Presmolt"/>
  </r>
  <r>
    <x v="25"/>
    <x v="8"/>
    <s v="SP"/>
    <x v="7"/>
    <s v="N Fk Lewis River"/>
    <s v="WDFW"/>
    <d v="1994-03-04T00:00:00"/>
    <n v="1335900"/>
    <x v="5"/>
    <d v="1994-03-19T00:00:00"/>
    <s v="Smolt"/>
  </r>
  <r>
    <x v="25"/>
    <x v="1"/>
    <s v="FA"/>
    <x v="45"/>
    <s v="Kalama River"/>
    <s v="WDFW"/>
    <d v="1994-06-02T00:00:00"/>
    <n v="2297300"/>
    <x v="7"/>
    <d v="1994-06-27T00:00:00"/>
    <s v="Smolt"/>
  </r>
  <r>
    <x v="25"/>
    <x v="11"/>
    <s v="NO"/>
    <x v="24"/>
    <s v="Washougal Hatchery"/>
    <s v="WDFW"/>
    <d v="1994-04-19T00:00:00"/>
    <n v="555672"/>
    <x v="6"/>
    <d v="1994-04-19T00:00:00"/>
    <s v="Smolt"/>
  </r>
  <r>
    <x v="25"/>
    <x v="8"/>
    <s v="SP"/>
    <x v="45"/>
    <s v="Fallert Creek"/>
    <s v="WDFW"/>
    <d v="1994-04-03T00:00:00"/>
    <n v="572100"/>
    <x v="7"/>
    <d v="1994-04-03T00:00:00"/>
    <s v="Smolt"/>
  </r>
  <r>
    <x v="25"/>
    <x v="1"/>
    <s v="FA"/>
    <x v="27"/>
    <s v="Kalama River"/>
    <s v="WDFW"/>
    <d v="1994-05-31T00:00:00"/>
    <n v="3305900"/>
    <x v="7"/>
    <d v="1994-06-28T00:00:00"/>
    <s v="Smolt"/>
  </r>
  <r>
    <x v="25"/>
    <x v="5"/>
    <s v="SO"/>
    <x v="45"/>
    <s v="Fallert Creek"/>
    <s v="WDFW"/>
    <d v="1994-05-01T00:00:00"/>
    <n v="508050"/>
    <x v="7"/>
    <d v="1994-05-01T00:00:00"/>
    <s v="Smolt"/>
  </r>
  <r>
    <x v="25"/>
    <x v="13"/>
    <s v="UN"/>
    <x v="3"/>
    <s v="Chinook River"/>
    <s v="WDFW"/>
    <d v="1994-05-02T00:00:00"/>
    <n v="200000"/>
    <x v="18"/>
    <d v="1994-05-12T00:00:00"/>
    <s v="Fry"/>
  </r>
  <r>
    <x v="25"/>
    <x v="5"/>
    <s v="SO"/>
    <x v="7"/>
    <s v="Lewis River Hatchery"/>
    <s v="WDFW"/>
    <d v="1994-05-06T00:00:00"/>
    <n v="839300"/>
    <x v="5"/>
    <d v="1994-05-18T00:00:00"/>
    <s v="Smolt"/>
  </r>
  <r>
    <x v="25"/>
    <x v="8"/>
    <s v="SP"/>
    <x v="22"/>
    <s v="Cowlitz Hatchery"/>
    <s v="WDFW"/>
    <d v="1994-04-04T00:00:00"/>
    <n v="1134100"/>
    <x v="3"/>
    <d v="1994-04-04T00:00:00"/>
    <s v="Smolt"/>
  </r>
  <r>
    <x v="25"/>
    <x v="11"/>
    <s v="NO"/>
    <x v="27"/>
    <s v="Kalama River"/>
    <s v="WDFW"/>
    <d v="1994-04-25T00:00:00"/>
    <n v="1055600"/>
    <x v="7"/>
    <d v="1994-05-03T00:00:00"/>
    <s v="Smolt"/>
  </r>
  <r>
    <x v="25"/>
    <x v="5"/>
    <s v="SO"/>
    <x v="29"/>
    <s v="Green River"/>
    <s v="WDFW"/>
    <d v="1994-05-11T00:00:00"/>
    <n v="430100"/>
    <x v="3"/>
    <d v="1994-05-11T00:00:00"/>
    <s v="Smolt"/>
  </r>
  <r>
    <x v="25"/>
    <x v="11"/>
    <s v="NO"/>
    <x v="22"/>
    <s v="Cowlitz Hatchery"/>
    <s v="WDFW"/>
    <d v="1994-05-03T00:00:00"/>
    <n v="4488100"/>
    <x v="3"/>
    <d v="1994-06-01T00:00:00"/>
    <s v="Smolt"/>
  </r>
  <r>
    <x v="25"/>
    <x v="1"/>
    <s v="FA"/>
    <x v="22"/>
    <s v="Cowlitz Hatchery"/>
    <s v="WDFW"/>
    <d v="1994-06-06T00:00:00"/>
    <n v="4419900"/>
    <x v="3"/>
    <d v="1994-06-20T00:00:00"/>
    <s v="Smolt"/>
  </r>
  <r>
    <x v="25"/>
    <x v="1"/>
    <s v="FA"/>
    <x v="29"/>
    <s v="Green River"/>
    <s v="WDFW"/>
    <d v="1994-06-20T00:00:00"/>
    <n v="2044500"/>
    <x v="3"/>
    <d v="1994-06-20T00:00:00"/>
    <s v="Smolt"/>
  </r>
  <r>
    <x v="25"/>
    <x v="1"/>
    <s v="FA"/>
    <x v="26"/>
    <s v="W Fk Grays River"/>
    <s v="WDFW"/>
    <d v="1994-09-28T00:00:00"/>
    <n v="64100"/>
    <x v="15"/>
    <d v="1994-09-28T00:00:00"/>
    <s v="Smolt"/>
  </r>
  <r>
    <x v="25"/>
    <x v="11"/>
    <s v="NO"/>
    <x v="32"/>
    <s v="Elochoman Hatchery"/>
    <s v="WDFW"/>
    <d v="1994-04-25T00:00:00"/>
    <n v="1540400"/>
    <x v="14"/>
    <d v="1994-05-09T00:00:00"/>
    <s v="Smolt"/>
  </r>
  <r>
    <x v="25"/>
    <x v="5"/>
    <s v="SO"/>
    <x v="32"/>
    <s v="Elochoman Hatchery"/>
    <s v="WDFW"/>
    <d v="1994-04-18T00:00:00"/>
    <n v="593300"/>
    <x v="14"/>
    <d v="1994-04-19T00:00:00"/>
    <s v="Smolt"/>
  </r>
  <r>
    <x v="25"/>
    <x v="1"/>
    <s v="FA"/>
    <x v="3"/>
    <s v="Chinook River"/>
    <s v="WDFW"/>
    <d v="1994-06-10T00:00:00"/>
    <n v="97000"/>
    <x v="18"/>
    <d v="1994-06-30T00:00:00"/>
    <s v="Smolt"/>
  </r>
  <r>
    <x v="25"/>
    <x v="1"/>
    <s v="FA"/>
    <x v="24"/>
    <s v="Washougal Hatchery"/>
    <s v="WDFW"/>
    <d v="1994-06-15T00:00:00"/>
    <n v="3578503"/>
    <x v="6"/>
    <d v="1994-06-15T00:00:00"/>
    <s v="Smolt"/>
  </r>
  <r>
    <x v="25"/>
    <x v="1"/>
    <s v="FA"/>
    <x v="24"/>
    <s v="Washougal Hatchery"/>
    <s v="WDFW"/>
    <d v="1994-06-15T00:00:00"/>
    <n v="2443100"/>
    <x v="6"/>
    <d v="1994-07-12T00:00:00"/>
    <s v="Smolt"/>
  </r>
  <r>
    <x v="25"/>
    <x v="11"/>
    <s v="NO"/>
    <x v="5"/>
    <s v="Speelyai Hatchery"/>
    <s v="WDFW"/>
    <d v="1994-05-31T00:00:00"/>
    <n v="216800"/>
    <x v="5"/>
    <d v="1994-05-31T00:00:00"/>
    <s v="Smolt"/>
  </r>
  <r>
    <x v="25"/>
    <x v="1"/>
    <s v="FA"/>
    <x v="32"/>
    <s v="Elochoman Hatchery"/>
    <s v="WDFW"/>
    <d v="1994-06-04T00:00:00"/>
    <n v="1176000"/>
    <x v="14"/>
    <d v="1994-07-05T00:00:00"/>
    <s v="Smolt"/>
  </r>
  <r>
    <x v="25"/>
    <x v="11"/>
    <s v="NO"/>
    <x v="7"/>
    <s v="N Fk Lewis River"/>
    <s v="WDFW"/>
    <d v="1994-05-06T00:00:00"/>
    <n v="869400"/>
    <x v="5"/>
    <d v="1994-05-18T00:00:00"/>
    <s v="Smolt"/>
  </r>
  <r>
    <x v="25"/>
    <x v="5"/>
    <s v="SO"/>
    <x v="26"/>
    <s v="W Fk Grays River"/>
    <s v="WDFW"/>
    <d v="1994-04-15T00:00:00"/>
    <n v="80300"/>
    <x v="15"/>
    <d v="1994-04-15T00:00:00"/>
    <s v="Smolt"/>
  </r>
  <r>
    <x v="25"/>
    <x v="11"/>
    <s v="NO"/>
    <x v="3"/>
    <s v="Bernie Creek"/>
    <s v="WDFW"/>
    <d v="1994-04-27T00:00:00"/>
    <n v="35000"/>
    <x v="3"/>
    <d v="1994-04-27T00:00:00"/>
    <s v="Smolt"/>
  </r>
  <r>
    <x v="25"/>
    <x v="5"/>
    <s v="SO"/>
    <x v="3"/>
    <s v="Washougal River"/>
    <s v="WDFW"/>
    <d v="1994-04-22T00:00:00"/>
    <n v="15000"/>
    <x v="6"/>
    <d v="1994-04-22T00:00:00"/>
    <s v="Smolt"/>
  </r>
  <r>
    <x v="25"/>
    <x v="5"/>
    <s v="SO"/>
    <x v="3"/>
    <s v="Camas Net Pen"/>
    <s v="WDFW"/>
    <d v="1994-04-20T00:00:00"/>
    <n v="29445"/>
    <x v="6"/>
    <d v="1994-04-20T00:00:00"/>
    <s v="Smolt"/>
  </r>
  <r>
    <x v="25"/>
    <x v="8"/>
    <s v="SP"/>
    <x v="3"/>
    <s v="Cowlitz River"/>
    <s v="WDFW"/>
    <d v="1994-05-15T00:00:00"/>
    <n v="44500"/>
    <x v="3"/>
    <d v="1994-05-15T00:00:00"/>
    <s v="Smolt"/>
  </r>
  <r>
    <x v="25"/>
    <x v="8"/>
    <s v="SP"/>
    <x v="1"/>
    <s v="S Fk Santiam River"/>
    <s v="ODFW"/>
    <d v="1994-03-01T00:00:00"/>
    <n v="258381"/>
    <x v="0"/>
    <d v="1994-03-02T00:00:00"/>
    <s v="Smolt"/>
  </r>
  <r>
    <x v="25"/>
    <x v="7"/>
    <s v="WI"/>
    <x v="33"/>
    <s v="Clackamas River"/>
    <s v="ODFW"/>
    <d v="1994-04-11T00:00:00"/>
    <n v="38398"/>
    <x v="13"/>
    <d v="1994-05-20T00:00:00"/>
    <s v="Smolt"/>
  </r>
  <r>
    <x v="25"/>
    <x v="9"/>
    <s v="SU"/>
    <x v="1"/>
    <s v="M Fk Willamette River"/>
    <s v="ODFW"/>
    <d v="1994-04-11T00:00:00"/>
    <n v="119614"/>
    <x v="1"/>
    <d v="1994-04-13T00:00:00"/>
    <s v="Smolt"/>
  </r>
  <r>
    <x v="25"/>
    <x v="7"/>
    <s v="WI"/>
    <x v="12"/>
    <s v="N Fk Klaskanine River"/>
    <s v="ODFW"/>
    <d v="1994-04-01T00:00:00"/>
    <n v="56370"/>
    <x v="11"/>
    <d v="1994-04-01T00:00:00"/>
    <s v="Smolt"/>
  </r>
  <r>
    <x v="25"/>
    <x v="7"/>
    <s v="WI"/>
    <x v="11"/>
    <s v="Scappoose Creek"/>
    <s v="ODFW"/>
    <d v="1994-05-09T00:00:00"/>
    <n v="10048"/>
    <x v="1"/>
    <d v="1994-05-10T00:00:00"/>
    <s v="Smolt"/>
  </r>
  <r>
    <x v="25"/>
    <x v="12"/>
    <s v="UN"/>
    <x v="11"/>
    <s v="Gnat Creek Hatchery"/>
    <s v="ODFW"/>
    <d v="1994-04-22T00:00:00"/>
    <n v="9195"/>
    <x v="4"/>
    <d v="1994-05-04T00:00:00"/>
    <s v="Smolt"/>
  </r>
  <r>
    <x v="25"/>
    <x v="6"/>
    <s v="UN"/>
    <x v="15"/>
    <s v="Sandy Hatchery"/>
    <s v="ODFW"/>
    <d v="1994-05-03T00:00:00"/>
    <n v="272188"/>
    <x v="12"/>
    <d v="1994-05-03T00:00:00"/>
    <s v="Smolt"/>
  </r>
  <r>
    <x v="25"/>
    <x v="6"/>
    <s v="UN"/>
    <x v="15"/>
    <s v="Cedar Creek"/>
    <s v="ODFW"/>
    <d v="1994-06-01T00:00:00"/>
    <n v="363142"/>
    <x v="5"/>
    <d v="1994-06-01T00:00:00"/>
    <s v="Smolt"/>
  </r>
  <r>
    <x v="25"/>
    <x v="1"/>
    <s v="FA"/>
    <x v="2"/>
    <s v="Bonneville Hatchery"/>
    <s v="ODFW"/>
    <d v="1994-05-02T00:00:00"/>
    <n v="8346111"/>
    <x v="2"/>
    <d v="1994-05-19T00:00:00"/>
    <s v="Smolt"/>
  </r>
  <r>
    <x v="25"/>
    <x v="7"/>
    <s v="WI"/>
    <x v="17"/>
    <s v="Santiam River &amp; N Fk"/>
    <s v="ODFW"/>
    <d v="1994-04-18T00:00:00"/>
    <n v="62806"/>
    <x v="0"/>
    <d v="1994-04-18T00:00:00"/>
    <s v="Smolt"/>
  </r>
  <r>
    <x v="25"/>
    <x v="8"/>
    <s v="SP"/>
    <x v="34"/>
    <s v="S Fk Klaskanine River"/>
    <s v="ODFW"/>
    <d v="1994-03-01T00:00:00"/>
    <n v="109974"/>
    <x v="11"/>
    <d v="1994-03-01T00:00:00"/>
    <s v="Smolt"/>
  </r>
  <r>
    <x v="25"/>
    <x v="7"/>
    <s v="WI"/>
    <x v="11"/>
    <s v="Gales Creek"/>
    <s v="ODFW"/>
    <d v="1994-05-09T00:00:00"/>
    <n v="20023"/>
    <x v="1"/>
    <d v="1994-05-11T00:00:00"/>
    <s v="Smolt"/>
  </r>
  <r>
    <x v="25"/>
    <x v="8"/>
    <s v="SP"/>
    <x v="0"/>
    <s v="S Fk Santiam River"/>
    <s v="ODFW"/>
    <d v="1994-02-26T00:00:00"/>
    <n v="533935"/>
    <x v="0"/>
    <d v="1994-03-08T00:00:00"/>
    <s v="Smolt"/>
  </r>
  <r>
    <x v="25"/>
    <x v="6"/>
    <s v="UN"/>
    <x v="12"/>
    <s v="N Fk Klaskanine River"/>
    <s v="ODFW"/>
    <d v="1994-04-15T00:00:00"/>
    <n v="831887"/>
    <x v="11"/>
    <d v="1994-04-15T00:00:00"/>
    <s v="Smolt"/>
  </r>
  <r>
    <x v="25"/>
    <x v="9"/>
    <s v="SU"/>
    <x v="0"/>
    <s v="S Fk Santiam River"/>
    <s v="ODFW"/>
    <d v="1994-04-12T00:00:00"/>
    <n v="183083"/>
    <x v="0"/>
    <d v="1994-04-15T00:00:00"/>
    <s v="Smolt"/>
  </r>
  <r>
    <x v="25"/>
    <x v="7"/>
    <s v="WI"/>
    <x v="11"/>
    <s v="Clatskanie River"/>
    <s v="ODFW"/>
    <d v="1994-05-12T00:00:00"/>
    <n v="10015"/>
    <x v="4"/>
    <d v="1994-05-12T00:00:00"/>
    <s v="Smolt"/>
  </r>
  <r>
    <x v="25"/>
    <x v="8"/>
    <s v="SP"/>
    <x v="1"/>
    <s v="M Fk Willamette River"/>
    <s v="ODFW"/>
    <d v="1994-02-28T00:00:00"/>
    <n v="694973"/>
    <x v="1"/>
    <d v="1994-02-28T00:00:00"/>
    <s v="Smolt"/>
  </r>
  <r>
    <x v="25"/>
    <x v="1"/>
    <s v="FA"/>
    <x v="44"/>
    <s v="Mollala River"/>
    <s v="ODFW"/>
    <d v="1994-05-03T00:00:00"/>
    <n v="299624"/>
    <x v="1"/>
    <d v="1994-05-05T00:00:00"/>
    <s v="Smolt"/>
  </r>
  <r>
    <x v="25"/>
    <x v="8"/>
    <s v="SP"/>
    <x v="18"/>
    <s v="McKenzie Hatchery"/>
    <s v="ODFW"/>
    <d v="1994-03-02T00:00:00"/>
    <n v="486829"/>
    <x v="1"/>
    <d v="1994-03-02T00:00:00"/>
    <s v="Smolt"/>
  </r>
  <r>
    <x v="25"/>
    <x v="9"/>
    <s v="SU"/>
    <x v="16"/>
    <s v="McKenzie River"/>
    <s v="ODFW"/>
    <d v="1994-04-11T00:00:00"/>
    <n v="111829"/>
    <x v="1"/>
    <d v="1994-04-11T00:00:00"/>
    <s v="Smolt"/>
  </r>
  <r>
    <x v="25"/>
    <x v="8"/>
    <s v="SP"/>
    <x v="17"/>
    <s v="Santiam River &amp; N Fk"/>
    <s v="ODFW"/>
    <d v="1994-03-03T00:00:00"/>
    <n v="248596"/>
    <x v="0"/>
    <d v="1994-03-03T00:00:00"/>
    <s v="Smolt"/>
  </r>
  <r>
    <x v="25"/>
    <x v="1"/>
    <s v="FA"/>
    <x v="44"/>
    <s v="Mill Cr (Willamette)"/>
    <s v="ODFW"/>
    <d v="1994-05-02T00:00:00"/>
    <n v="1135534"/>
    <x v="1"/>
    <d v="1994-05-04T00:00:00"/>
    <s v="Smolt"/>
  </r>
  <r>
    <x v="25"/>
    <x v="8"/>
    <s v="SP"/>
    <x v="18"/>
    <s v="McKenzie Hatchery"/>
    <s v="ODFW"/>
    <d v="1994-02-09T00:00:00"/>
    <n v="245806"/>
    <x v="1"/>
    <d v="1994-02-09T00:00:00"/>
    <s v="Smolt"/>
  </r>
  <r>
    <x v="25"/>
    <x v="8"/>
    <s v="SP"/>
    <x v="18"/>
    <s v="Willamette River"/>
    <s v="ODFW"/>
    <d v="1994-03-08T00:00:00"/>
    <n v="130729"/>
    <x v="1"/>
    <d v="1994-03-08T00:00:00"/>
    <s v="Smolt"/>
  </r>
  <r>
    <x v="25"/>
    <x v="9"/>
    <s v="SU"/>
    <x v="18"/>
    <s v="Santiam River &amp; N Fk"/>
    <s v="ODFW"/>
    <d v="1994-04-10T00:00:00"/>
    <n v="36070"/>
    <x v="0"/>
    <d v="1994-04-10T00:00:00"/>
    <s v="Smolt"/>
  </r>
  <r>
    <x v="25"/>
    <x v="7"/>
    <s v="WI"/>
    <x v="11"/>
    <s v="Tualatin River"/>
    <s v="ODFW"/>
    <d v="1994-05-09T00:00:00"/>
    <n v="10010"/>
    <x v="1"/>
    <d v="1994-05-09T00:00:00"/>
    <s v="Smolt"/>
  </r>
  <r>
    <x v="25"/>
    <x v="8"/>
    <s v="SP"/>
    <x v="1"/>
    <s v="M Fk Willamette River"/>
    <s v="ODFW"/>
    <d v="1994-02-28T00:00:00"/>
    <n v="308727"/>
    <x v="1"/>
    <d v="1994-02-28T00:00:00"/>
    <s v="Smolt"/>
  </r>
  <r>
    <x v="25"/>
    <x v="8"/>
    <s v="SP"/>
    <x v="34"/>
    <s v="Youngs River"/>
    <s v="ODFW"/>
    <d v="1994-03-08T00:00:00"/>
    <n v="301361"/>
    <x v="8"/>
    <d v="1994-03-08T00:00:00"/>
    <s v="Smolt"/>
  </r>
  <r>
    <x v="25"/>
    <x v="6"/>
    <s v="UN"/>
    <x v="10"/>
    <s v="Tualatin River"/>
    <s v="ODFW"/>
    <d v="1994-05-16T00:00:00"/>
    <n v="60239"/>
    <x v="1"/>
    <d v="1994-05-16T00:00:00"/>
    <s v="Smolt"/>
  </r>
  <r>
    <x v="25"/>
    <x v="1"/>
    <s v="FA"/>
    <x v="2"/>
    <s v="Bonneville Hatchery"/>
    <s v="ODFW"/>
    <d v="1994-07-28T00:00:00"/>
    <n v="4143574"/>
    <x v="2"/>
    <d v="1994-07-28T00:00:00"/>
    <s v="Smolt"/>
  </r>
  <r>
    <x v="25"/>
    <x v="6"/>
    <s v="UN"/>
    <x v="34"/>
    <s v="S Fk Klaskanine River"/>
    <s v="ODFW"/>
    <d v="1994-04-04T00:00:00"/>
    <n v="538994"/>
    <x v="11"/>
    <d v="1994-04-04T00:00:00"/>
    <s v="Smolt"/>
  </r>
  <r>
    <x v="25"/>
    <x v="8"/>
    <s v="SP"/>
    <x v="14"/>
    <s v="Sandy River"/>
    <s v="ODFW"/>
    <d v="1994-03-21T00:00:00"/>
    <n v="344893"/>
    <x v="12"/>
    <d v="1994-03-22T00:00:00"/>
    <s v="Smolt"/>
  </r>
  <r>
    <x v="25"/>
    <x v="8"/>
    <s v="SP"/>
    <x v="14"/>
    <s v="Clackamas Hatchery"/>
    <s v="ODFW"/>
    <d v="1994-03-21T00:00:00"/>
    <n v="373736"/>
    <x v="13"/>
    <d v="1994-04-04T00:00:00"/>
    <s v="Smolt"/>
  </r>
  <r>
    <x v="25"/>
    <x v="9"/>
    <s v="SU"/>
    <x v="11"/>
    <s v="Clackamas River"/>
    <s v="ODFW"/>
    <d v="1994-05-16T00:00:00"/>
    <n v="126184"/>
    <x v="13"/>
    <d v="1994-05-20T00:00:00"/>
    <s v="Smolt"/>
  </r>
  <r>
    <x v="25"/>
    <x v="1"/>
    <s v="FA"/>
    <x v="34"/>
    <s v="Youngs River"/>
    <s v="ODFW"/>
    <d v="1994-07-20T00:00:00"/>
    <n v="310000"/>
    <x v="8"/>
    <d v="1994-07-20T00:00:00"/>
    <s v="Smolt"/>
  </r>
  <r>
    <x v="25"/>
    <x v="7"/>
    <s v="WI"/>
    <x v="14"/>
    <s v="Clackamas Hatchery"/>
    <s v="ODFW"/>
    <d v="1994-04-13T00:00:00"/>
    <n v="33425"/>
    <x v="13"/>
    <d v="1994-05-15T00:00:00"/>
    <s v="Smolt"/>
  </r>
  <r>
    <x v="25"/>
    <x v="7"/>
    <s v="WI"/>
    <x v="14"/>
    <s v="Sandy River"/>
    <s v="ODFW"/>
    <d v="1994-04-13T00:00:00"/>
    <n v="33264"/>
    <x v="12"/>
    <d v="1994-04-13T00:00:00"/>
    <s v="Smolt"/>
  </r>
  <r>
    <x v="25"/>
    <x v="8"/>
    <s v="SP"/>
    <x v="18"/>
    <s v="Mollala River"/>
    <s v="ODFW"/>
    <d v="1994-03-02T00:00:00"/>
    <n v="58626"/>
    <x v="1"/>
    <d v="1994-03-02T00:00:00"/>
    <s v="Smolt"/>
  </r>
  <r>
    <x v="25"/>
    <x v="6"/>
    <s v="UN"/>
    <x v="15"/>
    <s v="Sandy Hatchery"/>
    <s v="ODFW"/>
    <d v="1994-04-04T00:00:00"/>
    <n v="282004"/>
    <x v="12"/>
    <d v="1994-04-04T00:00:00"/>
    <s v="Smolt"/>
  </r>
  <r>
    <x v="25"/>
    <x v="12"/>
    <s v="UN"/>
    <x v="10"/>
    <s v="Big Creek Hatchery"/>
    <s v="ODFW"/>
    <d v="1994-04-18T00:00:00"/>
    <n v="8816"/>
    <x v="10"/>
    <d v="1994-05-23T00:00:00"/>
    <s v="Smolt"/>
  </r>
  <r>
    <x v="25"/>
    <x v="1"/>
    <s v="FA"/>
    <x v="44"/>
    <s v="Johnson Cr Oregon"/>
    <s v="ODFW"/>
    <d v="1994-05-03T00:00:00"/>
    <n v="49843"/>
    <x v="1"/>
    <d v="1994-05-03T00:00:00"/>
    <s v="Smolt"/>
  </r>
  <r>
    <x v="25"/>
    <x v="9"/>
    <s v="SU"/>
    <x v="11"/>
    <s v="Collawash River"/>
    <s v="ODFW"/>
    <d v="1994-05-17T00:00:00"/>
    <n v="15600"/>
    <x v="13"/>
    <d v="1994-05-17T00:00:00"/>
    <s v="Smolt"/>
  </r>
  <r>
    <x v="25"/>
    <x v="6"/>
    <s v="UN"/>
    <x v="2"/>
    <s v="Bonneville Hatchery"/>
    <s v="ODFW"/>
    <d v="1994-05-31T00:00:00"/>
    <n v="165957"/>
    <x v="2"/>
    <d v="1994-05-31T00:00:00"/>
    <s v="Smolt"/>
  </r>
  <r>
    <x v="25"/>
    <x v="6"/>
    <s v="UN"/>
    <x v="34"/>
    <s v="Youngs Bay"/>
    <s v="ODFW"/>
    <d v="1994-04-04T00:00:00"/>
    <n v="1046376"/>
    <x v="8"/>
    <d v="1994-06-15T00:00:00"/>
    <s v="Smolt"/>
  </r>
  <r>
    <x v="25"/>
    <x v="6"/>
    <s v="UN"/>
    <x v="34"/>
    <s v="Youngs River"/>
    <s v="ODFW"/>
    <d v="1994-04-04T00:00:00"/>
    <n v="1128771"/>
    <x v="8"/>
    <d v="1994-05-02T00:00:00"/>
    <s v="Smolt"/>
  </r>
  <r>
    <x v="25"/>
    <x v="1"/>
    <s v="FA"/>
    <x v="44"/>
    <s v="Santiam River &amp; N Fk"/>
    <s v="ODFW"/>
    <d v="1994-05-09T00:00:00"/>
    <n v="3334172"/>
    <x v="0"/>
    <d v="1994-05-12T00:00:00"/>
    <s v="Smolt"/>
  </r>
  <r>
    <x v="25"/>
    <x v="1"/>
    <s v="FA"/>
    <x v="10"/>
    <s v="Big Creek Hatchery"/>
    <s v="ODFW"/>
    <d v="1994-04-15T00:00:00"/>
    <n v="7025715"/>
    <x v="10"/>
    <d v="1994-05-16T00:00:00"/>
    <s v="Smolt"/>
  </r>
  <r>
    <x v="25"/>
    <x v="7"/>
    <s v="WI"/>
    <x v="10"/>
    <s v="Big Creek Hatchery"/>
    <s v="ODFW"/>
    <d v="1994-04-14T00:00:00"/>
    <n v="62890"/>
    <x v="10"/>
    <d v="1994-04-14T00:00:00"/>
    <s v="Smolt"/>
  </r>
  <r>
    <x v="25"/>
    <x v="7"/>
    <s v="WI"/>
    <x v="11"/>
    <s v="Sandy River"/>
    <s v="ODFW"/>
    <d v="1994-05-09T00:00:00"/>
    <n v="150256"/>
    <x v="12"/>
    <d v="1994-05-11T00:00:00"/>
    <s v="Smolt"/>
  </r>
  <r>
    <x v="25"/>
    <x v="7"/>
    <s v="WI"/>
    <x v="11"/>
    <s v="Clackamas River"/>
    <s v="ODFW"/>
    <d v="1994-05-11T00:00:00"/>
    <n v="140326"/>
    <x v="13"/>
    <d v="1994-05-13T00:00:00"/>
    <s v="Smolt"/>
  </r>
  <r>
    <x v="25"/>
    <x v="9"/>
    <s v="SU"/>
    <x v="11"/>
    <s v="Youngs River"/>
    <s v="ODFW"/>
    <d v="1994-01-11T00:00:00"/>
    <n v="34560"/>
    <x v="8"/>
    <d v="1994-01-11T00:00:00"/>
    <s v="Smolt"/>
  </r>
  <r>
    <x v="25"/>
    <x v="9"/>
    <s v="SU"/>
    <x v="33"/>
    <s v="Salmon R Oregon"/>
    <s v="ODFW"/>
    <d v="1994-03-28T00:00:00"/>
    <n v="35362"/>
    <x v="12"/>
    <d v="1994-03-29T00:00:00"/>
    <s v="Smolt"/>
  </r>
  <r>
    <x v="25"/>
    <x v="7"/>
    <s v="WI"/>
    <x v="11"/>
    <s v="Gnat Creek"/>
    <s v="ODFW"/>
    <d v="1994-04-24T00:00:00"/>
    <n v="37904"/>
    <x v="4"/>
    <d v="1994-05-13T00:00:00"/>
    <s v="Smolt"/>
  </r>
  <r>
    <x v="25"/>
    <x v="7"/>
    <s v="WI"/>
    <x v="8"/>
    <s v="Eagle Creek"/>
    <s v="USFW"/>
    <d v="1994-04-05T00:00:00"/>
    <n v="174669"/>
    <x v="13"/>
    <d v="1994-05-03T00:00:00"/>
    <s v="Smolt"/>
  </r>
  <r>
    <x v="25"/>
    <x v="6"/>
    <s v="UN"/>
    <x v="8"/>
    <s v="Eagle Creek"/>
    <s v="USFW"/>
    <d v="1994-04-01T00:00:00"/>
    <n v="980327"/>
    <x v="13"/>
    <d v="1994-05-09T00:00:00"/>
    <s v="Smolt"/>
  </r>
  <r>
    <x v="25"/>
    <x v="1"/>
    <s v="FA"/>
    <x v="41"/>
    <s v="Abernathy Hatchery"/>
    <s v="USFW"/>
    <d v="1994-04-13T00:00:00"/>
    <n v="226621"/>
    <x v="19"/>
    <d v="1994-04-14T00:00:00"/>
    <s v="Smolt"/>
  </r>
  <r>
    <x v="25"/>
    <x v="1"/>
    <s v="FA"/>
    <x v="41"/>
    <s v="Abernathy Hatchery"/>
    <s v="USFW"/>
    <d v="1994-05-18T00:00:00"/>
    <n v="224291"/>
    <x v="19"/>
    <d v="1994-05-18T00:00:00"/>
    <s v="Smolt"/>
  </r>
  <r>
    <x v="25"/>
    <x v="7"/>
    <s v="WI"/>
    <x v="21"/>
    <s v="Abernathy Cr"/>
    <s v="WDFW"/>
    <d v="1994-04-20T00:00:00"/>
    <n v="7185"/>
    <x v="19"/>
    <d v="1994-04-29T00:00:00"/>
    <s v="Smolt"/>
  </r>
  <r>
    <x v="25"/>
    <x v="7"/>
    <s v="WI"/>
    <x v="21"/>
    <s v="Coal Creek"/>
    <s v="WDFW"/>
    <d v="1994-04-28T00:00:00"/>
    <n v="6020"/>
    <x v="4"/>
    <d v="1994-04-28T00:00:00"/>
    <s v="Smolt"/>
  </r>
  <r>
    <x v="25"/>
    <x v="7"/>
    <s v="WI"/>
    <x v="21"/>
    <s v="Coweeman River"/>
    <s v="WDFW"/>
    <d v="1994-04-15T00:00:00"/>
    <n v="51174"/>
    <x v="17"/>
    <d v="1994-04-26T00:00:00"/>
    <s v="Smolt"/>
  </r>
  <r>
    <x v="25"/>
    <x v="7"/>
    <s v="WI"/>
    <x v="21"/>
    <s v="Germany Creek"/>
    <s v="WDFW"/>
    <d v="1994-04-15T00:00:00"/>
    <n v="11543"/>
    <x v="4"/>
    <d v="1994-04-29T00:00:00"/>
    <s v="Smolt"/>
  </r>
  <r>
    <x v="25"/>
    <x v="7"/>
    <s v="WI"/>
    <x v="21"/>
    <s v="Grays River"/>
    <s v="WDFW"/>
    <d v="1994-04-15T00:00:00"/>
    <n v="31621"/>
    <x v="15"/>
    <d v="1994-04-21T00:00:00"/>
    <s v="Smolt"/>
  </r>
  <r>
    <x v="25"/>
    <x v="9"/>
    <s v="SU"/>
    <x v="21"/>
    <s v="Gobar Acclim Pond"/>
    <s v="WDFW"/>
    <d v="1994-04-21T00:00:00"/>
    <n v="75930"/>
    <x v="7"/>
    <d v="1994-04-28T00:00:00"/>
    <s v="Smolt"/>
  </r>
  <r>
    <x v="25"/>
    <x v="7"/>
    <s v="WI"/>
    <x v="21"/>
    <s v="Elochoman Hatchery"/>
    <s v="WDFW"/>
    <d v="1994-04-21T00:00:00"/>
    <n v="112955"/>
    <x v="14"/>
    <d v="1994-05-03T00:00:00"/>
    <s v="Smolt"/>
  </r>
  <r>
    <x v="25"/>
    <x v="7"/>
    <s v="WI"/>
    <x v="21"/>
    <s v="Gobar Acclim Pond"/>
    <s v="WDFW"/>
    <d v="1994-04-18T00:00:00"/>
    <n v="99341"/>
    <x v="7"/>
    <d v="1994-05-03T00:00:00"/>
    <s v="Smolt"/>
  </r>
  <r>
    <x v="25"/>
    <x v="7"/>
    <s v="WI"/>
    <x v="21"/>
    <s v="Skamokawa Creek"/>
    <s v="WDFW"/>
    <d v="1994-04-28T00:00:00"/>
    <n v="6008"/>
    <x v="4"/>
    <d v="1994-04-28T00:00:00"/>
    <s v="Smolt"/>
  </r>
  <r>
    <x v="25"/>
    <x v="12"/>
    <s v="UN"/>
    <x v="21"/>
    <s v="Elochoman Hatchery"/>
    <s v="WDFW"/>
    <d v="1994-04-21T00:00:00"/>
    <n v="27569"/>
    <x v="14"/>
    <d v="1994-04-21T00:00:00"/>
    <s v="Smolt"/>
  </r>
  <r>
    <x v="25"/>
    <x v="12"/>
    <s v="UN"/>
    <x v="28"/>
    <s v="Washougal Hatchery"/>
    <s v="WDFW"/>
    <d v="1994-04-20T00:00:00"/>
    <n v="10856"/>
    <x v="6"/>
    <d v="1994-04-20T00:00:00"/>
    <s v="Smolt"/>
  </r>
  <r>
    <x v="25"/>
    <x v="7"/>
    <s v="WI"/>
    <x v="28"/>
    <s v="Skamania Hatchery"/>
    <s v="WDFW"/>
    <d v="1994-04-20T00:00:00"/>
    <n v="110315"/>
    <x v="6"/>
    <d v="1994-04-24T00:00:00"/>
    <s v="Smolt"/>
  </r>
  <r>
    <x v="25"/>
    <x v="7"/>
    <s v="WI"/>
    <x v="28"/>
    <s v="Hamilton Creek"/>
    <s v="WDFW"/>
    <d v="1994-04-20T00:00:00"/>
    <n v="4956"/>
    <x v="4"/>
    <d v="1994-04-20T00:00:00"/>
    <s v="Smolt"/>
  </r>
  <r>
    <x v="25"/>
    <x v="9"/>
    <s v="SU"/>
    <x v="21"/>
    <s v="E Fk Lewis River"/>
    <s v="WDFW"/>
    <d v="1994-04-22T00:00:00"/>
    <n v="41000"/>
    <x v="5"/>
    <d v="1994-05-03T00:00:00"/>
    <s v="Smolt"/>
  </r>
  <r>
    <x v="25"/>
    <x v="9"/>
    <s v="SU"/>
    <x v="22"/>
    <s v="Cowlitz Trout"/>
    <s v="WDFW"/>
    <d v="1994-05-11T00:00:00"/>
    <n v="436580"/>
    <x v="3"/>
    <d v="1994-05-11T00:00:00"/>
    <s v="Smolt"/>
  </r>
  <r>
    <x v="25"/>
    <x v="7"/>
    <s v="WI"/>
    <x v="22"/>
    <s v="Cowlitz Trout"/>
    <s v="WDFW"/>
    <d v="1994-05-01T00:00:00"/>
    <n v="721935"/>
    <x v="3"/>
    <d v="1994-05-13T00:00:00"/>
    <s v="Smolt"/>
  </r>
  <r>
    <x v="25"/>
    <x v="9"/>
    <s v="SU"/>
    <x v="21"/>
    <s v="N Fk Lewis River"/>
    <s v="WDFW"/>
    <d v="1994-04-26T00:00:00"/>
    <n v="32960"/>
    <x v="5"/>
    <d v="1994-05-03T00:00:00"/>
    <s v="Smolt"/>
  </r>
  <r>
    <x v="25"/>
    <x v="7"/>
    <s v="WI"/>
    <x v="21"/>
    <s v="N Fk Lewis River"/>
    <s v="WDFW"/>
    <d v="1994-04-18T00:00:00"/>
    <n v="103825"/>
    <x v="5"/>
    <d v="1994-05-03T00:00:00"/>
    <s v="Smolt"/>
  </r>
  <r>
    <x v="25"/>
    <x v="7"/>
    <s v="WI"/>
    <x v="22"/>
    <s v="Tilton River"/>
    <s v="WDFW"/>
    <d v="1994-05-04T00:00:00"/>
    <n v="5002"/>
    <x v="3"/>
    <d v="1994-05-04T00:00:00"/>
    <s v="Smolt"/>
  </r>
  <r>
    <x v="25"/>
    <x v="9"/>
    <s v="SU"/>
    <x v="21"/>
    <s v="Toutle River"/>
    <s v="WDFW"/>
    <d v="1994-04-24T00:00:00"/>
    <n v="51362"/>
    <x v="16"/>
    <d v="1994-05-04T00:00:00"/>
    <s v="Smolt"/>
  </r>
  <r>
    <x v="25"/>
    <x v="9"/>
    <s v="SU"/>
    <x v="21"/>
    <s v="Elochoman Hatchery"/>
    <s v="WDFW"/>
    <d v="1994-04-23T00:00:00"/>
    <n v="14315"/>
    <x v="14"/>
    <d v="1994-05-03T00:00:00"/>
    <s v="Smolt"/>
  </r>
  <r>
    <x v="25"/>
    <x v="9"/>
    <s v="SU"/>
    <x v="28"/>
    <s v="E Fk Lewis River"/>
    <s v="WDFW"/>
    <d v="1994-04-20T00:00:00"/>
    <n v="32146"/>
    <x v="5"/>
    <d v="1994-04-20T00:00:00"/>
    <s v="Smolt"/>
  </r>
  <r>
    <x v="25"/>
    <x v="9"/>
    <s v="SU"/>
    <x v="28"/>
    <s v="N Fk Lewis River"/>
    <s v="WDFW"/>
    <d v="1994-04-21T00:00:00"/>
    <n v="55565"/>
    <x v="5"/>
    <d v="1994-04-21T00:00:00"/>
    <s v="Smolt"/>
  </r>
  <r>
    <x v="25"/>
    <x v="7"/>
    <s v="WI"/>
    <x v="30"/>
    <s v="Salmon Creek (WA)"/>
    <s v="WDFW"/>
    <d v="1994-04-20T00:00:00"/>
    <n v="16962"/>
    <x v="4"/>
    <d v="1994-04-21T00:00:00"/>
    <s v="Smolt"/>
  </r>
  <r>
    <x v="25"/>
    <x v="7"/>
    <s v="WI"/>
    <x v="28"/>
    <s v="E Fk Lewis River"/>
    <s v="WDFW"/>
    <d v="1994-04-18T00:00:00"/>
    <n v="120196"/>
    <x v="5"/>
    <d v="1994-04-19T00:00:00"/>
    <s v="Smolt"/>
  </r>
  <r>
    <x v="25"/>
    <x v="9"/>
    <s v="SU"/>
    <x v="28"/>
    <s v="Skamania Hatchery"/>
    <s v="WDFW"/>
    <d v="1994-04-23T00:00:00"/>
    <n v="112152"/>
    <x v="6"/>
    <d v="1994-04-24T00:00:00"/>
    <s v="Smolt"/>
  </r>
  <r>
    <x v="25"/>
    <x v="9"/>
    <s v="SU"/>
    <x v="22"/>
    <s v="Cowlitz Trout"/>
    <s v="WDFW"/>
    <d v="1994-05-11T00:00:00"/>
    <n v="47911"/>
    <x v="3"/>
    <d v="1994-05-11T00:00:00"/>
    <s v="Smolt"/>
  </r>
  <r>
    <x v="25"/>
    <x v="7"/>
    <s v="WI"/>
    <x v="22"/>
    <s v="Cowlitz Trout"/>
    <s v="WDFW"/>
    <d v="1994-05-02T00:00:00"/>
    <n v="69227"/>
    <x v="3"/>
    <d v="1994-05-11T00:00:00"/>
    <s v="Smolt"/>
  </r>
  <r>
    <x v="25"/>
    <x v="7"/>
    <s v="WI"/>
    <x v="30"/>
    <s v="N Fk Lewis River"/>
    <s v="WDFW"/>
    <d v="1994-04-18T00:00:00"/>
    <n v="70120"/>
    <x v="5"/>
    <d v="1994-04-19T00:00:00"/>
    <s v="Smolt"/>
  </r>
  <r>
    <x v="25"/>
    <x v="9"/>
    <s v="SU"/>
    <x v="19"/>
    <s v="Santiam River &amp; N Fk"/>
    <s v="ODFW"/>
    <d v="1994-04-13T00:00:00"/>
    <n v="100032"/>
    <x v="0"/>
    <d v="1994-04-14T00:00:00"/>
    <s v="Smolt"/>
  </r>
  <r>
    <x v="25"/>
    <x v="9"/>
    <s v="SU"/>
    <x v="19"/>
    <s v="Mollala River"/>
    <s v="ODFW"/>
    <d v="1994-04-13T00:00:00"/>
    <n v="65201"/>
    <x v="1"/>
    <d v="1994-04-14T00:00:00"/>
    <s v="Smolt"/>
  </r>
  <r>
    <x v="25"/>
    <x v="7"/>
    <s v="WI"/>
    <x v="11"/>
    <s v="Mollala River"/>
    <s v="ODFW"/>
    <d v="1994-04-29T00:00:00"/>
    <n v="41355"/>
    <x v="1"/>
    <d v="1994-04-29T00:00:00"/>
    <s v="Smolt"/>
  </r>
  <r>
    <x v="25"/>
    <x v="6"/>
    <s v="UN"/>
    <x v="2"/>
    <s v="Bonneville Hatchery"/>
    <s v="ODFW"/>
    <d v="1994-04-19T00:00:00"/>
    <n v="871511"/>
    <x v="2"/>
    <d v="1994-04-19T00:00:00"/>
    <s v="Smolt"/>
  </r>
  <r>
    <x v="25"/>
    <x v="6"/>
    <s v="UN"/>
    <x v="10"/>
    <s v="Big Creek Hatchery"/>
    <s v="ODFW"/>
    <d v="1994-06-03T00:00:00"/>
    <n v="465990"/>
    <x v="10"/>
    <d v="1994-06-03T00:00:00"/>
    <s v="Smolt"/>
  </r>
  <r>
    <x v="25"/>
    <x v="9"/>
    <s v="SU"/>
    <x v="11"/>
    <s v="Salmon R Oregon"/>
    <s v="ODFW"/>
    <d v="1994-05-16T00:00:00"/>
    <n v="40229"/>
    <x v="12"/>
    <d v="1994-05-18T00:00:00"/>
    <s v="Smolt"/>
  </r>
  <r>
    <x v="25"/>
    <x v="6"/>
    <s v="UN"/>
    <x v="37"/>
    <s v="Wahkeena Pond"/>
    <s v="ODFW"/>
    <d v="1994-04-30T00:00:00"/>
    <n v="1503732"/>
    <x v="4"/>
    <d v="1994-04-30T00:00:00"/>
    <s v="Smolt"/>
  </r>
  <r>
    <x v="25"/>
    <x v="1"/>
    <s v="FA"/>
    <x v="2"/>
    <s v="Bonneville Hatchery"/>
    <s v="ODFW"/>
    <d v="1994-06-14T00:00:00"/>
    <n v="1590168"/>
    <x v="2"/>
    <d v="1994-06-14T00:00:00"/>
    <s v="Smolt"/>
  </r>
  <r>
    <x v="25"/>
    <x v="1"/>
    <s v="FA"/>
    <x v="10"/>
    <s v="Big Creek Hatchery"/>
    <s v="ODFW"/>
    <d v="1994-08-04T00:00:00"/>
    <n v="804671"/>
    <x v="10"/>
    <d v="1994-08-22T00:00:00"/>
    <s v="Smolt"/>
  </r>
  <r>
    <x v="26"/>
    <x v="4"/>
    <s v="NO"/>
    <x v="24"/>
    <s v="Duncan Creek"/>
    <s v="WDFW"/>
    <d v="1992-04-20T00:00:00"/>
    <n v="300000"/>
    <x v="4"/>
    <d v="1992-04-20T00:00:00"/>
    <s v="Presmolt"/>
  </r>
  <r>
    <x v="26"/>
    <x v="3"/>
    <s v="UN"/>
    <x v="29"/>
    <s v="North Toutle Hatchery"/>
    <s v="WDFW"/>
    <d v="1992-04-08T00:00:00"/>
    <n v="450000"/>
    <x v="16"/>
    <d v="1992-04-08T00:00:00"/>
    <s v="Presmolt"/>
  </r>
  <r>
    <x v="26"/>
    <x v="15"/>
    <s v="SO"/>
    <x v="45"/>
    <s v="Gobar Acclim Pond"/>
    <s v="WDFW"/>
    <d v="1992-01-16T00:00:00"/>
    <n v="2412800"/>
    <x v="7"/>
    <d v="1992-02-24T00:00:00"/>
    <s v="Presmolt"/>
  </r>
  <r>
    <x v="26"/>
    <x v="4"/>
    <s v="NO"/>
    <x v="24"/>
    <s v="Washougal River"/>
    <s v="WDFW"/>
    <d v="1992-04-28T00:00:00"/>
    <n v="617800"/>
    <x v="6"/>
    <d v="1992-05-22T00:00:00"/>
    <s v="Presmolt"/>
  </r>
  <r>
    <x v="26"/>
    <x v="15"/>
    <s v="SO"/>
    <x v="5"/>
    <s v="Lewis River"/>
    <s v="WDFW"/>
    <d v="1992-04-28T00:00:00"/>
    <n v="483000"/>
    <x v="5"/>
    <d v="1992-06-17T00:00:00"/>
    <s v="Presmolt"/>
  </r>
  <r>
    <x v="26"/>
    <x v="15"/>
    <s v="SO"/>
    <x v="3"/>
    <s v="Below Bonn Dam"/>
    <s v="WDFW"/>
    <d v="1992-03-23T00:00:00"/>
    <n v="350"/>
    <x v="4"/>
    <d v="1992-03-23T00:00:00"/>
    <s v="Presmolt"/>
  </r>
  <r>
    <x v="26"/>
    <x v="0"/>
    <s v="SP"/>
    <x v="22"/>
    <s v="Cowlitz Salmon"/>
    <s v="WDFW"/>
    <d v="1992-05-11T00:00:00"/>
    <n v="795563"/>
    <x v="3"/>
    <d v="1992-07-13T00:00:00"/>
    <s v="Parr"/>
  </r>
  <r>
    <x v="26"/>
    <x v="4"/>
    <s v="NO"/>
    <x v="3"/>
    <s v="Salmon Creek (WA)"/>
    <s v="WDFW"/>
    <d v="1992-04-22T00:00:00"/>
    <n v="200"/>
    <x v="4"/>
    <d v="1992-04-22T00:00:00"/>
    <s v="Presmolt"/>
  </r>
  <r>
    <x v="26"/>
    <x v="3"/>
    <s v="UN"/>
    <x v="3"/>
    <s v="Chinook River"/>
    <s v="WDFW"/>
    <d v="1992-06-21T00:00:00"/>
    <n v="43300"/>
    <x v="18"/>
    <d v="1992-07-22T00:00:00"/>
    <s v="Presmolt"/>
  </r>
  <r>
    <x v="26"/>
    <x v="15"/>
    <s v="SO"/>
    <x v="3"/>
    <s v="Chinook River"/>
    <s v="WDFW"/>
    <d v="1992-06-12T00:00:00"/>
    <n v="580000"/>
    <x v="18"/>
    <d v="1992-07-12T00:00:00"/>
    <s v="Presmolt"/>
  </r>
  <r>
    <x v="26"/>
    <x v="3"/>
    <s v="UN"/>
    <x v="3"/>
    <s v="Salmon Creek (WA)"/>
    <s v="WDFW"/>
    <d v="1992-03-30T00:00:00"/>
    <n v="24500"/>
    <x v="4"/>
    <d v="1992-03-30T00:00:00"/>
    <s v="Presmolt"/>
  </r>
  <r>
    <x v="26"/>
    <x v="4"/>
    <s v="NO"/>
    <x v="7"/>
    <s v="Lewis River Hatchery"/>
    <s v="WDFW"/>
    <d v="1992-03-13T00:00:00"/>
    <n v="62000"/>
    <x v="5"/>
    <d v="1992-04-02T00:00:00"/>
    <s v="Fry"/>
  </r>
  <r>
    <x v="26"/>
    <x v="4"/>
    <s v="NO"/>
    <x v="7"/>
    <s v="Lewis River"/>
    <s v="WDFW"/>
    <d v="1992-04-10T00:00:00"/>
    <n v="1114500"/>
    <x v="5"/>
    <d v="1992-06-29T00:00:00"/>
    <s v="Presmolt"/>
  </r>
  <r>
    <x v="26"/>
    <x v="15"/>
    <s v="SO"/>
    <x v="3"/>
    <s v="Salmon Creek (WA)"/>
    <s v="WDFW"/>
    <d v="1992-01-22T00:00:00"/>
    <n v="69000"/>
    <x v="4"/>
    <d v="1992-01-22T00:00:00"/>
    <s v="Presmolt"/>
  </r>
  <r>
    <x v="26"/>
    <x v="4"/>
    <s v="NO"/>
    <x v="3"/>
    <s v="Salmon Creek (WA)"/>
    <s v="WDFW"/>
    <d v="1992-01-22T00:00:00"/>
    <n v="69000"/>
    <x v="4"/>
    <d v="1992-01-22T00:00:00"/>
    <s v="Presmolt"/>
  </r>
  <r>
    <x v="26"/>
    <x v="3"/>
    <s v="UN"/>
    <x v="3"/>
    <s v="Salmon Creek (WA)"/>
    <s v="WDFW"/>
    <d v="1992-03-31T00:00:00"/>
    <n v="500"/>
    <x v="4"/>
    <d v="1992-03-31T00:00:00"/>
    <s v="Presmolt"/>
  </r>
  <r>
    <x v="26"/>
    <x v="0"/>
    <s v="SP"/>
    <x v="18"/>
    <s v="Mollala River"/>
    <s v="ODFW"/>
    <d v="1992-05-12T00:00:00"/>
    <n v="1228880"/>
    <x v="1"/>
    <d v="1992-05-13T00:00:00"/>
    <s v="Parr"/>
  </r>
  <r>
    <x v="26"/>
    <x v="0"/>
    <s v="SP"/>
    <x v="1"/>
    <s v="Dexter Pond"/>
    <s v="ODFW"/>
    <d v="1992-11-09T00:00:00"/>
    <n v="265326"/>
    <x v="1"/>
    <d v="1992-11-09T00:00:00"/>
    <s v="Presmolt"/>
  </r>
  <r>
    <x v="26"/>
    <x v="0"/>
    <s v="SP"/>
    <x v="1"/>
    <s v="Fall Creek Reservoir"/>
    <s v="ODFW"/>
    <d v="1992-05-11T00:00:00"/>
    <n v="1000632"/>
    <x v="1"/>
    <d v="1992-05-11T00:00:00"/>
    <s v="Presmolt"/>
  </r>
  <r>
    <x v="26"/>
    <x v="0"/>
    <s v="SP"/>
    <x v="1"/>
    <s v="Hills Creek Reservoir"/>
    <s v="ODFW"/>
    <d v="1992-05-11T00:00:00"/>
    <n v="49930"/>
    <x v="1"/>
    <d v="1992-05-11T00:00:00"/>
    <s v="Presmolt"/>
  </r>
  <r>
    <x v="26"/>
    <x v="0"/>
    <s v="SP"/>
    <x v="34"/>
    <s v="S Fk Klaskanine River"/>
    <s v="ODFW"/>
    <d v="1992-06-05T00:00:00"/>
    <n v="74517"/>
    <x v="11"/>
    <d v="1992-06-05T00:00:00"/>
    <s v="Parr"/>
  </r>
  <r>
    <x v="26"/>
    <x v="0"/>
    <s v="SP"/>
    <x v="18"/>
    <s v="Blue River"/>
    <s v="ODFW"/>
    <d v="1992-05-12T00:00:00"/>
    <n v="187690"/>
    <x v="20"/>
    <d v="1992-05-12T00:00:00"/>
    <s v="Parr"/>
  </r>
  <r>
    <x v="26"/>
    <x v="3"/>
    <s v="UN"/>
    <x v="34"/>
    <s v="Skipanon River"/>
    <s v="ODFW"/>
    <d v="1992-06-17T00:00:00"/>
    <n v="2000"/>
    <x v="4"/>
    <d v="1992-06-17T00:00:00"/>
    <s v="Presmolt"/>
  </r>
  <r>
    <x v="26"/>
    <x v="0"/>
    <s v="SP"/>
    <x v="1"/>
    <s v="Lookout Pt Reservoir"/>
    <s v="ODFW"/>
    <d v="1992-05-11T00:00:00"/>
    <n v="249793"/>
    <x v="1"/>
    <d v="1992-05-11T00:00:00"/>
    <s v="Presmolt"/>
  </r>
  <r>
    <x v="26"/>
    <x v="0"/>
    <s v="SP"/>
    <x v="1"/>
    <s v="M Fk Willamette River"/>
    <s v="ODFW"/>
    <d v="1992-08-19T00:00:00"/>
    <n v="49938"/>
    <x v="1"/>
    <d v="1992-08-19T00:00:00"/>
    <s v="Parr"/>
  </r>
  <r>
    <x v="26"/>
    <x v="0"/>
    <s v="SP"/>
    <x v="14"/>
    <s v="Clackamas Hatchery"/>
    <s v="ODFW"/>
    <d v="1992-08-24T00:00:00"/>
    <n v="584171"/>
    <x v="13"/>
    <d v="1992-08-24T00:00:00"/>
    <s v="Parr"/>
  </r>
  <r>
    <x v="26"/>
    <x v="0"/>
    <s v="SP"/>
    <x v="18"/>
    <s v="McKenzie Hatchery"/>
    <s v="ODFW"/>
    <d v="1992-11-13T00:00:00"/>
    <n v="228440"/>
    <x v="1"/>
    <d v="1992-11-13T00:00:00"/>
    <s v="Presmolt"/>
  </r>
  <r>
    <x v="26"/>
    <x v="0"/>
    <s v="SP"/>
    <x v="17"/>
    <s v="Detroit Reservoir"/>
    <s v="ODFW"/>
    <d v="1992-05-29T00:00:00"/>
    <n v="101436"/>
    <x v="1"/>
    <d v="1992-05-29T00:00:00"/>
    <s v="Presmolt"/>
  </r>
  <r>
    <x v="26"/>
    <x v="3"/>
    <s v="UN"/>
    <x v="34"/>
    <s v="Youngs River"/>
    <s v="ODFW"/>
    <d v="1992-06-17T00:00:00"/>
    <n v="7697"/>
    <x v="8"/>
    <d v="1992-06-17T00:00:00"/>
    <s v="Presmolt"/>
  </r>
  <r>
    <x v="26"/>
    <x v="0"/>
    <s v="SP"/>
    <x v="34"/>
    <s v="Youngs River"/>
    <s v="ODFW"/>
    <d v="1992-06-23T00:00:00"/>
    <n v="301786"/>
    <x v="8"/>
    <d v="1992-06-23T00:00:00"/>
    <s v="Parr"/>
  </r>
  <r>
    <x v="26"/>
    <x v="0"/>
    <s v="SP"/>
    <x v="18"/>
    <s v="Mollala River"/>
    <s v="ODFW"/>
    <d v="1992-11-13T00:00:00"/>
    <n v="37324"/>
    <x v="1"/>
    <d v="1992-11-13T00:00:00"/>
    <s v="Presmolt"/>
  </r>
  <r>
    <x v="26"/>
    <x v="0"/>
    <s v="SP"/>
    <x v="38"/>
    <s v="S Fk Santiam River"/>
    <s v="ODFW"/>
    <d v="1992-11-10T00:00:00"/>
    <n v="499618"/>
    <x v="0"/>
    <d v="1992-11-13T00:00:00"/>
    <s v="Presmolt"/>
  </r>
  <r>
    <x v="26"/>
    <x v="12"/>
    <s v="UN"/>
    <x v="28"/>
    <s v="Salmon Creek (WA)"/>
    <s v="WDFW"/>
    <d v="1993-04-23T00:00:00"/>
    <n v="10067"/>
    <x v="4"/>
    <d v="1993-04-23T00:00:00"/>
    <s v="Smolt"/>
  </r>
  <r>
    <x v="26"/>
    <x v="9"/>
    <s v="SU"/>
    <x v="28"/>
    <s v="Skamania Hatchery"/>
    <s v="WDFW"/>
    <d v="1993-04-16T00:00:00"/>
    <n v="103076"/>
    <x v="6"/>
    <d v="1993-04-25T00:00:00"/>
    <s v="Smolt"/>
  </r>
  <r>
    <x v="26"/>
    <x v="11"/>
    <s v="NO"/>
    <x v="5"/>
    <s v="Speelyai Hatchery"/>
    <s v="WDFW"/>
    <d v="1993-07-01T00:00:00"/>
    <n v="62500"/>
    <x v="5"/>
    <d v="1993-07-01T00:00:00"/>
    <s v="Smolt"/>
  </r>
  <r>
    <x v="26"/>
    <x v="11"/>
    <s v="NO"/>
    <x v="24"/>
    <s v="Washougal Hatchery"/>
    <s v="WDFW"/>
    <d v="1993-04-12T00:00:00"/>
    <n v="667900"/>
    <x v="6"/>
    <d v="1993-04-28T00:00:00"/>
    <s v="Smolt"/>
  </r>
  <r>
    <x v="26"/>
    <x v="8"/>
    <s v="SP"/>
    <x v="7"/>
    <s v="Lewis River Hatchery"/>
    <s v="WDFW"/>
    <d v="1993-02-25T00:00:00"/>
    <n v="919000"/>
    <x v="5"/>
    <d v="1993-03-26T00:00:00"/>
    <s v="Smolt"/>
  </r>
  <r>
    <x v="26"/>
    <x v="1"/>
    <s v="FA"/>
    <x v="45"/>
    <s v="Gobar Acclim Pond"/>
    <s v="WDFW"/>
    <d v="1993-06-03T00:00:00"/>
    <n v="2041800"/>
    <x v="7"/>
    <d v="1993-06-16T00:00:00"/>
    <s v="Smolt"/>
  </r>
  <r>
    <x v="26"/>
    <x v="8"/>
    <s v="SP"/>
    <x v="45"/>
    <s v="Gobar Acclim Pond"/>
    <s v="WDFW"/>
    <d v="1993-04-05T00:00:00"/>
    <n v="525800"/>
    <x v="7"/>
    <d v="1993-04-05T00:00:00"/>
    <s v="Smolt"/>
  </r>
  <r>
    <x v="26"/>
    <x v="5"/>
    <s v="SO"/>
    <x v="32"/>
    <s v="Elochoman Hatchery"/>
    <s v="WDFW"/>
    <d v="1993-02-05T00:00:00"/>
    <n v="25000"/>
    <x v="14"/>
    <d v="1993-02-05T00:00:00"/>
    <s v="Smolt"/>
  </r>
  <r>
    <x v="26"/>
    <x v="8"/>
    <s v="SP"/>
    <x v="7"/>
    <s v="Lewis River Hatchery"/>
    <s v="WDFW"/>
    <d v="1993-03-26T00:00:00"/>
    <n v="142000"/>
    <x v="5"/>
    <d v="1993-03-26T00:00:00"/>
    <s v="Smolt"/>
  </r>
  <r>
    <x v="26"/>
    <x v="1"/>
    <s v="FA"/>
    <x v="27"/>
    <s v="Kalama Falls Hatchery"/>
    <s v="WDFW"/>
    <d v="1993-06-01T00:00:00"/>
    <n v="3543700"/>
    <x v="7"/>
    <d v="1993-06-21T00:00:00"/>
    <s v="Smolt"/>
  </r>
  <r>
    <x v="26"/>
    <x v="1"/>
    <s v="FA"/>
    <x v="24"/>
    <s v="Washougal Hatchery"/>
    <s v="WDFW"/>
    <d v="1993-02-19T00:00:00"/>
    <n v="587300"/>
    <x v="6"/>
    <d v="1993-03-22T00:00:00"/>
    <s v="Fry"/>
  </r>
  <r>
    <x v="26"/>
    <x v="5"/>
    <s v="SO"/>
    <x v="45"/>
    <s v="Gobar Acclim Pond"/>
    <s v="WDFW"/>
    <d v="1993-04-28T00:00:00"/>
    <n v="553900"/>
    <x v="7"/>
    <d v="1993-04-28T00:00:00"/>
    <s v="Smolt"/>
  </r>
  <r>
    <x v="26"/>
    <x v="13"/>
    <s v="UN"/>
    <x v="3"/>
    <s v="Chinook River"/>
    <s v="WDFW"/>
    <d v="1993-04-13T00:00:00"/>
    <n v="620000"/>
    <x v="18"/>
    <d v="1993-04-18T00:00:00"/>
    <s v="Fry"/>
  </r>
  <r>
    <x v="26"/>
    <x v="5"/>
    <s v="SO"/>
    <x v="7"/>
    <s v="Lewis River Hatchery"/>
    <s v="WDFW"/>
    <d v="1993-04-09T00:00:00"/>
    <n v="956900"/>
    <x v="5"/>
    <d v="1993-05-18T00:00:00"/>
    <s v="Smolt"/>
  </r>
  <r>
    <x v="26"/>
    <x v="8"/>
    <s v="SP"/>
    <x v="22"/>
    <s v="Cowlitz Salmon"/>
    <s v="WDFW"/>
    <d v="1993-04-05T00:00:00"/>
    <n v="1166687"/>
    <x v="3"/>
    <d v="1993-04-05T00:00:00"/>
    <s v="Smolt"/>
  </r>
  <r>
    <x v="26"/>
    <x v="11"/>
    <s v="NO"/>
    <x v="27"/>
    <s v="Kalama Falls Hatchery"/>
    <s v="WDFW"/>
    <d v="1993-04-21T00:00:00"/>
    <n v="975800"/>
    <x v="7"/>
    <d v="1993-05-03T00:00:00"/>
    <s v="Smolt"/>
  </r>
  <r>
    <x v="26"/>
    <x v="5"/>
    <s v="SO"/>
    <x v="29"/>
    <s v="North Toutle Hatchery"/>
    <s v="WDFW"/>
    <d v="1993-03-24T00:00:00"/>
    <n v="1232001"/>
    <x v="16"/>
    <d v="1993-04-13T00:00:00"/>
    <s v="Smolt"/>
  </r>
  <r>
    <x v="26"/>
    <x v="11"/>
    <s v="NO"/>
    <x v="22"/>
    <s v="Cowlitz Salmon"/>
    <s v="WDFW"/>
    <d v="1993-05-03T00:00:00"/>
    <n v="4587600"/>
    <x v="3"/>
    <d v="1993-06-03T00:00:00"/>
    <s v="Smolt"/>
  </r>
  <r>
    <x v="26"/>
    <x v="1"/>
    <s v="FA"/>
    <x v="22"/>
    <s v="Cowlitz Salmon"/>
    <s v="WDFW"/>
    <d v="1993-06-04T00:00:00"/>
    <n v="4302500"/>
    <x v="3"/>
    <d v="1993-06-22T00:00:00"/>
    <s v="Smolt"/>
  </r>
  <r>
    <x v="26"/>
    <x v="1"/>
    <s v="FA"/>
    <x v="3"/>
    <s v="Cowlitz River"/>
    <s v="WDFW"/>
    <d v="1993-04-16T00:00:00"/>
    <n v="300"/>
    <x v="3"/>
    <d v="1993-04-16T00:00:00"/>
    <s v="Smolt"/>
  </r>
  <r>
    <x v="26"/>
    <x v="1"/>
    <s v="FA"/>
    <x v="29"/>
    <s v="North Toutle Hatchery"/>
    <s v="WDFW"/>
    <d v="1993-06-18T00:00:00"/>
    <n v="148500"/>
    <x v="16"/>
    <d v="1993-06-18T00:00:00"/>
    <s v="Smolt"/>
  </r>
  <r>
    <x v="26"/>
    <x v="1"/>
    <s v="FA"/>
    <x v="26"/>
    <s v="Grays River Hatchery"/>
    <s v="WDFW"/>
    <d v="1993-10-15T00:00:00"/>
    <n v="209300"/>
    <x v="15"/>
    <d v="1993-10-15T00:00:00"/>
    <s v="Smolt"/>
  </r>
  <r>
    <x v="26"/>
    <x v="11"/>
    <s v="NO"/>
    <x v="32"/>
    <s v="Elochoman Hatchery"/>
    <s v="WDFW"/>
    <d v="1993-04-01T00:00:00"/>
    <n v="1294000"/>
    <x v="14"/>
    <d v="1993-04-17T00:00:00"/>
    <s v="Smolt"/>
  </r>
  <r>
    <x v="26"/>
    <x v="5"/>
    <s v="SO"/>
    <x v="32"/>
    <s v="Elochoman Hatchery"/>
    <s v="WDFW"/>
    <d v="1993-04-02T00:00:00"/>
    <n v="610500"/>
    <x v="14"/>
    <d v="1993-04-02T00:00:00"/>
    <s v="Smolt"/>
  </r>
  <r>
    <x v="26"/>
    <x v="10"/>
    <s v="FA"/>
    <x v="29"/>
    <s v="North Toutle Hatchery"/>
    <s v="WDFW"/>
    <d v="1993-04-04T00:00:00"/>
    <n v="39482"/>
    <x v="16"/>
    <d v="1993-04-04T00:00:00"/>
    <s v="Smolt"/>
  </r>
  <r>
    <x v="26"/>
    <x v="1"/>
    <s v="FA"/>
    <x v="45"/>
    <s v="Gobar Acclim Pond"/>
    <s v="WDFW"/>
    <d v="1993-04-02T00:00:00"/>
    <n v="496700"/>
    <x v="7"/>
    <d v="1993-04-02T00:00:00"/>
    <s v="Smolt"/>
  </r>
  <r>
    <x v="26"/>
    <x v="1"/>
    <s v="FA"/>
    <x v="3"/>
    <s v="Chinook River"/>
    <s v="WDFW"/>
    <d v="1993-06-09T00:00:00"/>
    <n v="681000"/>
    <x v="18"/>
    <d v="1993-07-29T00:00:00"/>
    <s v="Smolt"/>
  </r>
  <r>
    <x v="26"/>
    <x v="1"/>
    <s v="FA"/>
    <x v="24"/>
    <s v="Washougal Hatchery"/>
    <s v="WDFW"/>
    <d v="1993-06-17T00:00:00"/>
    <n v="5709300"/>
    <x v="6"/>
    <d v="1993-06-17T00:00:00"/>
    <s v="Smolt"/>
  </r>
  <r>
    <x v="26"/>
    <x v="1"/>
    <s v="FA"/>
    <x v="24"/>
    <s v="Washougal Hatchery"/>
    <s v="WDFW"/>
    <d v="1993-08-03T00:00:00"/>
    <n v="516900"/>
    <x v="6"/>
    <d v="1993-08-03T00:00:00"/>
    <s v="Smolt"/>
  </r>
  <r>
    <x v="26"/>
    <x v="5"/>
    <s v="SO"/>
    <x v="26"/>
    <s v="Grays River Hatchery"/>
    <s v="WDFW"/>
    <d v="1993-04-09T00:00:00"/>
    <n v="364000"/>
    <x v="15"/>
    <d v="1993-04-09T00:00:00"/>
    <s v="Smolt"/>
  </r>
  <r>
    <x v="26"/>
    <x v="5"/>
    <s v="SO"/>
    <x v="5"/>
    <s v="Speelyai Hatchery"/>
    <s v="WDFW"/>
    <d v="1993-07-01T00:00:00"/>
    <n v="150600"/>
    <x v="5"/>
    <d v="1993-07-01T00:00:00"/>
    <s v="Smolt"/>
  </r>
  <r>
    <x v="26"/>
    <x v="1"/>
    <s v="FA"/>
    <x v="29"/>
    <s v="North Toutle Hatchery"/>
    <s v="WDFW"/>
    <d v="1993-06-18T00:00:00"/>
    <n v="2754500"/>
    <x v="16"/>
    <d v="1993-06-18T00:00:00"/>
    <s v="Smolt"/>
  </r>
  <r>
    <x v="26"/>
    <x v="1"/>
    <s v="FA"/>
    <x v="29"/>
    <s v="North Toutle Hatchery"/>
    <s v="WDFW"/>
    <d v="1993-06-18T00:00:00"/>
    <n v="541300"/>
    <x v="16"/>
    <d v="1993-06-18T00:00:00"/>
    <s v="Smolt"/>
  </r>
  <r>
    <x v="26"/>
    <x v="1"/>
    <s v="FA"/>
    <x v="3"/>
    <s v="Elochoman Hatchery"/>
    <s v="WDFW"/>
    <d v="1993-06-09T00:00:00"/>
    <n v="322000"/>
    <x v="14"/>
    <d v="1993-06-09T00:00:00"/>
    <s v="Smolt"/>
  </r>
  <r>
    <x v="26"/>
    <x v="1"/>
    <s v="FA"/>
    <x v="32"/>
    <s v="Elochoman Hatchery"/>
    <s v="WDFW"/>
    <d v="1993-06-13T00:00:00"/>
    <n v="4605200"/>
    <x v="14"/>
    <d v="1993-06-29T00:00:00"/>
    <s v="Smolt"/>
  </r>
  <r>
    <x v="26"/>
    <x v="11"/>
    <s v="NO"/>
    <x v="7"/>
    <s v="Lewis River Hatchery"/>
    <s v="WDFW"/>
    <d v="1993-04-09T00:00:00"/>
    <n v="3438700"/>
    <x v="5"/>
    <d v="1993-05-18T00:00:00"/>
    <s v="Smolt"/>
  </r>
  <r>
    <x v="26"/>
    <x v="1"/>
    <s v="FA"/>
    <x v="26"/>
    <s v="Grays River Hatchery"/>
    <s v="WDFW"/>
    <d v="1993-05-25T00:00:00"/>
    <n v="1036980"/>
    <x v="15"/>
    <d v="1993-07-09T00:00:00"/>
    <s v="Smolt"/>
  </r>
  <r>
    <x v="26"/>
    <x v="1"/>
    <s v="FA"/>
    <x v="26"/>
    <s v="Grays River Hatchery"/>
    <s v="WDFW"/>
    <d v="1993-06-14T00:00:00"/>
    <n v="113900"/>
    <x v="15"/>
    <d v="1993-06-14T00:00:00"/>
    <s v="Smolt"/>
  </r>
  <r>
    <x v="26"/>
    <x v="1"/>
    <s v="FA"/>
    <x v="3"/>
    <s v="Deep River"/>
    <s v="WDFW"/>
    <d v="1993-06-02T00:00:00"/>
    <n v="49400"/>
    <x v="15"/>
    <d v="1993-06-02T00:00:00"/>
    <s v="Smolt"/>
  </r>
  <r>
    <x v="26"/>
    <x v="1"/>
    <s v="FA"/>
    <x v="27"/>
    <s v="Kalama River"/>
    <s v="WDFW"/>
    <d v="1993-03-26T00:00:00"/>
    <n v="326600"/>
    <x v="7"/>
    <d v="1993-03-31T00:00:00"/>
    <s v="Fry"/>
  </r>
  <r>
    <x v="26"/>
    <x v="8"/>
    <s v="SP"/>
    <x v="3"/>
    <s v="Cowlitz Salmon"/>
    <s v="WDFW"/>
    <d v="1993-05-01T00:00:00"/>
    <n v="15000"/>
    <x v="3"/>
    <d v="1993-05-01T00:00:00"/>
    <s v="Smolt"/>
  </r>
  <r>
    <x v="26"/>
    <x v="8"/>
    <s v="SP"/>
    <x v="1"/>
    <s v="S Fk Santiam River"/>
    <s v="ODFW"/>
    <d v="1993-03-16T00:00:00"/>
    <n v="349808"/>
    <x v="0"/>
    <d v="1993-03-17T00:00:00"/>
    <s v="Smolt"/>
  </r>
  <r>
    <x v="26"/>
    <x v="1"/>
    <s v="FA"/>
    <x v="2"/>
    <s v="Bonneville Hatchery"/>
    <s v="ODFW"/>
    <d v="1993-06-11T00:00:00"/>
    <n v="1505421"/>
    <x v="2"/>
    <d v="1993-06-11T00:00:00"/>
    <s v="Smolt"/>
  </r>
  <r>
    <x v="26"/>
    <x v="7"/>
    <s v="WI"/>
    <x v="33"/>
    <s v="Clackamas River"/>
    <s v="ODFW"/>
    <d v="1993-05-04T00:00:00"/>
    <n v="28948"/>
    <x v="13"/>
    <d v="1993-05-05T00:00:00"/>
    <s v="Adult"/>
  </r>
  <r>
    <x v="26"/>
    <x v="9"/>
    <s v="SU"/>
    <x v="38"/>
    <s v="M Fk Willamette River"/>
    <s v="ODFW"/>
    <d v="1993-04-14T00:00:00"/>
    <n v="108350"/>
    <x v="1"/>
    <d v="1993-04-17T00:00:00"/>
    <s v="Smolt"/>
  </r>
  <r>
    <x v="26"/>
    <x v="7"/>
    <s v="WI"/>
    <x v="12"/>
    <s v="Klaskanine Hatchery"/>
    <s v="ODFW"/>
    <d v="1993-05-03T00:00:00"/>
    <n v="54354"/>
    <x v="11"/>
    <d v="1993-05-03T00:00:00"/>
    <s v="Smolt"/>
  </r>
  <r>
    <x v="26"/>
    <x v="7"/>
    <s v="WI"/>
    <x v="11"/>
    <s v="Scappoose Creek"/>
    <s v="ODFW"/>
    <d v="1993-03-30T00:00:00"/>
    <n v="10049"/>
    <x v="1"/>
    <d v="1993-03-30T00:00:00"/>
    <s v="Smolt"/>
  </r>
  <r>
    <x v="26"/>
    <x v="12"/>
    <s v="UN"/>
    <x v="11"/>
    <s v="Scappoose Creek"/>
    <s v="ODFW"/>
    <d v="1993-04-09T00:00:00"/>
    <n v="7028"/>
    <x v="1"/>
    <d v="1993-04-19T00:00:00"/>
    <s v="Smolt"/>
  </r>
  <r>
    <x v="26"/>
    <x v="6"/>
    <s v="UN"/>
    <x v="15"/>
    <s v="Sandy Hatchery"/>
    <s v="ODFW"/>
    <d v="1993-05-02T00:00:00"/>
    <n v="247121"/>
    <x v="12"/>
    <d v="1993-05-20T00:00:00"/>
    <s v="Smolt"/>
  </r>
  <r>
    <x v="26"/>
    <x v="6"/>
    <s v="UN"/>
    <x v="15"/>
    <s v="Sandy Hatchery"/>
    <s v="ODFW"/>
    <d v="1993-06-02T00:00:00"/>
    <n v="775730"/>
    <x v="12"/>
    <d v="1993-06-02T00:00:00"/>
    <s v="Smolt"/>
  </r>
  <r>
    <x v="26"/>
    <x v="1"/>
    <s v="FA"/>
    <x v="2"/>
    <s v="Bonneville Hatchery"/>
    <s v="ODFW"/>
    <d v="1993-05-12T00:00:00"/>
    <n v="3717646"/>
    <x v="2"/>
    <d v="1993-05-19T00:00:00"/>
    <s v="Smolt"/>
  </r>
  <r>
    <x v="26"/>
    <x v="6"/>
    <s v="UN"/>
    <x v="11"/>
    <s v="Gnat Creek Hatchery"/>
    <s v="ODFW"/>
    <d v="1993-04-30T00:00:00"/>
    <n v="263571"/>
    <x v="4"/>
    <d v="1993-04-30T00:00:00"/>
    <s v="Smolt"/>
  </r>
  <r>
    <x v="26"/>
    <x v="1"/>
    <s v="FA"/>
    <x v="10"/>
    <s v="Big Creek Hatchery"/>
    <s v="ODFW"/>
    <d v="1993-06-01T00:00:00"/>
    <n v="886471"/>
    <x v="10"/>
    <d v="1993-06-01T00:00:00"/>
    <s v="Smolt"/>
  </r>
  <r>
    <x v="26"/>
    <x v="7"/>
    <s v="WI"/>
    <x v="17"/>
    <s v="Santiam River &amp; N Fk"/>
    <s v="ODFW"/>
    <d v="1993-04-05T00:00:00"/>
    <n v="112282"/>
    <x v="0"/>
    <d v="1993-04-05T00:00:00"/>
    <s v="Smolt"/>
  </r>
  <r>
    <x v="26"/>
    <x v="7"/>
    <s v="WI"/>
    <x v="11"/>
    <s v="Gales Creek"/>
    <s v="ODFW"/>
    <d v="1993-03-31T00:00:00"/>
    <n v="18559"/>
    <x v="1"/>
    <d v="1993-03-31T00:00:00"/>
    <s v="Smolt"/>
  </r>
  <r>
    <x v="26"/>
    <x v="8"/>
    <s v="SP"/>
    <x v="0"/>
    <s v="South Santiam Hatchery"/>
    <s v="ODFW"/>
    <d v="1993-03-15T00:00:00"/>
    <n v="441965"/>
    <x v="0"/>
    <d v="1993-03-16T00:00:00"/>
    <s v="Smolt"/>
  </r>
  <r>
    <x v="26"/>
    <x v="6"/>
    <s v="UN"/>
    <x v="12"/>
    <s v="N Fk Klaskanine River"/>
    <s v="ODFW"/>
    <d v="1993-05-10T00:00:00"/>
    <n v="848858"/>
    <x v="11"/>
    <d v="1993-05-10T00:00:00"/>
    <s v="Smolt"/>
  </r>
  <r>
    <x v="26"/>
    <x v="9"/>
    <s v="SU"/>
    <x v="0"/>
    <s v="S Fk Santiam River"/>
    <s v="ODFW"/>
    <d v="1993-04-12T00:00:00"/>
    <n v="181500"/>
    <x v="0"/>
    <d v="1993-04-13T00:00:00"/>
    <s v="Smolt"/>
  </r>
  <r>
    <x v="26"/>
    <x v="7"/>
    <s v="WI"/>
    <x v="11"/>
    <s v="Clatskanie River"/>
    <s v="ODFW"/>
    <d v="1993-03-31T00:00:00"/>
    <n v="19995"/>
    <x v="4"/>
    <d v="1993-03-31T00:00:00"/>
    <s v="Smolt"/>
  </r>
  <r>
    <x v="26"/>
    <x v="8"/>
    <s v="SP"/>
    <x v="1"/>
    <s v="M Fk Willamette River"/>
    <s v="ODFW"/>
    <d v="1993-03-15T00:00:00"/>
    <n v="1065302"/>
    <x v="1"/>
    <d v="1993-03-16T00:00:00"/>
    <s v="Smolt"/>
  </r>
  <r>
    <x v="26"/>
    <x v="1"/>
    <s v="FA"/>
    <x v="44"/>
    <s v="Mollala River"/>
    <s v="ODFW"/>
    <d v="1993-04-28T00:00:00"/>
    <n v="304034"/>
    <x v="1"/>
    <d v="1993-04-28T00:00:00"/>
    <s v="Smolt"/>
  </r>
  <r>
    <x v="26"/>
    <x v="8"/>
    <s v="SP"/>
    <x v="18"/>
    <s v="Mollala River"/>
    <s v="ODFW"/>
    <d v="1993-03-12T00:00:00"/>
    <n v="61532"/>
    <x v="1"/>
    <d v="1993-03-12T00:00:00"/>
    <s v="Smolt"/>
  </r>
  <r>
    <x v="26"/>
    <x v="1"/>
    <s v="FA"/>
    <x v="44"/>
    <s v="Santiam River &amp; N Fk"/>
    <s v="ODFW"/>
    <d v="1993-04-20T00:00:00"/>
    <n v="5200000"/>
    <x v="0"/>
    <d v="1993-05-05T00:00:00"/>
    <s v="Smolt"/>
  </r>
  <r>
    <x v="26"/>
    <x v="9"/>
    <s v="SU"/>
    <x v="16"/>
    <s v="McKenzie River"/>
    <s v="ODFW"/>
    <d v="1993-04-13T00:00:00"/>
    <n v="111809"/>
    <x v="1"/>
    <d v="1993-04-16T00:00:00"/>
    <s v="Smolt"/>
  </r>
  <r>
    <x v="26"/>
    <x v="8"/>
    <s v="SP"/>
    <x v="17"/>
    <s v="South Santiam Hatchery"/>
    <s v="ODFW"/>
    <d v="1993-03-17T00:00:00"/>
    <n v="444912"/>
    <x v="0"/>
    <d v="1993-03-18T00:00:00"/>
    <s v="Smolt"/>
  </r>
  <r>
    <x v="26"/>
    <x v="1"/>
    <s v="FA"/>
    <x v="44"/>
    <s v="Mill Cr (Willamette)"/>
    <s v="ODFW"/>
    <d v="1993-04-26T00:00:00"/>
    <n v="996679"/>
    <x v="1"/>
    <d v="1993-04-30T00:00:00"/>
    <s v="Smolt"/>
  </r>
  <r>
    <x v="26"/>
    <x v="8"/>
    <s v="SP"/>
    <x v="18"/>
    <s v="McKenzie River"/>
    <s v="ODFW"/>
    <d v="1993-03-10T00:00:00"/>
    <n v="576902"/>
    <x v="1"/>
    <d v="1993-03-10T00:00:00"/>
    <s v="Smolt"/>
  </r>
  <r>
    <x v="26"/>
    <x v="8"/>
    <s v="SP"/>
    <x v="18"/>
    <s v="Willamette River"/>
    <s v="ODFW"/>
    <d v="1993-03-11T00:00:00"/>
    <n v="119490"/>
    <x v="1"/>
    <d v="1993-03-11T00:00:00"/>
    <s v="Smolt"/>
  </r>
  <r>
    <x v="26"/>
    <x v="9"/>
    <s v="SU"/>
    <x v="18"/>
    <s v="Santiam River &amp; N Fk"/>
    <s v="ODFW"/>
    <d v="1993-04-12T00:00:00"/>
    <n v="36195"/>
    <x v="0"/>
    <d v="1993-04-12T00:00:00"/>
    <s v="Smolt"/>
  </r>
  <r>
    <x v="26"/>
    <x v="7"/>
    <s v="WI"/>
    <x v="11"/>
    <s v="Tualatin River"/>
    <s v="ODFW"/>
    <d v="1993-03-30T00:00:00"/>
    <n v="9984"/>
    <x v="1"/>
    <d v="1993-03-30T00:00:00"/>
    <s v="Smolt"/>
  </r>
  <r>
    <x v="26"/>
    <x v="9"/>
    <s v="SU"/>
    <x v="1"/>
    <s v="Dexter Pond"/>
    <s v="ODFW"/>
    <d v="1993-04-14T00:00:00"/>
    <n v="10120"/>
    <x v="1"/>
    <d v="1993-04-14T00:00:00"/>
    <s v="Smolt"/>
  </r>
  <r>
    <x v="26"/>
    <x v="6"/>
    <s v="UN"/>
    <x v="10"/>
    <s v="Tualatin River"/>
    <s v="ODFW"/>
    <d v="1993-05-03T00:00:00"/>
    <n v="60052"/>
    <x v="1"/>
    <d v="1993-05-03T00:00:00"/>
    <s v="Smolt"/>
  </r>
  <r>
    <x v="26"/>
    <x v="6"/>
    <s v="UN"/>
    <x v="34"/>
    <s v="S Fk Klaskanine River"/>
    <s v="ODFW"/>
    <d v="1993-05-01T00:00:00"/>
    <n v="70000"/>
    <x v="11"/>
    <d v="1993-05-31T00:00:00"/>
    <s v="Smolt"/>
  </r>
  <r>
    <x v="26"/>
    <x v="8"/>
    <s v="SP"/>
    <x v="14"/>
    <s v="Sandy Hatchery"/>
    <s v="ODFW"/>
    <d v="1993-03-15T00:00:00"/>
    <n v="371484"/>
    <x v="12"/>
    <d v="1993-03-16T00:00:00"/>
    <s v="Smolt"/>
  </r>
  <r>
    <x v="26"/>
    <x v="8"/>
    <s v="SP"/>
    <x v="14"/>
    <s v="Clackamas Hatchery"/>
    <s v="ODFW"/>
    <d v="1993-03-16T00:00:00"/>
    <n v="447387"/>
    <x v="13"/>
    <d v="1993-03-29T00:00:00"/>
    <s v="Smolt"/>
  </r>
  <r>
    <x v="26"/>
    <x v="7"/>
    <s v="WI"/>
    <x v="14"/>
    <s v="Clackamas River"/>
    <s v="ODFW"/>
    <d v="1993-05-03T00:00:00"/>
    <n v="31595"/>
    <x v="13"/>
    <d v="1993-05-06T00:00:00"/>
    <s v="Smolt"/>
  </r>
  <r>
    <x v="26"/>
    <x v="7"/>
    <s v="WI"/>
    <x v="14"/>
    <s v="Sandy River"/>
    <s v="ODFW"/>
    <d v="1993-04-10T00:00:00"/>
    <n v="30064"/>
    <x v="12"/>
    <d v="1993-04-20T00:00:00"/>
    <s v="Smolt"/>
  </r>
  <r>
    <x v="26"/>
    <x v="1"/>
    <s v="FA"/>
    <x v="2"/>
    <s v="Bonneville Hatchery"/>
    <s v="ODFW"/>
    <d v="1993-07-21T00:00:00"/>
    <n v="4030615"/>
    <x v="2"/>
    <d v="1993-07-21T00:00:00"/>
    <s v="Smolt"/>
  </r>
  <r>
    <x v="26"/>
    <x v="12"/>
    <s v="UN"/>
    <x v="10"/>
    <s v="Big Creek Hatchery"/>
    <s v="ODFW"/>
    <d v="1993-05-04T00:00:00"/>
    <n v="9377"/>
    <x v="10"/>
    <d v="1993-05-20T00:00:00"/>
    <s v="Smolt"/>
  </r>
  <r>
    <x v="26"/>
    <x v="1"/>
    <s v="FA"/>
    <x v="2"/>
    <s v="Bonneville Hatchery"/>
    <s v="ODFW"/>
    <d v="1993-06-01T00:00:00"/>
    <n v="5363309"/>
    <x v="2"/>
    <d v="1993-06-11T00:00:00"/>
    <s v="Smolt"/>
  </r>
  <r>
    <x v="26"/>
    <x v="6"/>
    <s v="UN"/>
    <x v="2"/>
    <s v="Bonneville Hatchery"/>
    <s v="ODFW"/>
    <d v="1993-06-08T00:00:00"/>
    <n v="767584"/>
    <x v="2"/>
    <d v="1993-06-08T00:00:00"/>
    <s v="Smolt"/>
  </r>
  <r>
    <x v="26"/>
    <x v="6"/>
    <s v="UN"/>
    <x v="34"/>
    <s v="Youngs River"/>
    <s v="ODFW"/>
    <d v="1993-04-15T00:00:00"/>
    <n v="220000"/>
    <x v="8"/>
    <d v="1993-05-15T00:00:00"/>
    <s v="Smolt"/>
  </r>
  <r>
    <x v="26"/>
    <x v="6"/>
    <s v="UN"/>
    <x v="34"/>
    <s v="Youngs River"/>
    <s v="ODFW"/>
    <d v="1993-04-15T00:00:00"/>
    <n v="130000"/>
    <x v="8"/>
    <d v="1993-05-15T00:00:00"/>
    <s v="Smolt"/>
  </r>
  <r>
    <x v="26"/>
    <x v="1"/>
    <s v="FA"/>
    <x v="10"/>
    <s v="Big Creek Hatchery"/>
    <s v="ODFW"/>
    <d v="1993-04-30T00:00:00"/>
    <n v="7014590"/>
    <x v="10"/>
    <d v="1993-05-15T00:00:00"/>
    <s v="Smolt"/>
  </r>
  <r>
    <x v="26"/>
    <x v="7"/>
    <s v="WI"/>
    <x v="10"/>
    <s v="Big Creek Hatchery"/>
    <s v="ODFW"/>
    <d v="1993-04-14T00:00:00"/>
    <n v="64376"/>
    <x v="10"/>
    <d v="1993-04-14T00:00:00"/>
    <s v="Smolt"/>
  </r>
  <r>
    <x v="26"/>
    <x v="7"/>
    <s v="WI"/>
    <x v="11"/>
    <s v="Sandy River"/>
    <s v="ODFW"/>
    <d v="1993-03-31T00:00:00"/>
    <n v="150339"/>
    <x v="12"/>
    <d v="1993-04-02T00:00:00"/>
    <s v="Smolt"/>
  </r>
  <r>
    <x v="26"/>
    <x v="7"/>
    <s v="WI"/>
    <x v="11"/>
    <s v="Clackamas River"/>
    <s v="ODFW"/>
    <d v="1993-03-30T00:00:00"/>
    <n v="140545"/>
    <x v="13"/>
    <d v="1993-04-02T00:00:00"/>
    <s v="Smolt"/>
  </r>
  <r>
    <x v="26"/>
    <x v="9"/>
    <s v="SU"/>
    <x v="33"/>
    <s v="Salmon R Oregon"/>
    <s v="ODFW"/>
    <d v="1993-04-27T00:00:00"/>
    <n v="35521"/>
    <x v="12"/>
    <d v="1993-04-28T00:00:00"/>
    <s v="Smolt"/>
  </r>
  <r>
    <x v="26"/>
    <x v="7"/>
    <s v="WI"/>
    <x v="11"/>
    <s v="Gnat Creek"/>
    <s v="ODFW"/>
    <d v="1993-03-31T00:00:00"/>
    <n v="52683"/>
    <x v="4"/>
    <d v="1993-04-14T00:00:00"/>
    <s v="Smolt"/>
  </r>
  <r>
    <x v="26"/>
    <x v="7"/>
    <s v="WI"/>
    <x v="8"/>
    <s v="Eagle Creek"/>
    <s v="USFW"/>
    <d v="1993-04-30T00:00:00"/>
    <n v="187654"/>
    <x v="13"/>
    <d v="1993-05-17T00:00:00"/>
    <s v="Smolt"/>
  </r>
  <r>
    <x v="26"/>
    <x v="6"/>
    <s v="UN"/>
    <x v="8"/>
    <s v="Eagle Creek"/>
    <s v="USFW"/>
    <d v="1993-04-22T00:00:00"/>
    <n v="1060885"/>
    <x v="13"/>
    <d v="1993-04-30T00:00:00"/>
    <s v="Smolt"/>
  </r>
  <r>
    <x v="26"/>
    <x v="1"/>
    <s v="FA"/>
    <x v="41"/>
    <s v="Abernathy Hatchery"/>
    <s v="USFW"/>
    <d v="1993-04-15T00:00:00"/>
    <n v="406301"/>
    <x v="19"/>
    <d v="1993-04-15T00:00:00"/>
    <s v="Smolt"/>
  </r>
  <r>
    <x v="26"/>
    <x v="1"/>
    <s v="FA"/>
    <x v="41"/>
    <s v="Abernathy Hatchery"/>
    <s v="USFW"/>
    <d v="1993-05-15T00:00:00"/>
    <n v="498223"/>
    <x v="19"/>
    <d v="1993-05-15T00:00:00"/>
    <s v="Smolt"/>
  </r>
  <r>
    <x v="26"/>
    <x v="1"/>
    <s v="FA"/>
    <x v="41"/>
    <s v="Abernathy Hatchery"/>
    <s v="USFW"/>
    <d v="1993-03-05T00:00:00"/>
    <n v="74660"/>
    <x v="19"/>
    <d v="1993-03-05T00:00:00"/>
    <s v="Smolt"/>
  </r>
  <r>
    <x v="26"/>
    <x v="8"/>
    <s v="SP"/>
    <x v="8"/>
    <s v="Willamette River"/>
    <s v="USFW"/>
    <d v="1993-03-17T00:00:00"/>
    <n v="63521"/>
    <x v="1"/>
    <d v="1993-03-17T00:00:00"/>
    <s v="Smolt"/>
  </r>
  <r>
    <x v="26"/>
    <x v="7"/>
    <s v="WI"/>
    <x v="22"/>
    <s v="Cowlitz River"/>
    <s v="WDFW"/>
    <d v="1992-11-16T00:00:00"/>
    <n v="73230"/>
    <x v="3"/>
    <d v="1992-11-16T00:00:00"/>
    <s v="Smolt"/>
  </r>
  <r>
    <x v="26"/>
    <x v="7"/>
    <s v="WI"/>
    <x v="21"/>
    <s v="Abernathy Cr"/>
    <s v="WDFW"/>
    <d v="1993-04-30T00:00:00"/>
    <n v="7560"/>
    <x v="19"/>
    <d v="1993-04-30T00:00:00"/>
    <s v="Smolt"/>
  </r>
  <r>
    <x v="26"/>
    <x v="7"/>
    <s v="WI"/>
    <x v="21"/>
    <s v="Coal Creek"/>
    <s v="WDFW"/>
    <d v="1993-05-03T00:00:00"/>
    <n v="5130"/>
    <x v="4"/>
    <d v="1993-05-03T00:00:00"/>
    <s v="Smolt"/>
  </r>
  <r>
    <x v="26"/>
    <x v="7"/>
    <s v="WI"/>
    <x v="21"/>
    <s v="Coweeman River"/>
    <s v="WDFW"/>
    <d v="1993-04-21T00:00:00"/>
    <n v="46540"/>
    <x v="17"/>
    <d v="1993-04-30T00:00:00"/>
    <s v="Smolt"/>
  </r>
  <r>
    <x v="26"/>
    <x v="7"/>
    <s v="WI"/>
    <x v="21"/>
    <s v="Germany Creek"/>
    <s v="WDFW"/>
    <d v="1993-04-26T00:00:00"/>
    <n v="10175"/>
    <x v="4"/>
    <d v="1993-04-26T00:00:00"/>
    <s v="Smolt"/>
  </r>
  <r>
    <x v="26"/>
    <x v="7"/>
    <s v="WI"/>
    <x v="21"/>
    <s v="Grays River"/>
    <s v="WDFW"/>
    <d v="1993-04-20T00:00:00"/>
    <n v="44878"/>
    <x v="15"/>
    <d v="1993-05-07T00:00:00"/>
    <s v="Smolt"/>
  </r>
  <r>
    <x v="26"/>
    <x v="9"/>
    <s v="SU"/>
    <x v="21"/>
    <s v="Gobar Acclim Pond"/>
    <s v="WDFW"/>
    <d v="1993-05-03T00:00:00"/>
    <n v="100892"/>
    <x v="7"/>
    <d v="1993-05-05T00:00:00"/>
    <s v="Smolt"/>
  </r>
  <r>
    <x v="26"/>
    <x v="7"/>
    <s v="WI"/>
    <x v="21"/>
    <s v="Elochoman River"/>
    <s v="WDFW"/>
    <d v="1993-05-01T00:00:00"/>
    <n v="97200"/>
    <x v="14"/>
    <d v="1993-05-01T00:00:00"/>
    <s v="Smolt"/>
  </r>
  <r>
    <x v="26"/>
    <x v="7"/>
    <s v="WI"/>
    <x v="21"/>
    <s v="Gobar Acclim Pond"/>
    <s v="WDFW"/>
    <d v="1993-05-03T00:00:00"/>
    <n v="103246"/>
    <x v="7"/>
    <d v="1993-05-05T00:00:00"/>
    <s v="Smolt"/>
  </r>
  <r>
    <x v="26"/>
    <x v="7"/>
    <s v="WI"/>
    <x v="21"/>
    <s v="Skamokawa Creek"/>
    <s v="WDFW"/>
    <d v="1993-04-30T00:00:00"/>
    <n v="7560"/>
    <x v="4"/>
    <d v="1993-04-30T00:00:00"/>
    <s v="Smolt"/>
  </r>
  <r>
    <x v="26"/>
    <x v="12"/>
    <s v="UN"/>
    <x v="28"/>
    <s v="Washougal Hatchery"/>
    <s v="WDFW"/>
    <d v="1993-04-25T00:00:00"/>
    <n v="38999"/>
    <x v="6"/>
    <d v="1993-04-25T00:00:00"/>
    <s v="Smolt"/>
  </r>
  <r>
    <x v="26"/>
    <x v="7"/>
    <s v="WI"/>
    <x v="28"/>
    <s v="Washougal Hatchery"/>
    <s v="WDFW"/>
    <d v="1993-04-16T00:00:00"/>
    <n v="130293"/>
    <x v="6"/>
    <d v="1993-04-22T00:00:00"/>
    <s v="Smolt"/>
  </r>
  <r>
    <x v="26"/>
    <x v="7"/>
    <s v="WI"/>
    <x v="28"/>
    <s v="Hamilton Creek"/>
    <s v="WDFW"/>
    <d v="1993-04-27T00:00:00"/>
    <n v="5310"/>
    <x v="4"/>
    <d v="1993-04-27T00:00:00"/>
    <s v="Smolt"/>
  </r>
  <r>
    <x v="26"/>
    <x v="9"/>
    <s v="SU"/>
    <x v="21"/>
    <s v="E Fk Lewis River"/>
    <s v="WDFW"/>
    <d v="1993-05-07T00:00:00"/>
    <n v="33690"/>
    <x v="5"/>
    <d v="1993-05-07T00:00:00"/>
    <s v="Smolt"/>
  </r>
  <r>
    <x v="26"/>
    <x v="9"/>
    <s v="SU"/>
    <x v="22"/>
    <s v="Cowlitz River"/>
    <s v="WDFW"/>
    <d v="1993-04-20T00:00:00"/>
    <n v="483371"/>
    <x v="3"/>
    <d v="1993-05-10T00:00:00"/>
    <s v="Smolt"/>
  </r>
  <r>
    <x v="26"/>
    <x v="7"/>
    <s v="WI"/>
    <x v="22"/>
    <s v="Cowlitz River"/>
    <s v="WDFW"/>
    <d v="1993-04-15T00:00:00"/>
    <n v="781553"/>
    <x v="3"/>
    <d v="1993-05-14T00:00:00"/>
    <s v="Smolt"/>
  </r>
  <r>
    <x v="26"/>
    <x v="9"/>
    <s v="SU"/>
    <x v="21"/>
    <s v="Lewis River Hatchery"/>
    <s v="WDFW"/>
    <d v="1993-05-10T00:00:00"/>
    <n v="62190"/>
    <x v="5"/>
    <d v="1993-05-10T00:00:00"/>
    <s v="Smolt"/>
  </r>
  <r>
    <x v="26"/>
    <x v="9"/>
    <s v="SU"/>
    <x v="21"/>
    <s v="Toutle River"/>
    <s v="WDFW"/>
    <d v="1993-04-24T00:00:00"/>
    <n v="83920"/>
    <x v="16"/>
    <d v="1993-05-12T00:00:00"/>
    <s v="Smolt"/>
  </r>
  <r>
    <x v="26"/>
    <x v="9"/>
    <s v="SU"/>
    <x v="21"/>
    <s v="Elochoman Hatchery"/>
    <s v="WDFW"/>
    <d v="1993-05-01T00:00:00"/>
    <n v="23760"/>
    <x v="14"/>
    <d v="1993-05-17T00:00:00"/>
    <s v="Smolt"/>
  </r>
  <r>
    <x v="26"/>
    <x v="12"/>
    <s v="UN"/>
    <x v="28"/>
    <s v="Hamilton Creek"/>
    <s v="WDFW"/>
    <d v="1993-04-23T00:00:00"/>
    <n v="7497"/>
    <x v="4"/>
    <d v="1993-04-23T00:00:00"/>
    <s v="Smolt"/>
  </r>
  <r>
    <x v="26"/>
    <x v="9"/>
    <s v="SU"/>
    <x v="28"/>
    <s v="E Fk Lewis River"/>
    <s v="WDFW"/>
    <d v="1993-04-26T00:00:00"/>
    <n v="37802"/>
    <x v="5"/>
    <d v="1993-04-26T00:00:00"/>
    <s v="Smolt"/>
  </r>
  <r>
    <x v="26"/>
    <x v="9"/>
    <s v="SU"/>
    <x v="28"/>
    <s v="Lewis River Hatchery"/>
    <s v="WDFW"/>
    <d v="1993-04-15T00:00:00"/>
    <n v="91445"/>
    <x v="5"/>
    <d v="1993-04-27T00:00:00"/>
    <s v="Smolt"/>
  </r>
  <r>
    <x v="26"/>
    <x v="7"/>
    <s v="WI"/>
    <x v="28"/>
    <s v="Salmon Creek (WA)"/>
    <s v="WDFW"/>
    <d v="1993-04-21T00:00:00"/>
    <n v="18910"/>
    <x v="4"/>
    <d v="1993-04-21T00:00:00"/>
    <s v="Smolt"/>
  </r>
  <r>
    <x v="26"/>
    <x v="7"/>
    <s v="WI"/>
    <x v="28"/>
    <s v="E Fk Lewis River"/>
    <s v="WDFW"/>
    <d v="1993-04-18T00:00:00"/>
    <n v="140728"/>
    <x v="5"/>
    <d v="1993-04-21T00:00:00"/>
    <s v="Smolt"/>
  </r>
  <r>
    <x v="26"/>
    <x v="7"/>
    <s v="WI"/>
    <x v="28"/>
    <s v="N Fk Lewis River"/>
    <s v="WDFW"/>
    <d v="1993-04-15T00:00:00"/>
    <n v="49584"/>
    <x v="5"/>
    <d v="1993-04-27T00:00:00"/>
    <s v="Smolt"/>
  </r>
  <r>
    <x v="26"/>
    <x v="9"/>
    <s v="SU"/>
    <x v="22"/>
    <s v="Cowlitz River"/>
    <s v="WDFW"/>
    <d v="1993-04-27T00:00:00"/>
    <n v="9801"/>
    <x v="3"/>
    <d v="1993-05-06T00:00:00"/>
    <s v="Smolt"/>
  </r>
  <r>
    <x v="26"/>
    <x v="7"/>
    <s v="WI"/>
    <x v="22"/>
    <s v="Cowlitz River"/>
    <s v="WDFW"/>
    <d v="1993-05-03T00:00:00"/>
    <n v="43977"/>
    <x v="3"/>
    <d v="1993-05-14T00:00:00"/>
    <s v="Smolt"/>
  </r>
  <r>
    <x v="26"/>
    <x v="9"/>
    <s v="SU"/>
    <x v="30"/>
    <s v="E Fk Lewis River"/>
    <s v="WDFW"/>
    <d v="1993-04-19T00:00:00"/>
    <n v="36270"/>
    <x v="5"/>
    <d v="1993-04-24T00:00:00"/>
    <s v="Smolt"/>
  </r>
  <r>
    <x v="26"/>
    <x v="10"/>
    <s v="FA"/>
    <x v="2"/>
    <s v="Bonneville Hatchery"/>
    <s v="ODFW"/>
    <d v="1993-03-17T00:00:00"/>
    <n v="100158"/>
    <x v="2"/>
    <d v="1993-03-17T00:00:00"/>
    <s v="Smolt"/>
  </r>
  <r>
    <x v="26"/>
    <x v="9"/>
    <s v="SU"/>
    <x v="19"/>
    <s v="Santiam River &amp; N Fk"/>
    <s v="ODFW"/>
    <d v="1993-04-08T00:00:00"/>
    <n v="110145"/>
    <x v="0"/>
    <d v="1993-04-08T00:00:00"/>
    <s v="Smolt"/>
  </r>
  <r>
    <x v="26"/>
    <x v="9"/>
    <s v="SU"/>
    <x v="11"/>
    <s v="Collawash River"/>
    <s v="ODFW"/>
    <d v="1993-05-06T00:00:00"/>
    <n v="15147"/>
    <x v="13"/>
    <d v="1993-05-06T00:00:00"/>
    <s v="Smolt"/>
  </r>
  <r>
    <x v="26"/>
    <x v="9"/>
    <s v="SU"/>
    <x v="19"/>
    <s v="Mollala River"/>
    <s v="ODFW"/>
    <d v="1993-04-08T00:00:00"/>
    <n v="21413"/>
    <x v="1"/>
    <d v="1993-04-08T00:00:00"/>
    <s v="Smolt"/>
  </r>
  <r>
    <x v="26"/>
    <x v="9"/>
    <s v="SU"/>
    <x v="11"/>
    <s v="Mollala River"/>
    <s v="ODFW"/>
    <d v="1993-04-16T00:00:00"/>
    <n v="35109"/>
    <x v="1"/>
    <d v="1993-04-16T00:00:00"/>
    <s v="Smolt"/>
  </r>
  <r>
    <x v="26"/>
    <x v="7"/>
    <s v="WI"/>
    <x v="19"/>
    <s v="Mollala River"/>
    <s v="ODFW"/>
    <d v="1993-04-08T00:00:00"/>
    <n v="62077"/>
    <x v="1"/>
    <d v="1993-04-08T00:00:00"/>
    <s v="Smolt"/>
  </r>
  <r>
    <x v="26"/>
    <x v="9"/>
    <s v="SU"/>
    <x v="11"/>
    <s v="Clackamas River"/>
    <s v="ODFW"/>
    <d v="1993-05-03T00:00:00"/>
    <n v="101082"/>
    <x v="13"/>
    <d v="1993-05-07T00:00:00"/>
    <s v="Smolt"/>
  </r>
  <r>
    <x v="26"/>
    <x v="6"/>
    <s v="UN"/>
    <x v="2"/>
    <s v="Bonneville Hatchery"/>
    <s v="ODFW"/>
    <d v="1993-05-17T00:00:00"/>
    <n v="344180"/>
    <x v="2"/>
    <d v="1993-05-17T00:00:00"/>
    <s v="Smolt"/>
  </r>
  <r>
    <x v="26"/>
    <x v="6"/>
    <s v="UN"/>
    <x v="10"/>
    <s v="Big Creek Hatchery"/>
    <s v="ODFW"/>
    <d v="1993-06-03T00:00:00"/>
    <n v="560176"/>
    <x v="10"/>
    <d v="1993-06-10T00:00:00"/>
    <s v="Smolt"/>
  </r>
  <r>
    <x v="26"/>
    <x v="12"/>
    <s v="UN"/>
    <x v="11"/>
    <s v="Gnat Creek"/>
    <s v="ODFW"/>
    <d v="1993-05-03T00:00:00"/>
    <n v="19823"/>
    <x v="4"/>
    <d v="1993-05-26T00:00:00"/>
    <s v="Smolt"/>
  </r>
  <r>
    <x v="26"/>
    <x v="9"/>
    <s v="SU"/>
    <x v="11"/>
    <s v="Sandy River"/>
    <s v="ODFW"/>
    <d v="1993-05-05T00:00:00"/>
    <n v="20042"/>
    <x v="12"/>
    <d v="1993-05-06T00:00:00"/>
    <s v="Smolt"/>
  </r>
  <r>
    <x v="26"/>
    <x v="6"/>
    <s v="UN"/>
    <x v="37"/>
    <s v="Wahkeena Pond"/>
    <s v="ODFW"/>
    <d v="1993-04-22T00:00:00"/>
    <n v="1499778"/>
    <x v="4"/>
    <d v="1993-04-22T00:00:00"/>
    <s v="Smolt"/>
  </r>
  <r>
    <x v="26"/>
    <x v="9"/>
    <s v="SU"/>
    <x v="11"/>
    <s v="Salmon R Oregon"/>
    <s v="ODFW"/>
    <d v="1993-05-05T00:00:00"/>
    <n v="43072"/>
    <x v="12"/>
    <d v="1993-05-07T00:00:00"/>
    <s v="Smolt"/>
  </r>
  <r>
    <x v="26"/>
    <x v="9"/>
    <s v="SU"/>
    <x v="14"/>
    <s v="Clackamas River"/>
    <s v="ODFW"/>
    <d v="1993-04-30T00:00:00"/>
    <n v="39851"/>
    <x v="13"/>
    <d v="1993-04-30T00:00:00"/>
    <s v="Smolt"/>
  </r>
  <r>
    <x v="26"/>
    <x v="1"/>
    <s v="FA"/>
    <x v="2"/>
    <s v="Tanner Creek"/>
    <s v="ODFW"/>
    <d v="1993-06-15T00:00:00"/>
    <n v="2562487"/>
    <x v="2"/>
    <d v="1993-06-25T00:00:00"/>
    <s v="Smolt"/>
  </r>
  <r>
    <x v="26"/>
    <x v="1"/>
    <s v="FA"/>
    <x v="10"/>
    <s v="Big Creek Hatchery"/>
    <s v="ODFW"/>
    <d v="1993-08-25T00:00:00"/>
    <n v="444718"/>
    <x v="10"/>
    <d v="1993-08-25T00:00:00"/>
    <s v="Smolt"/>
  </r>
  <r>
    <x v="26"/>
    <x v="11"/>
    <s v="NO"/>
    <x v="3"/>
    <s v="W Fk Washougal River"/>
    <s v="WDFW"/>
    <d v="1993-05-30T00:00:00"/>
    <n v="29000"/>
    <x v="6"/>
    <d v="1993-05-30T00:00:00"/>
    <s v="Smolt"/>
  </r>
  <r>
    <x v="26"/>
    <x v="5"/>
    <s v="SO"/>
    <x v="3"/>
    <s v="Salmon Creek (WA)"/>
    <s v="WDFW"/>
    <d v="1993-04-15T00:00:00"/>
    <n v="24000"/>
    <x v="4"/>
    <d v="1993-04-15T00:00:00"/>
    <s v="Smolt"/>
  </r>
  <r>
    <x v="26"/>
    <x v="5"/>
    <s v="SO"/>
    <x v="3"/>
    <s v="Camas Net Pen"/>
    <s v="WDFW"/>
    <d v="1993-06-03T00:00:00"/>
    <n v="31167"/>
    <x v="6"/>
    <d v="1993-06-03T00:00:00"/>
    <s v="Smolt"/>
  </r>
  <r>
    <x v="27"/>
    <x v="0"/>
    <s v="SP"/>
    <x v="22"/>
    <s v="Cowlitz Salmon"/>
    <s v="WDFW"/>
    <d v="1990-11-27T00:00:00"/>
    <n v="864000"/>
    <x v="3"/>
    <d v="1990-12-16T00:00:00"/>
    <s v="Fry"/>
  </r>
  <r>
    <x v="27"/>
    <x v="0"/>
    <s v="SP"/>
    <x v="22"/>
    <s v="Cowlitz Salmon"/>
    <s v="WDFW"/>
    <d v="1991-05-13T00:00:00"/>
    <n v="917032"/>
    <x v="3"/>
    <d v="1991-07-10T00:00:00"/>
    <s v="Parr"/>
  </r>
  <r>
    <x v="27"/>
    <x v="4"/>
    <s v="NO"/>
    <x v="24"/>
    <s v="Washougal Hatchery"/>
    <s v="WDFW"/>
    <d v="1991-03-04T00:00:00"/>
    <n v="140000"/>
    <x v="6"/>
    <d v="1991-03-04T00:00:00"/>
    <s v="Fry"/>
  </r>
  <r>
    <x v="27"/>
    <x v="4"/>
    <s v="NO"/>
    <x v="22"/>
    <s v="Cowlitz Salmon"/>
    <s v="WDFW"/>
    <d v="1991-03-13T00:00:00"/>
    <n v="214000"/>
    <x v="3"/>
    <d v="1991-04-22T00:00:00"/>
    <s v="Fry"/>
  </r>
  <r>
    <x v="27"/>
    <x v="3"/>
    <s v="UN"/>
    <x v="5"/>
    <s v="Speelyai Hatchery"/>
    <s v="WDFW"/>
    <d v="1991-07-09T00:00:00"/>
    <n v="454600"/>
    <x v="5"/>
    <d v="1991-07-09T00:00:00"/>
    <s v="Presmolt"/>
  </r>
  <r>
    <x v="27"/>
    <x v="4"/>
    <s v="NO"/>
    <x v="24"/>
    <s v="Duncan Creek"/>
    <s v="WDFW"/>
    <d v="1991-04-22T00:00:00"/>
    <n v="300000"/>
    <x v="4"/>
    <d v="1991-04-22T00:00:00"/>
    <s v="Presmolt"/>
  </r>
  <r>
    <x v="27"/>
    <x v="4"/>
    <s v="NO"/>
    <x v="24"/>
    <s v="Washougal River"/>
    <s v="WDFW"/>
    <d v="1991-04-24T00:00:00"/>
    <n v="767700"/>
    <x v="6"/>
    <d v="1991-07-31T00:00:00"/>
    <s v="Presmolt"/>
  </r>
  <r>
    <x v="27"/>
    <x v="3"/>
    <s v="UN"/>
    <x v="3"/>
    <s v="Chinook River"/>
    <s v="WDFW"/>
    <d v="1991-06-14T00:00:00"/>
    <n v="11600"/>
    <x v="18"/>
    <d v="1991-06-14T00:00:00"/>
    <s v="Presmolt"/>
  </r>
  <r>
    <x v="27"/>
    <x v="0"/>
    <s v="SP"/>
    <x v="7"/>
    <s v="Lewis River Hatchery"/>
    <s v="WDFW"/>
    <d v="1991-06-11T00:00:00"/>
    <n v="50000"/>
    <x v="5"/>
    <d v="1991-06-11T00:00:00"/>
    <s v="Presmolt"/>
  </r>
  <r>
    <x v="27"/>
    <x v="4"/>
    <s v="NO"/>
    <x v="7"/>
    <s v="Lewis River Hatchery"/>
    <s v="WDFW"/>
    <d v="1991-05-29T00:00:00"/>
    <n v="308800"/>
    <x v="5"/>
    <d v="1991-05-29T00:00:00"/>
    <s v="Presmolt"/>
  </r>
  <r>
    <x v="27"/>
    <x v="0"/>
    <s v="SP"/>
    <x v="5"/>
    <s v="E Fk Lewis River"/>
    <s v="WDFW"/>
    <d v="1991-06-06T00:00:00"/>
    <n v="50000"/>
    <x v="5"/>
    <d v="1991-06-06T00:00:00"/>
    <s v="Parr"/>
  </r>
  <r>
    <x v="27"/>
    <x v="15"/>
    <s v="SO"/>
    <x v="5"/>
    <s v="Lewis River"/>
    <s v="WDFW"/>
    <d v="1991-04-02T00:00:00"/>
    <n v="341220"/>
    <x v="5"/>
    <d v="1991-04-08T00:00:00"/>
    <s v="Presmolt"/>
  </r>
  <r>
    <x v="27"/>
    <x v="3"/>
    <s v="UN"/>
    <x v="3"/>
    <s v="Delameter Creek"/>
    <s v="WDFW"/>
    <d v="1991-03-24T00:00:00"/>
    <n v="681"/>
    <x v="3"/>
    <d v="1991-03-24T00:00:00"/>
    <s v="Presmolt"/>
  </r>
  <r>
    <x v="27"/>
    <x v="4"/>
    <s v="NO"/>
    <x v="3"/>
    <s v="Salmon Creek (WA)"/>
    <s v="WDFW"/>
    <d v="1991-01-30T00:00:00"/>
    <n v="60000"/>
    <x v="4"/>
    <d v="1991-01-30T00:00:00"/>
    <s v="Presmolt"/>
  </r>
  <r>
    <x v="27"/>
    <x v="4"/>
    <s v="NO"/>
    <x v="3"/>
    <s v="Salmon Creek (WA)"/>
    <s v="WDFW"/>
    <d v="1991-04-22T00:00:00"/>
    <n v="1400"/>
    <x v="4"/>
    <d v="1991-04-22T00:00:00"/>
    <s v="Presmolt"/>
  </r>
  <r>
    <x v="27"/>
    <x v="3"/>
    <s v="UN"/>
    <x v="3"/>
    <s v="Salmon Creek (WA)"/>
    <s v="WDFW"/>
    <d v="1991-04-27T00:00:00"/>
    <n v="17500"/>
    <x v="4"/>
    <d v="1991-04-27T00:00:00"/>
    <s v="Presmolt"/>
  </r>
  <r>
    <x v="27"/>
    <x v="4"/>
    <s v="NO"/>
    <x v="7"/>
    <s v="Lewis River Hatchery"/>
    <s v="WDFW"/>
    <d v="1991-04-12T00:00:00"/>
    <n v="53700"/>
    <x v="5"/>
    <d v="1991-04-18T00:00:00"/>
    <s v="Fry"/>
  </r>
  <r>
    <x v="27"/>
    <x v="6"/>
    <s v="UN"/>
    <x v="3"/>
    <s v="W Fk Washougal River"/>
    <s v="WDFW"/>
    <d v="1991-10-25T00:00:00"/>
    <n v="15000"/>
    <x v="6"/>
    <d v="1991-10-25T00:00:00"/>
    <s v="Smolt"/>
  </r>
  <r>
    <x v="27"/>
    <x v="3"/>
    <s v="UN"/>
    <x v="3"/>
    <s v="Olequa Creek"/>
    <s v="WDFW"/>
    <d v="1991-04-01T00:00:00"/>
    <n v="175"/>
    <x v="3"/>
    <d v="1991-04-01T00:00:00"/>
    <s v="Presmolt"/>
  </r>
  <r>
    <x v="27"/>
    <x v="0"/>
    <s v="SP"/>
    <x v="18"/>
    <s v="Mollala River"/>
    <s v="ODFW"/>
    <d v="1991-05-16T00:00:00"/>
    <n v="425510"/>
    <x v="1"/>
    <d v="1991-05-16T00:00:00"/>
    <s v="Parr"/>
  </r>
  <r>
    <x v="27"/>
    <x v="0"/>
    <s v="SP"/>
    <x v="18"/>
    <s v="Mollala River"/>
    <s v="ODFW"/>
    <d v="1991-05-16T00:00:00"/>
    <n v="808243"/>
    <x v="1"/>
    <d v="1991-05-28T00:00:00"/>
    <s v="Parr"/>
  </r>
  <r>
    <x v="27"/>
    <x v="0"/>
    <s v="SP"/>
    <x v="38"/>
    <s v="M Fk Willamette River"/>
    <s v="ODFW"/>
    <d v="1991-11-12T00:00:00"/>
    <n v="390559"/>
    <x v="1"/>
    <d v="1991-11-14T00:00:00"/>
    <s v="Presmolt"/>
  </r>
  <r>
    <x v="27"/>
    <x v="0"/>
    <s v="SP"/>
    <x v="37"/>
    <s v="Mollala River"/>
    <s v="ODFW"/>
    <d v="1991-05-20T00:00:00"/>
    <n v="71380"/>
    <x v="1"/>
    <d v="1991-05-20T00:00:00"/>
    <s v="Presmolt"/>
  </r>
  <r>
    <x v="27"/>
    <x v="0"/>
    <s v="SP"/>
    <x v="18"/>
    <s v="McKenzie River"/>
    <s v="ODFW"/>
    <d v="1991-11-15T00:00:00"/>
    <n v="236510"/>
    <x v="1"/>
    <d v="1991-11-15T00:00:00"/>
    <s v="Presmolt"/>
  </r>
  <r>
    <x v="27"/>
    <x v="0"/>
    <s v="SP"/>
    <x v="1"/>
    <s v="Fall Creek Reservoir"/>
    <s v="ODFW"/>
    <d v="1991-05-21T00:00:00"/>
    <n v="953154"/>
    <x v="1"/>
    <d v="1991-05-31T00:00:00"/>
    <s v="Presmolt"/>
  </r>
  <r>
    <x v="27"/>
    <x v="0"/>
    <s v="SP"/>
    <x v="1"/>
    <s v="Hills Creek Reservoir"/>
    <s v="ODFW"/>
    <d v="1991-05-30T00:00:00"/>
    <n v="100084"/>
    <x v="1"/>
    <d v="1991-05-30T00:00:00"/>
    <s v="Parr"/>
  </r>
  <r>
    <x v="27"/>
    <x v="0"/>
    <s v="SP"/>
    <x v="34"/>
    <s v="S Fk Klaskanine River"/>
    <s v="ODFW"/>
    <d v="1991-06-01T00:00:00"/>
    <n v="119627"/>
    <x v="11"/>
    <d v="1991-06-01T00:00:00"/>
    <s v="Parr"/>
  </r>
  <r>
    <x v="27"/>
    <x v="0"/>
    <s v="SP"/>
    <x v="14"/>
    <s v="Clackamas Hatchery"/>
    <s v="ODFW"/>
    <d v="1991-08-05T00:00:00"/>
    <n v="308340"/>
    <x v="13"/>
    <d v="1991-08-05T00:00:00"/>
    <s v="Parr"/>
  </r>
  <r>
    <x v="27"/>
    <x v="0"/>
    <s v="SP"/>
    <x v="14"/>
    <s v="Clackamas Hatchery"/>
    <s v="ODFW"/>
    <d v="1991-09-03T00:00:00"/>
    <n v="315000"/>
    <x v="13"/>
    <d v="1991-09-03T00:00:00"/>
    <s v="Presmolt"/>
  </r>
  <r>
    <x v="27"/>
    <x v="0"/>
    <s v="SP"/>
    <x v="1"/>
    <s v="Lookout Pt Reservoir"/>
    <s v="ODFW"/>
    <d v="1991-06-14T00:00:00"/>
    <n v="527457"/>
    <x v="1"/>
    <d v="1991-06-24T00:00:00"/>
    <s v="Presmolt"/>
  </r>
  <r>
    <x v="27"/>
    <x v="0"/>
    <s v="SP"/>
    <x v="1"/>
    <s v="M Fk Willamette River"/>
    <s v="ODFW"/>
    <d v="1991-08-20T00:00:00"/>
    <n v="51929"/>
    <x v="1"/>
    <d v="1991-08-20T00:00:00"/>
    <s v="Parr"/>
  </r>
  <r>
    <x v="27"/>
    <x v="0"/>
    <s v="SP"/>
    <x v="17"/>
    <s v="Detroit Reservoir"/>
    <s v="ODFW"/>
    <d v="1991-07-17T00:00:00"/>
    <n v="90366"/>
    <x v="1"/>
    <d v="1991-07-17T00:00:00"/>
    <s v="Presmolt"/>
  </r>
  <r>
    <x v="27"/>
    <x v="0"/>
    <s v="SP"/>
    <x v="8"/>
    <s v="Eagle Creek Hatchery"/>
    <s v="USFW"/>
    <d v="1991-02-12T00:00:00"/>
    <n v="556814"/>
    <x v="9"/>
    <d v="1991-02-26T00:00:00"/>
    <s v="Fry"/>
  </r>
  <r>
    <x v="27"/>
    <x v="15"/>
    <s v="SO"/>
    <x v="8"/>
    <s v="Eagle Creek Hatchery"/>
    <s v="USFW"/>
    <d v="1991-06-01T00:00:00"/>
    <n v="26440"/>
    <x v="9"/>
    <d v="1991-06-01T00:00:00"/>
    <s v="Presmolt"/>
  </r>
  <r>
    <x v="27"/>
    <x v="0"/>
    <s v="SP"/>
    <x v="34"/>
    <s v="Youngs Bay"/>
    <s v="ODFW"/>
    <d v="1991-08-01T00:00:00"/>
    <n v="210867"/>
    <x v="8"/>
    <d v="1991-08-01T00:00:00"/>
    <s v="Parr"/>
  </r>
  <r>
    <x v="27"/>
    <x v="0"/>
    <s v="SP"/>
    <x v="18"/>
    <s v="Blue River"/>
    <s v="ODFW"/>
    <d v="1991-04-17T00:00:00"/>
    <n v="52900"/>
    <x v="20"/>
    <d v="1991-04-17T00:00:00"/>
    <s v="Parr"/>
  </r>
  <r>
    <x v="27"/>
    <x v="0"/>
    <s v="SP"/>
    <x v="38"/>
    <s v="S Fk Santiam River"/>
    <s v="ODFW"/>
    <d v="1991-11-12T00:00:00"/>
    <n v="478559"/>
    <x v="0"/>
    <d v="1991-11-14T00:00:00"/>
    <s v="Presmolt"/>
  </r>
  <r>
    <x v="27"/>
    <x v="12"/>
    <s v="UN"/>
    <x v="28"/>
    <s v="Salmon Creek (WA)"/>
    <s v="WDFW"/>
    <d v="1992-05-08T00:00:00"/>
    <n v="5100"/>
    <x v="4"/>
    <d v="1992-05-08T00:00:00"/>
    <s v="Smolt"/>
  </r>
  <r>
    <x v="27"/>
    <x v="12"/>
    <s v="UN"/>
    <x v="28"/>
    <s v="N Fk Lewis River"/>
    <s v="WDFW"/>
    <d v="1992-04-17T00:00:00"/>
    <n v="1512"/>
    <x v="5"/>
    <d v="1992-04-17T00:00:00"/>
    <s v="Smolt"/>
  </r>
  <r>
    <x v="27"/>
    <x v="9"/>
    <s v="SU"/>
    <x v="28"/>
    <s v="Skamania Hatchery"/>
    <s v="WDFW"/>
    <d v="1992-04-15T00:00:00"/>
    <n v="121000"/>
    <x v="6"/>
    <d v="1992-04-30T00:00:00"/>
    <s v="Smolt"/>
  </r>
  <r>
    <x v="27"/>
    <x v="8"/>
    <s v="SP"/>
    <x v="5"/>
    <s v="Lewis River Hatchery"/>
    <s v="WDFW"/>
    <d v="1992-04-14T00:00:00"/>
    <n v="327850"/>
    <x v="5"/>
    <d v="1992-04-14T00:00:00"/>
    <s v="Smolt"/>
  </r>
  <r>
    <x v="27"/>
    <x v="11"/>
    <s v="NO"/>
    <x v="24"/>
    <s v="Washougal Hatchery"/>
    <s v="WDFW"/>
    <d v="1992-04-03T00:00:00"/>
    <n v="985576"/>
    <x v="6"/>
    <d v="1992-05-19T00:00:00"/>
    <s v="Smolt"/>
  </r>
  <r>
    <x v="27"/>
    <x v="13"/>
    <s v="UN"/>
    <x v="3"/>
    <s v="Chinook River"/>
    <s v="WDFW"/>
    <d v="1992-03-18T00:00:00"/>
    <n v="54000"/>
    <x v="18"/>
    <d v="1992-03-18T00:00:00"/>
    <s v="Fry"/>
  </r>
  <r>
    <x v="27"/>
    <x v="8"/>
    <s v="SP"/>
    <x v="45"/>
    <s v="Fallert Creek Hatchery"/>
    <s v="WDFW"/>
    <d v="1992-03-25T00:00:00"/>
    <n v="281800"/>
    <x v="7"/>
    <d v="1992-03-25T00:00:00"/>
    <s v="Smolt"/>
  </r>
  <r>
    <x v="27"/>
    <x v="8"/>
    <s v="SP"/>
    <x v="7"/>
    <s v="Lewis River Hatchery"/>
    <s v="WDFW"/>
    <d v="1992-03-09T00:00:00"/>
    <n v="916100"/>
    <x v="5"/>
    <d v="1992-03-22T00:00:00"/>
    <s v="Smolt"/>
  </r>
  <r>
    <x v="27"/>
    <x v="11"/>
    <s v="NO"/>
    <x v="7"/>
    <s v="Lewis River Hatchery"/>
    <s v="WDFW"/>
    <d v="1992-04-10T00:00:00"/>
    <n v="4233000"/>
    <x v="5"/>
    <d v="1992-05-17T00:00:00"/>
    <s v="Smolt"/>
  </r>
  <r>
    <x v="27"/>
    <x v="1"/>
    <s v="FA"/>
    <x v="24"/>
    <s v="Washougal Hatchery"/>
    <s v="WDFW"/>
    <d v="1992-03-10T00:00:00"/>
    <n v="318100"/>
    <x v="6"/>
    <d v="1992-03-10T00:00:00"/>
    <s v="Smolt"/>
  </r>
  <r>
    <x v="27"/>
    <x v="5"/>
    <s v="SO"/>
    <x v="45"/>
    <s v="Fallert Creek Hatchery"/>
    <s v="WDFW"/>
    <d v="1992-04-20T00:00:00"/>
    <n v="527200"/>
    <x v="7"/>
    <d v="1992-04-20T00:00:00"/>
    <s v="Smolt"/>
  </r>
  <r>
    <x v="27"/>
    <x v="5"/>
    <s v="SO"/>
    <x v="7"/>
    <s v="Lewis River Hatchery"/>
    <s v="WDFW"/>
    <d v="1992-04-15T00:00:00"/>
    <n v="908500"/>
    <x v="5"/>
    <d v="1992-04-27T00:00:00"/>
    <s v="Smolt"/>
  </r>
  <r>
    <x v="27"/>
    <x v="8"/>
    <s v="SP"/>
    <x v="22"/>
    <s v="Cowlitz Salmon"/>
    <s v="WDFW"/>
    <d v="1992-04-01T00:00:00"/>
    <n v="1190357"/>
    <x v="3"/>
    <d v="1992-04-01T00:00:00"/>
    <s v="Smolt"/>
  </r>
  <r>
    <x v="27"/>
    <x v="11"/>
    <s v="NO"/>
    <x v="27"/>
    <s v="Kalama Falls Hatchery"/>
    <s v="WDFW"/>
    <d v="1992-04-08T00:00:00"/>
    <n v="922700"/>
    <x v="7"/>
    <d v="1992-04-16T00:00:00"/>
    <s v="Smolt"/>
  </r>
  <r>
    <x v="27"/>
    <x v="6"/>
    <s v="UN"/>
    <x v="3"/>
    <s v="Camas Net Pen"/>
    <s v="WDFW"/>
    <d v="1992-04-20T00:00:00"/>
    <n v="30118"/>
    <x v="6"/>
    <d v="1992-04-20T00:00:00"/>
    <s v="Smolt"/>
  </r>
  <r>
    <x v="27"/>
    <x v="5"/>
    <s v="SO"/>
    <x v="29"/>
    <s v="North Toutle Hatchery"/>
    <s v="WDFW"/>
    <d v="1992-05-11T00:00:00"/>
    <n v="1292900"/>
    <x v="16"/>
    <d v="1992-05-11T00:00:00"/>
    <s v="Smolt"/>
  </r>
  <r>
    <x v="27"/>
    <x v="11"/>
    <s v="NO"/>
    <x v="22"/>
    <s v="Cowlitz Hatchery"/>
    <s v="WDFW"/>
    <d v="1992-04-20T00:00:00"/>
    <n v="3138300"/>
    <x v="3"/>
    <d v="1992-04-30T00:00:00"/>
    <s v="Smolt"/>
  </r>
  <r>
    <x v="27"/>
    <x v="1"/>
    <s v="FA"/>
    <x v="22"/>
    <s v="Cowlitz Salmon"/>
    <s v="WDFW"/>
    <d v="1992-05-29T00:00:00"/>
    <n v="6270300"/>
    <x v="3"/>
    <d v="1992-06-15T00:00:00"/>
    <s v="Smolt"/>
  </r>
  <r>
    <x v="27"/>
    <x v="1"/>
    <s v="FA"/>
    <x v="27"/>
    <s v="Kalama Falls Hatchery"/>
    <s v="WDFW"/>
    <d v="1992-05-20T00:00:00"/>
    <n v="3581400"/>
    <x v="7"/>
    <d v="1992-06-15T00:00:00"/>
    <s v="Smolt"/>
  </r>
  <r>
    <x v="27"/>
    <x v="5"/>
    <s v="SO"/>
    <x v="5"/>
    <s v="Lewis River"/>
    <s v="WDFW"/>
    <d v="1992-06-02T00:00:00"/>
    <n v="155400"/>
    <x v="5"/>
    <d v="1992-06-02T00:00:00"/>
    <s v="Smolt"/>
  </r>
  <r>
    <x v="27"/>
    <x v="1"/>
    <s v="FA"/>
    <x v="29"/>
    <s v="North Toutle Hatchery"/>
    <s v="WDFW"/>
    <d v="1992-05-30T00:00:00"/>
    <n v="725200"/>
    <x v="16"/>
    <d v="1992-05-30T00:00:00"/>
    <s v="Smolt"/>
  </r>
  <r>
    <x v="27"/>
    <x v="1"/>
    <s v="FA"/>
    <x v="29"/>
    <s v="North Toutle Hatchery"/>
    <s v="WDFW"/>
    <d v="1992-05-30T00:00:00"/>
    <n v="1685200"/>
    <x v="16"/>
    <d v="1992-05-30T00:00:00"/>
    <s v="Smolt"/>
  </r>
  <r>
    <x v="27"/>
    <x v="1"/>
    <s v="FA"/>
    <x v="45"/>
    <s v="Fallert Creek Hatchery"/>
    <s v="WDFW"/>
    <d v="1992-05-27T00:00:00"/>
    <n v="3130700"/>
    <x v="7"/>
    <d v="1992-06-10T00:00:00"/>
    <s v="Smolt"/>
  </r>
  <r>
    <x v="27"/>
    <x v="1"/>
    <s v="FA"/>
    <x v="3"/>
    <s v="Chinook River"/>
    <s v="WDFW"/>
    <d v="1992-04-20T00:00:00"/>
    <n v="452900"/>
    <x v="18"/>
    <d v="1992-06-28T00:00:00"/>
    <s v="Smolt"/>
  </r>
  <r>
    <x v="27"/>
    <x v="1"/>
    <s v="FA"/>
    <x v="24"/>
    <s v="Washougal Hatchery"/>
    <s v="WDFW"/>
    <d v="1992-05-27T00:00:00"/>
    <n v="4631200"/>
    <x v="6"/>
    <d v="1992-06-19T00:00:00"/>
    <s v="Smolt"/>
  </r>
  <r>
    <x v="27"/>
    <x v="1"/>
    <s v="FA"/>
    <x v="24"/>
    <s v="Washougal Hatchery"/>
    <s v="WDFW"/>
    <d v="1992-05-27T00:00:00"/>
    <n v="1409300"/>
    <x v="6"/>
    <d v="1992-05-27T00:00:00"/>
    <s v="Smolt"/>
  </r>
  <r>
    <x v="27"/>
    <x v="11"/>
    <s v="NO"/>
    <x v="3"/>
    <s v="Bernie Creek"/>
    <s v="WDFW"/>
    <d v="1992-04-21T00:00:00"/>
    <n v="47000"/>
    <x v="3"/>
    <d v="1992-04-21T00:00:00"/>
    <s v="Smolt"/>
  </r>
  <r>
    <x v="27"/>
    <x v="6"/>
    <s v="UN"/>
    <x v="3"/>
    <s v="Cowlitz River"/>
    <s v="WDFW"/>
    <d v="1992-03-29T00:00:00"/>
    <n v="56300"/>
    <x v="3"/>
    <d v="1992-04-02T00:00:00"/>
    <s v="Smolt"/>
  </r>
  <r>
    <x v="27"/>
    <x v="11"/>
    <s v="NO"/>
    <x v="22"/>
    <s v="Cowlitz Hatchery"/>
    <s v="WDFW"/>
    <d v="1992-06-01T00:00:00"/>
    <n v="754900"/>
    <x v="3"/>
    <d v="1992-06-01T00:00:00"/>
    <s v="Smolt"/>
  </r>
  <r>
    <x v="27"/>
    <x v="1"/>
    <s v="FA"/>
    <x v="5"/>
    <s v="Speelyai Hatchery"/>
    <s v="WDFW"/>
    <d v="1992-02-14T00:00:00"/>
    <n v="297000"/>
    <x v="5"/>
    <d v="1992-02-14T00:00:00"/>
    <s v="Fry"/>
  </r>
  <r>
    <x v="27"/>
    <x v="1"/>
    <s v="FA"/>
    <x v="24"/>
    <s v="Washougal Hatchery"/>
    <s v="WDFW"/>
    <d v="1992-01-22T00:00:00"/>
    <n v="115000"/>
    <x v="6"/>
    <d v="1992-01-28T00:00:00"/>
    <s v="Fry"/>
  </r>
  <r>
    <x v="27"/>
    <x v="1"/>
    <s v="FA"/>
    <x v="26"/>
    <s v="Grays River Hatchery"/>
    <s v="WDFW"/>
    <d v="1992-09-30T00:00:00"/>
    <n v="74100"/>
    <x v="15"/>
    <d v="1992-09-30T00:00:00"/>
    <s v="Smolt"/>
  </r>
  <r>
    <x v="27"/>
    <x v="6"/>
    <s v="UN"/>
    <x v="3"/>
    <s v="Salmon Creek (WA)"/>
    <s v="WDFW"/>
    <d v="1992-04-02T00:00:00"/>
    <n v="14000"/>
    <x v="4"/>
    <d v="1992-04-02T00:00:00"/>
    <s v="Smolt"/>
  </r>
  <r>
    <x v="27"/>
    <x v="8"/>
    <s v="SP"/>
    <x v="38"/>
    <s v="South Santiam Hatchery"/>
    <s v="ODFW"/>
    <d v="1992-03-03T00:00:00"/>
    <n v="477154"/>
    <x v="0"/>
    <d v="1992-03-05T00:00:00"/>
    <s v="Smolt"/>
  </r>
  <r>
    <x v="27"/>
    <x v="8"/>
    <s v="SP"/>
    <x v="38"/>
    <s v="Mollala River"/>
    <s v="ODFW"/>
    <d v="1992-03-05T00:00:00"/>
    <n v="352039"/>
    <x v="1"/>
    <d v="1992-03-05T00:00:00"/>
    <s v="Smolt"/>
  </r>
  <r>
    <x v="27"/>
    <x v="7"/>
    <s v="WI"/>
    <x v="33"/>
    <s v="Clackamas River"/>
    <s v="ODFW"/>
    <d v="1992-04-20T00:00:00"/>
    <n v="53900"/>
    <x v="13"/>
    <d v="1992-04-23T00:00:00"/>
    <s v="Smolt"/>
  </r>
  <r>
    <x v="27"/>
    <x v="7"/>
    <s v="WI"/>
    <x v="12"/>
    <s v="Klaskanine Hatchery"/>
    <s v="ODFW"/>
    <d v="1992-04-06T00:00:00"/>
    <n v="40516"/>
    <x v="11"/>
    <d v="1992-04-06T00:00:00"/>
    <s v="Smolt"/>
  </r>
  <r>
    <x v="27"/>
    <x v="9"/>
    <s v="SU"/>
    <x v="16"/>
    <s v="M Fk Willamette River"/>
    <s v="ODFW"/>
    <d v="1992-04-14T00:00:00"/>
    <n v="7990"/>
    <x v="1"/>
    <d v="1992-04-14T00:00:00"/>
    <s v="Smolt"/>
  </r>
  <r>
    <x v="27"/>
    <x v="7"/>
    <s v="WI"/>
    <x v="11"/>
    <s v="Scappoose Creek"/>
    <s v="ODFW"/>
    <d v="1992-04-06T00:00:00"/>
    <n v="10039"/>
    <x v="1"/>
    <d v="1992-04-06T00:00:00"/>
    <s v="Smolt"/>
  </r>
  <r>
    <x v="27"/>
    <x v="12"/>
    <s v="UN"/>
    <x v="11"/>
    <s v="Scappoose Creek"/>
    <s v="ODFW"/>
    <d v="1992-04-20T00:00:00"/>
    <n v="3990"/>
    <x v="1"/>
    <d v="1992-04-20T00:00:00"/>
    <s v="Smolt"/>
  </r>
  <r>
    <x v="27"/>
    <x v="6"/>
    <s v="UN"/>
    <x v="15"/>
    <s v="Sandy Hatchery"/>
    <s v="ODFW"/>
    <d v="1992-05-01T00:00:00"/>
    <n v="57927"/>
    <x v="12"/>
    <d v="1992-05-01T00:00:00"/>
    <s v="Smolt"/>
  </r>
  <r>
    <x v="27"/>
    <x v="6"/>
    <s v="UN"/>
    <x v="15"/>
    <s v="Sandy Hatchery"/>
    <s v="ODFW"/>
    <d v="1992-06-02T00:00:00"/>
    <n v="979353"/>
    <x v="12"/>
    <d v="1992-06-02T00:00:00"/>
    <s v="Smolt"/>
  </r>
  <r>
    <x v="27"/>
    <x v="1"/>
    <s v="FA"/>
    <x v="2"/>
    <s v="Bonneville Hatchery"/>
    <s v="ODFW"/>
    <d v="1992-05-14T00:00:00"/>
    <n v="5516070"/>
    <x v="2"/>
    <d v="1992-05-14T00:00:00"/>
    <s v="Smolt"/>
  </r>
  <r>
    <x v="27"/>
    <x v="7"/>
    <s v="WI"/>
    <x v="17"/>
    <s v="Santiam River &amp; N Fk"/>
    <s v="ODFW"/>
    <d v="1992-04-07T00:00:00"/>
    <n v="96484"/>
    <x v="0"/>
    <d v="1992-04-08T00:00:00"/>
    <s v="Smolt"/>
  </r>
  <r>
    <x v="27"/>
    <x v="9"/>
    <s v="SU"/>
    <x v="18"/>
    <s v="McKenzie River"/>
    <s v="ODFW"/>
    <d v="1992-04-13T00:00:00"/>
    <n v="20563"/>
    <x v="1"/>
    <d v="1992-04-13T00:00:00"/>
    <s v="Smolt"/>
  </r>
  <r>
    <x v="27"/>
    <x v="8"/>
    <s v="SP"/>
    <x v="0"/>
    <s v="S Fk Santiam River"/>
    <s v="ODFW"/>
    <d v="1992-03-02T00:00:00"/>
    <n v="291930"/>
    <x v="0"/>
    <d v="1992-03-03T00:00:00"/>
    <s v="Smolt"/>
  </r>
  <r>
    <x v="27"/>
    <x v="6"/>
    <s v="UN"/>
    <x v="12"/>
    <s v="Klaskanine Hatchery"/>
    <s v="ODFW"/>
    <d v="1992-05-15T00:00:00"/>
    <n v="1021458"/>
    <x v="11"/>
    <d v="1992-05-15T00:00:00"/>
    <s v="Smolt"/>
  </r>
  <r>
    <x v="27"/>
    <x v="9"/>
    <s v="SU"/>
    <x v="0"/>
    <s v="Santiam River &amp; N Fk"/>
    <s v="ODFW"/>
    <d v="1992-04-14T00:00:00"/>
    <n v="214094"/>
    <x v="0"/>
    <d v="1992-04-14T00:00:00"/>
    <s v="Smolt"/>
  </r>
  <r>
    <x v="27"/>
    <x v="8"/>
    <s v="SP"/>
    <x v="1"/>
    <s v="M Fk Willamette River"/>
    <s v="ODFW"/>
    <d v="1992-03-02T00:00:00"/>
    <n v="775214"/>
    <x v="1"/>
    <d v="1992-03-03T00:00:00"/>
    <s v="Smolt"/>
  </r>
  <r>
    <x v="27"/>
    <x v="1"/>
    <s v="FA"/>
    <x v="44"/>
    <s v="Mollala River"/>
    <s v="ODFW"/>
    <d v="1992-04-27T00:00:00"/>
    <n v="300274"/>
    <x v="1"/>
    <d v="1992-04-28T00:00:00"/>
    <s v="Smolt"/>
  </r>
  <r>
    <x v="27"/>
    <x v="1"/>
    <s v="FA"/>
    <x v="44"/>
    <s v="Santiam River &amp; N Fk"/>
    <s v="ODFW"/>
    <d v="1992-04-30T00:00:00"/>
    <n v="5620603"/>
    <x v="0"/>
    <d v="1992-05-02T00:00:00"/>
    <s v="Smolt"/>
  </r>
  <r>
    <x v="27"/>
    <x v="9"/>
    <s v="SU"/>
    <x v="16"/>
    <s v="McKenzie River"/>
    <s v="ODFW"/>
    <d v="1992-04-14T00:00:00"/>
    <n v="86730"/>
    <x v="1"/>
    <d v="1992-04-14T00:00:00"/>
    <s v="Smolt"/>
  </r>
  <r>
    <x v="27"/>
    <x v="8"/>
    <s v="SP"/>
    <x v="17"/>
    <s v="Santiam River &amp; N Fk"/>
    <s v="ODFW"/>
    <d v="1992-03-06T00:00:00"/>
    <n v="553829"/>
    <x v="0"/>
    <d v="1992-03-06T00:00:00"/>
    <s v="Smolt"/>
  </r>
  <r>
    <x v="27"/>
    <x v="1"/>
    <s v="FA"/>
    <x v="44"/>
    <s v="Mill Cr (Willamette)"/>
    <s v="ODFW"/>
    <d v="1992-04-27T00:00:00"/>
    <n v="1999030"/>
    <x v="1"/>
    <d v="1992-04-28T00:00:00"/>
    <s v="Smolt"/>
  </r>
  <r>
    <x v="27"/>
    <x v="8"/>
    <s v="SP"/>
    <x v="18"/>
    <s v="McKenzie River"/>
    <s v="ODFW"/>
    <d v="1992-03-12T00:00:00"/>
    <n v="365267"/>
    <x v="1"/>
    <d v="1992-03-12T00:00:00"/>
    <s v="Smolt"/>
  </r>
  <r>
    <x v="27"/>
    <x v="8"/>
    <s v="SP"/>
    <x v="18"/>
    <s v="McKenzie Hatchery"/>
    <s v="ODFW"/>
    <d v="1992-03-12T00:00:00"/>
    <n v="420780"/>
    <x v="1"/>
    <d v="1992-03-12T00:00:00"/>
    <s v="Smolt"/>
  </r>
  <r>
    <x v="27"/>
    <x v="9"/>
    <s v="SU"/>
    <x v="18"/>
    <s v="Santiam River &amp; N Fk"/>
    <s v="ODFW"/>
    <d v="1992-04-13T00:00:00"/>
    <n v="44677"/>
    <x v="0"/>
    <d v="1992-04-13T00:00:00"/>
    <s v="Smolt"/>
  </r>
  <r>
    <x v="27"/>
    <x v="9"/>
    <s v="SU"/>
    <x v="18"/>
    <s v="M Fk Willamette River"/>
    <s v="ODFW"/>
    <d v="1992-04-13T00:00:00"/>
    <n v="75289"/>
    <x v="1"/>
    <d v="1992-04-13T00:00:00"/>
    <s v="Smolt"/>
  </r>
  <r>
    <x v="27"/>
    <x v="6"/>
    <s v="UN"/>
    <x v="10"/>
    <s v="Tualatin River"/>
    <s v="ODFW"/>
    <d v="1992-05-05T00:00:00"/>
    <n v="59913"/>
    <x v="1"/>
    <d v="1992-05-06T00:00:00"/>
    <s v="Smolt"/>
  </r>
  <r>
    <x v="27"/>
    <x v="6"/>
    <s v="UN"/>
    <x v="34"/>
    <s v="S Fk Klaskanine River"/>
    <s v="ODFW"/>
    <d v="1992-04-16T00:00:00"/>
    <n v="653350"/>
    <x v="11"/>
    <d v="1992-04-16T00:00:00"/>
    <s v="Smolt"/>
  </r>
  <r>
    <x v="27"/>
    <x v="8"/>
    <s v="SP"/>
    <x v="14"/>
    <s v="Sandy Hatchery"/>
    <s v="ODFW"/>
    <d v="1992-03-09T00:00:00"/>
    <n v="459594"/>
    <x v="12"/>
    <d v="1992-03-11T00:00:00"/>
    <s v="Smolt"/>
  </r>
  <r>
    <x v="27"/>
    <x v="8"/>
    <s v="SP"/>
    <x v="14"/>
    <s v="Clackamas Hatchery"/>
    <s v="ODFW"/>
    <d v="1992-03-16T00:00:00"/>
    <n v="412274"/>
    <x v="13"/>
    <d v="1992-03-16T00:00:00"/>
    <s v="Smolt"/>
  </r>
  <r>
    <x v="27"/>
    <x v="1"/>
    <s v="FA"/>
    <x v="34"/>
    <s v="Skipanon River"/>
    <s v="ODFW"/>
    <d v="1992-06-04T00:00:00"/>
    <n v="800"/>
    <x v="4"/>
    <d v="1992-06-04T00:00:00"/>
    <s v="Smolt"/>
  </r>
  <r>
    <x v="27"/>
    <x v="7"/>
    <s v="WI"/>
    <x v="14"/>
    <s v="Clackamas Hatchery"/>
    <s v="ODFW"/>
    <d v="1992-04-14T00:00:00"/>
    <n v="31494"/>
    <x v="13"/>
    <d v="1992-04-15T00:00:00"/>
    <s v="Smolt"/>
  </r>
  <r>
    <x v="27"/>
    <x v="7"/>
    <s v="WI"/>
    <x v="14"/>
    <s v="Sandy Hatchery"/>
    <s v="ODFW"/>
    <d v="1992-04-15T00:00:00"/>
    <n v="32367"/>
    <x v="12"/>
    <d v="1992-04-16T00:00:00"/>
    <s v="Smolt"/>
  </r>
  <r>
    <x v="27"/>
    <x v="1"/>
    <s v="FA"/>
    <x v="2"/>
    <s v="Bonneville Hatchery"/>
    <s v="ODFW"/>
    <d v="1992-07-15T00:00:00"/>
    <n v="4870584"/>
    <x v="2"/>
    <d v="1992-07-27T00:00:00"/>
    <s v="Smolt"/>
  </r>
  <r>
    <x v="27"/>
    <x v="12"/>
    <s v="UN"/>
    <x v="10"/>
    <s v="Big Creek Hatchery"/>
    <s v="ODFW"/>
    <d v="1992-05-01T00:00:00"/>
    <n v="9455"/>
    <x v="10"/>
    <d v="1992-05-18T00:00:00"/>
    <s v="Smolt"/>
  </r>
  <r>
    <x v="27"/>
    <x v="12"/>
    <s v="UN"/>
    <x v="11"/>
    <s v="Gnat Creek"/>
    <s v="ODFW"/>
    <d v="1992-03-23T00:00:00"/>
    <n v="6001"/>
    <x v="4"/>
    <d v="1992-04-20T00:00:00"/>
    <s v="Smolt"/>
  </r>
  <r>
    <x v="27"/>
    <x v="1"/>
    <s v="FA"/>
    <x v="2"/>
    <s v="Bonneville Hatchery"/>
    <s v="ODFW"/>
    <d v="1992-05-01T00:00:00"/>
    <n v="4302557"/>
    <x v="2"/>
    <d v="1992-05-01T00:00:00"/>
    <s v="Smolt"/>
  </r>
  <r>
    <x v="27"/>
    <x v="6"/>
    <s v="UN"/>
    <x v="2"/>
    <s v="Bonneville Hatchery"/>
    <s v="ODFW"/>
    <d v="1992-04-27T00:00:00"/>
    <n v="819660"/>
    <x v="2"/>
    <d v="1992-04-27T00:00:00"/>
    <s v="Smolt"/>
  </r>
  <r>
    <x v="27"/>
    <x v="6"/>
    <s v="UN"/>
    <x v="34"/>
    <s v="Youngs River"/>
    <s v="ODFW"/>
    <d v="1992-04-15T00:00:00"/>
    <n v="674451"/>
    <x v="8"/>
    <d v="1992-05-12T00:00:00"/>
    <s v="Smolt"/>
  </r>
  <r>
    <x v="27"/>
    <x v="6"/>
    <s v="UN"/>
    <x v="34"/>
    <s v="Youngs River"/>
    <s v="ODFW"/>
    <d v="1992-04-13T00:00:00"/>
    <n v="403226"/>
    <x v="8"/>
    <d v="1992-04-15T00:00:00"/>
    <s v="Smolt"/>
  </r>
  <r>
    <x v="27"/>
    <x v="6"/>
    <s v="UN"/>
    <x v="34"/>
    <s v="Youngs River"/>
    <s v="ODFW"/>
    <d v="1992-05-27T00:00:00"/>
    <n v="221371"/>
    <x v="8"/>
    <d v="1992-06-10T00:00:00"/>
    <s v="Smolt"/>
  </r>
  <r>
    <x v="27"/>
    <x v="6"/>
    <s v="UN"/>
    <x v="34"/>
    <s v="Youngs River"/>
    <s v="ODFW"/>
    <d v="1992-05-22T00:00:00"/>
    <n v="405976"/>
    <x v="8"/>
    <d v="1992-05-27T00:00:00"/>
    <s v="Smolt"/>
  </r>
  <r>
    <x v="27"/>
    <x v="1"/>
    <s v="FA"/>
    <x v="34"/>
    <s v="Youngs River"/>
    <s v="ODFW"/>
    <d v="1992-06-04T00:00:00"/>
    <n v="2750"/>
    <x v="8"/>
    <d v="1992-06-04T00:00:00"/>
    <s v="Smolt"/>
  </r>
  <r>
    <x v="27"/>
    <x v="1"/>
    <s v="FA"/>
    <x v="34"/>
    <s v="Youngs River"/>
    <s v="ODFW"/>
    <d v="1992-06-04T00:00:00"/>
    <n v="1600"/>
    <x v="8"/>
    <d v="1992-06-04T00:00:00"/>
    <s v="Smolt"/>
  </r>
  <r>
    <x v="27"/>
    <x v="1"/>
    <s v="FA"/>
    <x v="10"/>
    <s v="Big Creek Hatchery"/>
    <s v="ODFW"/>
    <d v="1992-03-26T00:00:00"/>
    <n v="9804926"/>
    <x v="10"/>
    <d v="1992-05-08T00:00:00"/>
    <s v="Smolt"/>
  </r>
  <r>
    <x v="27"/>
    <x v="7"/>
    <s v="WI"/>
    <x v="10"/>
    <s v="Big Creek Hatchery"/>
    <s v="ODFW"/>
    <d v="1992-04-15T00:00:00"/>
    <n v="63831"/>
    <x v="10"/>
    <d v="1992-04-15T00:00:00"/>
    <s v="Smolt"/>
  </r>
  <r>
    <x v="27"/>
    <x v="7"/>
    <s v="WI"/>
    <x v="11"/>
    <s v="Sandy River"/>
    <s v="ODFW"/>
    <d v="1992-04-06T00:00:00"/>
    <n v="199899"/>
    <x v="12"/>
    <d v="1992-04-10T00:00:00"/>
    <s v="Smolt"/>
  </r>
  <r>
    <x v="27"/>
    <x v="7"/>
    <s v="WI"/>
    <x v="11"/>
    <s v="Clackamas River"/>
    <s v="ODFW"/>
    <d v="1992-04-09T00:00:00"/>
    <n v="150627"/>
    <x v="13"/>
    <d v="1992-04-15T00:00:00"/>
    <s v="Smolt"/>
  </r>
  <r>
    <x v="27"/>
    <x v="1"/>
    <s v="FA"/>
    <x v="34"/>
    <s v="Youngs River"/>
    <s v="ODFW"/>
    <d v="1992-08-03T00:00:00"/>
    <n v="56467"/>
    <x v="8"/>
    <d v="1992-08-03T00:00:00"/>
    <s v="Smolt"/>
  </r>
  <r>
    <x v="27"/>
    <x v="8"/>
    <s v="SP"/>
    <x v="34"/>
    <s v="Clackamas River"/>
    <s v="ODFW"/>
    <d v="1992-03-14T00:00:00"/>
    <n v="50148"/>
    <x v="13"/>
    <d v="1992-03-14T00:00:00"/>
    <s v="Smolt"/>
  </r>
  <r>
    <x v="27"/>
    <x v="9"/>
    <s v="SU"/>
    <x v="33"/>
    <s v="Salmon R Oregon"/>
    <s v="ODFW"/>
    <d v="1992-04-15T00:00:00"/>
    <n v="35399"/>
    <x v="12"/>
    <d v="1992-04-16T00:00:00"/>
    <s v="Smolt"/>
  </r>
  <r>
    <x v="27"/>
    <x v="7"/>
    <s v="WI"/>
    <x v="34"/>
    <s v="Clackamas River"/>
    <s v="ODFW"/>
    <d v="1992-04-26T00:00:00"/>
    <n v="39417"/>
    <x v="13"/>
    <d v="1992-04-26T00:00:00"/>
    <s v="Smolt"/>
  </r>
  <r>
    <x v="27"/>
    <x v="7"/>
    <s v="WI"/>
    <x v="11"/>
    <s v="Gnat Creek"/>
    <s v="ODFW"/>
    <d v="1992-04-06T00:00:00"/>
    <n v="30218"/>
    <x v="4"/>
    <d v="1992-04-06T00:00:00"/>
    <s v="Smolt"/>
  </r>
  <r>
    <x v="27"/>
    <x v="7"/>
    <s v="WI"/>
    <x v="11"/>
    <s v="Lewis and Clark River"/>
    <s v="ODFW"/>
    <d v="1992-04-07T00:00:00"/>
    <n v="21967"/>
    <x v="4"/>
    <d v="1992-04-08T00:00:00"/>
    <s v="Smolt"/>
  </r>
  <r>
    <x v="27"/>
    <x v="6"/>
    <s v="UN"/>
    <x v="34"/>
    <s v="Youngs Bay"/>
    <s v="ODFW"/>
    <d v="1992-05-13T00:00:00"/>
    <n v="718619"/>
    <x v="8"/>
    <d v="1992-06-10T00:00:00"/>
    <s v="Smolt"/>
  </r>
  <r>
    <x v="27"/>
    <x v="7"/>
    <s v="WI"/>
    <x v="21"/>
    <s v="Beaver Creek Hatchery"/>
    <s v="WDFW"/>
    <d v="1992-04-30T00:00:00"/>
    <n v="101745"/>
    <x v="14"/>
    <d v="1992-04-30T00:00:00"/>
    <s v="Smolt"/>
  </r>
  <r>
    <x v="27"/>
    <x v="12"/>
    <s v="UN"/>
    <x v="28"/>
    <s v="Skamania Hatchery"/>
    <s v="WDFW"/>
    <d v="1992-04-15T00:00:00"/>
    <n v="30000"/>
    <x v="6"/>
    <d v="1992-05-15T00:00:00"/>
    <s v="Smolt"/>
  </r>
  <r>
    <x v="27"/>
    <x v="7"/>
    <s v="WI"/>
    <x v="28"/>
    <s v="Skamania Hatchery"/>
    <s v="WDFW"/>
    <d v="1992-04-21T00:00:00"/>
    <n v="113000"/>
    <x v="6"/>
    <d v="1992-05-06T00:00:00"/>
    <s v="Smolt"/>
  </r>
  <r>
    <x v="27"/>
    <x v="7"/>
    <s v="WI"/>
    <x v="28"/>
    <s v="Hamilton Creek"/>
    <s v="WDFW"/>
    <d v="1992-04-29T00:00:00"/>
    <n v="5032"/>
    <x v="4"/>
    <d v="1992-04-29T00:00:00"/>
    <s v="Smolt"/>
  </r>
  <r>
    <x v="27"/>
    <x v="9"/>
    <s v="SU"/>
    <x v="21"/>
    <s v="E Fk Lewis River"/>
    <s v="WDFW"/>
    <d v="1992-05-01T00:00:00"/>
    <n v="20045"/>
    <x v="5"/>
    <d v="1992-05-01T00:00:00"/>
    <s v="Smolt"/>
  </r>
  <r>
    <x v="27"/>
    <x v="9"/>
    <s v="SU"/>
    <x v="22"/>
    <s v="Cowlitz Trout"/>
    <s v="WDFW"/>
    <d v="1992-04-19T00:00:00"/>
    <n v="463944"/>
    <x v="3"/>
    <d v="1992-05-28T00:00:00"/>
    <s v="Smolt"/>
  </r>
  <r>
    <x v="27"/>
    <x v="7"/>
    <s v="WI"/>
    <x v="22"/>
    <s v="Cowlitz Trout"/>
    <s v="WDFW"/>
    <d v="1992-04-21T00:00:00"/>
    <n v="1224423"/>
    <x v="3"/>
    <d v="1992-05-19T00:00:00"/>
    <s v="Smolt"/>
  </r>
  <r>
    <x v="27"/>
    <x v="12"/>
    <s v="UN"/>
    <x v="22"/>
    <s v="Cowlitz Trout"/>
    <s v="WDFW"/>
    <d v="1992-04-15T00:00:00"/>
    <n v="153171"/>
    <x v="3"/>
    <d v="1992-05-28T00:00:00"/>
    <s v="Smolt"/>
  </r>
  <r>
    <x v="27"/>
    <x v="9"/>
    <s v="SU"/>
    <x v="21"/>
    <s v="N Fk Lewis River"/>
    <s v="WDFW"/>
    <d v="1992-04-29T00:00:00"/>
    <n v="47440"/>
    <x v="5"/>
    <d v="1992-05-07T00:00:00"/>
    <s v="Smolt"/>
  </r>
  <r>
    <x v="27"/>
    <x v="9"/>
    <s v="SU"/>
    <x v="21"/>
    <s v="Toutle River"/>
    <s v="WDFW"/>
    <d v="1992-04-25T00:00:00"/>
    <n v="92671"/>
    <x v="16"/>
    <d v="1992-05-08T00:00:00"/>
    <s v="Smolt"/>
  </r>
  <r>
    <x v="27"/>
    <x v="9"/>
    <s v="SU"/>
    <x v="21"/>
    <s v="Beaver Creek Hatchery"/>
    <s v="WDFW"/>
    <d v="1992-04-30T00:00:00"/>
    <n v="24000"/>
    <x v="14"/>
    <d v="1992-04-30T00:00:00"/>
    <s v="Smolt"/>
  </r>
  <r>
    <x v="27"/>
    <x v="12"/>
    <s v="UN"/>
    <x v="28"/>
    <s v="Hamilton Creek"/>
    <s v="WDFW"/>
    <d v="1992-04-30T00:00:00"/>
    <n v="2500"/>
    <x v="4"/>
    <d v="1992-04-30T00:00:00"/>
    <s v="Smolt"/>
  </r>
  <r>
    <x v="27"/>
    <x v="9"/>
    <s v="SU"/>
    <x v="28"/>
    <s v="E Fk Lewis River"/>
    <s v="WDFW"/>
    <d v="1992-04-17T00:00:00"/>
    <n v="40003"/>
    <x v="5"/>
    <d v="1992-04-17T00:00:00"/>
    <s v="Smolt"/>
  </r>
  <r>
    <x v="27"/>
    <x v="9"/>
    <s v="SU"/>
    <x v="28"/>
    <s v="N Fk Lewis River"/>
    <s v="WDFW"/>
    <d v="1992-04-15T00:00:00"/>
    <n v="85700"/>
    <x v="5"/>
    <d v="1992-04-16T00:00:00"/>
    <s v="Smolt"/>
  </r>
  <r>
    <x v="27"/>
    <x v="7"/>
    <s v="WI"/>
    <x v="28"/>
    <s v="Salmon Creek (WA)"/>
    <s v="WDFW"/>
    <d v="1992-05-05T00:00:00"/>
    <n v="16080"/>
    <x v="4"/>
    <d v="1992-05-05T00:00:00"/>
    <s v="Smolt"/>
  </r>
  <r>
    <x v="27"/>
    <x v="7"/>
    <s v="WI"/>
    <x v="28"/>
    <s v="E Fk Lewis River"/>
    <s v="WDFW"/>
    <d v="1992-04-28T00:00:00"/>
    <n v="104435"/>
    <x v="5"/>
    <d v="1992-04-30T00:00:00"/>
    <s v="Smolt"/>
  </r>
  <r>
    <x v="27"/>
    <x v="7"/>
    <s v="WI"/>
    <x v="28"/>
    <s v="N Fk Lewis River"/>
    <s v="WDFW"/>
    <d v="1992-04-28T00:00:00"/>
    <n v="24200"/>
    <x v="5"/>
    <d v="1992-04-28T00:00:00"/>
    <s v="Smolt"/>
  </r>
  <r>
    <x v="27"/>
    <x v="9"/>
    <s v="SU"/>
    <x v="22"/>
    <s v="Cowlitz Trout"/>
    <s v="WDFW"/>
    <d v="1991-10-28T00:00:00"/>
    <n v="12825"/>
    <x v="3"/>
    <d v="1991-10-28T00:00:00"/>
    <s v="Smolt"/>
  </r>
  <r>
    <x v="27"/>
    <x v="7"/>
    <s v="WI"/>
    <x v="22"/>
    <s v="Cowlitz Trout"/>
    <s v="WDFW"/>
    <d v="1991-08-26T00:00:00"/>
    <n v="378979"/>
    <x v="3"/>
    <d v="1992-05-19T00:00:00"/>
    <s v="Smolt"/>
  </r>
  <r>
    <x v="27"/>
    <x v="9"/>
    <s v="SU"/>
    <x v="30"/>
    <s v="E Fk Lewis River"/>
    <s v="WDFW"/>
    <d v="1992-04-16T00:00:00"/>
    <n v="26587"/>
    <x v="5"/>
    <d v="1992-04-19T00:00:00"/>
    <s v="Smolt"/>
  </r>
  <r>
    <x v="27"/>
    <x v="1"/>
    <s v="FA"/>
    <x v="43"/>
    <s v="Below Bonn Dam"/>
    <s v="n/a"/>
    <d v="1992-06-15T00:00:00"/>
    <n v="1533395"/>
    <x v="4"/>
    <d v="1992-07-12T00:00:00"/>
    <s v="Smolt"/>
  </r>
  <r>
    <x v="27"/>
    <x v="9"/>
    <s v="SU"/>
    <x v="19"/>
    <s v="Santiam River &amp; N Fk"/>
    <s v="ODFW"/>
    <d v="1992-04-15T00:00:00"/>
    <n v="106968"/>
    <x v="0"/>
    <d v="1992-04-15T00:00:00"/>
    <s v="Smolt"/>
  </r>
  <r>
    <x v="27"/>
    <x v="7"/>
    <s v="WI"/>
    <x v="11"/>
    <s v="Gales Creek"/>
    <s v="ODFW"/>
    <d v="1992-04-06T00:00:00"/>
    <n v="29917"/>
    <x v="1"/>
    <d v="1992-04-13T00:00:00"/>
    <s v="Smolt"/>
  </r>
  <r>
    <x v="27"/>
    <x v="9"/>
    <s v="SU"/>
    <x v="19"/>
    <s v="Mollala River"/>
    <s v="ODFW"/>
    <d v="1992-04-15T00:00:00"/>
    <n v="31317"/>
    <x v="1"/>
    <d v="1992-04-15T00:00:00"/>
    <s v="Smolt"/>
  </r>
  <r>
    <x v="27"/>
    <x v="9"/>
    <s v="SU"/>
    <x v="11"/>
    <s v="Mollala River"/>
    <s v="ODFW"/>
    <d v="1992-04-17T00:00:00"/>
    <n v="35449"/>
    <x v="1"/>
    <d v="1992-04-17T00:00:00"/>
    <s v="Smolt"/>
  </r>
  <r>
    <x v="27"/>
    <x v="7"/>
    <s v="WI"/>
    <x v="19"/>
    <s v="Mollala River"/>
    <s v="ODFW"/>
    <d v="1992-04-01T00:00:00"/>
    <n v="77015"/>
    <x v="1"/>
    <d v="1992-04-09T00:00:00"/>
    <s v="Smolt"/>
  </r>
  <r>
    <x v="27"/>
    <x v="9"/>
    <s v="SU"/>
    <x v="11"/>
    <s v="Clackamas River"/>
    <s v="ODFW"/>
    <d v="1992-04-14T00:00:00"/>
    <n v="125392"/>
    <x v="13"/>
    <d v="1992-04-20T00:00:00"/>
    <s v="Smolt"/>
  </r>
  <r>
    <x v="27"/>
    <x v="6"/>
    <s v="UN"/>
    <x v="2"/>
    <s v="Bonneville Hatchery"/>
    <s v="ODFW"/>
    <d v="1992-04-27T00:00:00"/>
    <n v="345410"/>
    <x v="2"/>
    <d v="1992-04-27T00:00:00"/>
    <s v="Smolt"/>
  </r>
  <r>
    <x v="27"/>
    <x v="8"/>
    <s v="SP"/>
    <x v="34"/>
    <s v="Youngs Bay"/>
    <s v="ODFW"/>
    <d v="1992-03-01T00:00:00"/>
    <n v="50000"/>
    <x v="8"/>
    <d v="1992-03-31T00:00:00"/>
    <s v="Smolt"/>
  </r>
  <r>
    <x v="27"/>
    <x v="6"/>
    <s v="UN"/>
    <x v="10"/>
    <s v="Big Creek Hatchery"/>
    <s v="ODFW"/>
    <d v="1992-06-01T00:00:00"/>
    <n v="552595"/>
    <x v="10"/>
    <d v="1992-06-08T00:00:00"/>
    <s v="Smolt"/>
  </r>
  <r>
    <x v="27"/>
    <x v="12"/>
    <s v="UN"/>
    <x v="11"/>
    <s v="Gnat Creek"/>
    <s v="ODFW"/>
    <d v="1992-05-21T00:00:00"/>
    <n v="2738"/>
    <x v="4"/>
    <d v="1992-05-21T00:00:00"/>
    <s v="Smolt"/>
  </r>
  <r>
    <x v="27"/>
    <x v="7"/>
    <s v="WI"/>
    <x v="11"/>
    <s v="Clatskanie River"/>
    <s v="ODFW"/>
    <d v="1992-04-07T00:00:00"/>
    <n v="19633"/>
    <x v="4"/>
    <d v="1992-04-07T00:00:00"/>
    <s v="Smolt"/>
  </r>
  <r>
    <x v="27"/>
    <x v="6"/>
    <s v="UN"/>
    <x v="37"/>
    <s v="Wahkeena Pond"/>
    <s v="ODFW"/>
    <d v="1992-05-12T00:00:00"/>
    <n v="1900000"/>
    <x v="4"/>
    <d v="1992-05-12T00:00:00"/>
    <s v="Smolt"/>
  </r>
  <r>
    <x v="27"/>
    <x v="9"/>
    <s v="SU"/>
    <x v="11"/>
    <s v="Salmon R Oregon"/>
    <s v="ODFW"/>
    <d v="1992-04-20T00:00:00"/>
    <n v="38525"/>
    <x v="12"/>
    <d v="1992-04-21T00:00:00"/>
    <s v="Smolt"/>
  </r>
  <r>
    <x v="27"/>
    <x v="9"/>
    <s v="SU"/>
    <x v="14"/>
    <s v="Clackamas River"/>
    <s v="ODFW"/>
    <d v="1992-04-13T00:00:00"/>
    <n v="38756"/>
    <x v="13"/>
    <d v="1992-04-17T00:00:00"/>
    <s v="Smolt"/>
  </r>
  <r>
    <x v="27"/>
    <x v="1"/>
    <s v="FA"/>
    <x v="2"/>
    <s v="Bonneville Hatchery"/>
    <s v="ODFW"/>
    <d v="1992-06-12T00:00:00"/>
    <n v="1724339"/>
    <x v="2"/>
    <d v="1992-06-19T00:00:00"/>
    <s v="Smolt"/>
  </r>
  <r>
    <x v="27"/>
    <x v="8"/>
    <s v="SP"/>
    <x v="34"/>
    <s v="Youngs River"/>
    <s v="ODFW"/>
    <d v="1992-02-20T00:00:00"/>
    <n v="31667"/>
    <x v="8"/>
    <d v="1992-02-20T00:00:00"/>
    <s v="Smolt"/>
  </r>
  <r>
    <x v="27"/>
    <x v="1"/>
    <s v="FA"/>
    <x v="10"/>
    <s v="Big Creek Hatchery"/>
    <s v="ODFW"/>
    <d v="1992-08-06T00:00:00"/>
    <n v="763387"/>
    <x v="10"/>
    <d v="1992-08-26T00:00:00"/>
    <s v="Smolt"/>
  </r>
  <r>
    <x v="28"/>
    <x v="0"/>
    <s v="SP"/>
    <x v="22"/>
    <s v="Cowlitz Salmon"/>
    <s v="WDFW"/>
    <d v="1989-11-21T00:00:00"/>
    <n v="2711000"/>
    <x v="3"/>
    <d v="1989-12-08T00:00:00"/>
    <s v="Fry"/>
  </r>
  <r>
    <x v="28"/>
    <x v="0"/>
    <s v="SP"/>
    <x v="22"/>
    <s v="Cowlitz Salmon"/>
    <s v="WDFW"/>
    <d v="1990-05-16T00:00:00"/>
    <n v="440499"/>
    <x v="3"/>
    <d v="1990-06-18T00:00:00"/>
    <s v="Parr"/>
  </r>
  <r>
    <x v="28"/>
    <x v="5"/>
    <s v="SO"/>
    <x v="5"/>
    <s v="Speelyai Hatchery"/>
    <s v="WDFW"/>
    <d v="1990-06-26T00:00:00"/>
    <n v="525272"/>
    <x v="5"/>
    <d v="1990-07-24T00:00:00"/>
    <s v="Smolt"/>
  </r>
  <r>
    <x v="28"/>
    <x v="4"/>
    <s v="NO"/>
    <x v="24"/>
    <s v="Duncan Creek"/>
    <s v="WDFW"/>
    <d v="1990-04-19T00:00:00"/>
    <n v="300000"/>
    <x v="4"/>
    <d v="1990-04-19T00:00:00"/>
    <s v="Presmolt"/>
  </r>
  <r>
    <x v="28"/>
    <x v="4"/>
    <s v="NO"/>
    <x v="22"/>
    <s v="Cowlitz Salmon"/>
    <s v="WDFW"/>
    <d v="1990-02-28T00:00:00"/>
    <n v="3160000"/>
    <x v="3"/>
    <d v="1990-04-05T00:00:00"/>
    <s v="Fry"/>
  </r>
  <r>
    <x v="28"/>
    <x v="4"/>
    <s v="NO"/>
    <x v="27"/>
    <s v="Kalama Falls Hatchery"/>
    <s v="WDFW"/>
    <d v="1990-03-28T00:00:00"/>
    <n v="354900"/>
    <x v="7"/>
    <d v="1990-03-28T00:00:00"/>
    <s v="Fry"/>
  </r>
  <r>
    <x v="28"/>
    <x v="4"/>
    <s v="NO"/>
    <x v="22"/>
    <s v="Cowlitz Salmon"/>
    <s v="WDFW"/>
    <d v="1990-05-02T00:00:00"/>
    <n v="12800"/>
    <x v="3"/>
    <d v="1990-05-25T00:00:00"/>
    <s v="Presmolt"/>
  </r>
  <r>
    <x v="28"/>
    <x v="0"/>
    <s v="SP"/>
    <x v="27"/>
    <s v="Kalama Falls Hatchery"/>
    <s v="WDFW"/>
    <d v="1990-05-18T00:00:00"/>
    <n v="111900"/>
    <x v="7"/>
    <d v="1990-05-18T00:00:00"/>
    <s v="Parr"/>
  </r>
  <r>
    <x v="28"/>
    <x v="4"/>
    <s v="NO"/>
    <x v="7"/>
    <s v="Lewis River Hatchery"/>
    <s v="WDFW"/>
    <d v="1990-03-22T00:00:00"/>
    <n v="810000"/>
    <x v="5"/>
    <d v="1990-04-03T00:00:00"/>
    <s v="Fry"/>
  </r>
  <r>
    <x v="28"/>
    <x v="0"/>
    <s v="SP"/>
    <x v="5"/>
    <s v="E Fk Lewis River"/>
    <s v="WDFW"/>
    <d v="1990-04-02T00:00:00"/>
    <n v="94000"/>
    <x v="5"/>
    <d v="1990-04-02T00:00:00"/>
    <s v="Parr"/>
  </r>
  <r>
    <x v="28"/>
    <x v="4"/>
    <s v="NO"/>
    <x v="5"/>
    <s v="E Fk Lewis River"/>
    <s v="WDFW"/>
    <d v="1990-03-05T00:00:00"/>
    <n v="233770"/>
    <x v="5"/>
    <d v="1990-03-05T00:00:00"/>
    <s v="Presmolt"/>
  </r>
  <r>
    <x v="28"/>
    <x v="4"/>
    <s v="NO"/>
    <x v="24"/>
    <s v="Washougal River"/>
    <s v="WDFW"/>
    <d v="1990-06-08T00:00:00"/>
    <n v="995000"/>
    <x v="6"/>
    <d v="1990-07-26T00:00:00"/>
    <s v="Presmolt"/>
  </r>
  <r>
    <x v="28"/>
    <x v="4"/>
    <s v="NO"/>
    <x v="32"/>
    <s v="Elochoman Hatchery"/>
    <s v="WDFW"/>
    <d v="1990-06-26T00:00:00"/>
    <n v="416282"/>
    <x v="14"/>
    <d v="1990-11-16T00:00:00"/>
    <s v="Presmolt"/>
  </r>
  <r>
    <x v="28"/>
    <x v="15"/>
    <s v="SO"/>
    <x v="45"/>
    <s v="Kalama Falls Hatchery"/>
    <s v="WDFW"/>
    <d v="1990-02-05T00:00:00"/>
    <n v="699200"/>
    <x v="7"/>
    <d v="1990-02-05T00:00:00"/>
    <s v="Presmolt"/>
  </r>
  <r>
    <x v="28"/>
    <x v="4"/>
    <s v="NO"/>
    <x v="24"/>
    <s v="Washougal Hatchery"/>
    <s v="WDFW"/>
    <d v="1990-10-24T00:00:00"/>
    <n v="111850"/>
    <x v="6"/>
    <d v="1990-12-03T00:00:00"/>
    <s v="Presmolt"/>
  </r>
  <r>
    <x v="28"/>
    <x v="3"/>
    <s v="UN"/>
    <x v="46"/>
    <s v="Chinook River"/>
    <s v="WDFW"/>
    <d v="1990-08-18T00:00:00"/>
    <n v="147000"/>
    <x v="18"/>
    <d v="1990-08-18T00:00:00"/>
    <s v="Presmolt"/>
  </r>
  <r>
    <x v="28"/>
    <x v="3"/>
    <s v="UN"/>
    <x v="3"/>
    <s v="Salmon Creek (WA)"/>
    <s v="WDFW"/>
    <d v="1990-01-19T00:00:00"/>
    <n v="31480"/>
    <x v="4"/>
    <d v="1990-01-19T00:00:00"/>
    <s v="Presmolt"/>
  </r>
  <r>
    <x v="28"/>
    <x v="4"/>
    <s v="NO"/>
    <x v="3"/>
    <s v="Salmon Creek (WA)"/>
    <s v="WDFW"/>
    <d v="1990-04-20T00:00:00"/>
    <n v="900"/>
    <x v="4"/>
    <d v="1990-04-20T00:00:00"/>
    <s v="Presmolt"/>
  </r>
  <r>
    <x v="28"/>
    <x v="0"/>
    <s v="SP"/>
    <x v="38"/>
    <s v="N Fk Willamette River"/>
    <s v="ODFW"/>
    <d v="1990-08-12T00:00:00"/>
    <n v="135000"/>
    <x v="1"/>
    <d v="1990-08-17T00:00:00"/>
    <s v="Parr"/>
  </r>
  <r>
    <x v="28"/>
    <x v="0"/>
    <s v="SP"/>
    <x v="38"/>
    <s v="M Fk Willamette River"/>
    <s v="ODFW"/>
    <d v="1990-11-16T00:00:00"/>
    <n v="370850"/>
    <x v="1"/>
    <d v="1990-11-16T00:00:00"/>
    <s v="Presmolt"/>
  </r>
  <r>
    <x v="28"/>
    <x v="0"/>
    <s v="SP"/>
    <x v="18"/>
    <s v="McKenzie Hatchery"/>
    <s v="ODFW"/>
    <d v="1990-11-16T00:00:00"/>
    <n v="190959"/>
    <x v="1"/>
    <d v="1990-11-16T00:00:00"/>
    <s v="Presmolt"/>
  </r>
  <r>
    <x v="28"/>
    <x v="0"/>
    <s v="SP"/>
    <x v="34"/>
    <s v="S Fk Klaskanine River"/>
    <s v="ODFW"/>
    <d v="1990-06-01T00:00:00"/>
    <n v="268674"/>
    <x v="11"/>
    <d v="1990-06-11T00:00:00"/>
    <s v="Parr"/>
  </r>
  <r>
    <x v="28"/>
    <x v="0"/>
    <s v="SP"/>
    <x v="34"/>
    <s v="Youngs Bay"/>
    <s v="ODFW"/>
    <d v="1990-08-01T00:00:00"/>
    <n v="150000"/>
    <x v="8"/>
    <d v="1990-08-10T00:00:00"/>
    <s v="Parr"/>
  </r>
  <r>
    <x v="28"/>
    <x v="0"/>
    <s v="SP"/>
    <x v="14"/>
    <s v="Clackamas Hatchery"/>
    <s v="ODFW"/>
    <d v="1990-09-14T00:00:00"/>
    <n v="318174"/>
    <x v="13"/>
    <d v="1990-09-14T00:00:00"/>
    <s v="Presmolt"/>
  </r>
  <r>
    <x v="28"/>
    <x v="0"/>
    <s v="SP"/>
    <x v="14"/>
    <s v="Sandy River"/>
    <s v="ODFW"/>
    <d v="1990-09-12T00:00:00"/>
    <n v="100000"/>
    <x v="12"/>
    <d v="1990-09-17T00:00:00"/>
    <s v="Presmolt"/>
  </r>
  <r>
    <x v="28"/>
    <x v="3"/>
    <s v="UN"/>
    <x v="2"/>
    <s v="Bonneville Hatchery"/>
    <s v="ODFW"/>
    <d v="1990-05-07T00:00:00"/>
    <n v="2334074"/>
    <x v="2"/>
    <d v="1990-05-07T00:00:00"/>
    <s v="Presmolt"/>
  </r>
  <r>
    <x v="28"/>
    <x v="3"/>
    <s v="UN"/>
    <x v="2"/>
    <s v="Bonneville Hatchery"/>
    <s v="ODFW"/>
    <d v="1990-05-07T00:00:00"/>
    <n v="246893"/>
    <x v="2"/>
    <d v="1990-05-07T00:00:00"/>
    <s v="Presmolt"/>
  </r>
  <r>
    <x v="28"/>
    <x v="0"/>
    <s v="SP"/>
    <x v="18"/>
    <s v="Fall Creek Reservoir"/>
    <s v="ODFW"/>
    <d v="1990-04-18T00:00:00"/>
    <n v="273333"/>
    <x v="1"/>
    <d v="1990-04-18T00:00:00"/>
    <s v="Fry"/>
  </r>
  <r>
    <x v="28"/>
    <x v="0"/>
    <s v="SP"/>
    <x v="8"/>
    <s v="Eagle Creek Hatchery"/>
    <s v="USFW"/>
    <d v="1990-01-11T00:00:00"/>
    <n v="352238"/>
    <x v="9"/>
    <d v="1990-03-20T00:00:00"/>
    <s v="Fry"/>
  </r>
  <r>
    <x v="28"/>
    <x v="7"/>
    <s v="WI"/>
    <x v="17"/>
    <s v="Fall Creek Reservoir"/>
    <s v="ODFW"/>
    <d v="1990-07-25T00:00:00"/>
    <n v="37443"/>
    <x v="1"/>
    <d v="1990-07-25T00:00:00"/>
    <s v="Smolt"/>
  </r>
  <r>
    <x v="28"/>
    <x v="0"/>
    <s v="SP"/>
    <x v="14"/>
    <s v="Clackamas Hatchery"/>
    <s v="ODFW"/>
    <d v="1990-08-13T00:00:00"/>
    <n v="314984"/>
    <x v="13"/>
    <d v="1990-08-14T00:00:00"/>
    <s v="Parr"/>
  </r>
  <r>
    <x v="28"/>
    <x v="0"/>
    <s v="SP"/>
    <x v="18"/>
    <s v="Fall Creek Reservoir"/>
    <s v="ODFW"/>
    <d v="1990-10-15T00:00:00"/>
    <n v="2545"/>
    <x v="1"/>
    <d v="1990-10-15T00:00:00"/>
    <s v="Presmolt"/>
  </r>
  <r>
    <x v="28"/>
    <x v="0"/>
    <s v="SP"/>
    <x v="18"/>
    <s v="Blue River"/>
    <s v="ODFW"/>
    <d v="1990-10-15T00:00:00"/>
    <n v="7899"/>
    <x v="20"/>
    <d v="1990-10-15T00:00:00"/>
    <s v="Presmolt"/>
  </r>
  <r>
    <x v="28"/>
    <x v="0"/>
    <s v="SP"/>
    <x v="38"/>
    <s v="S Fk Santiam River"/>
    <s v="ODFW"/>
    <d v="1990-11-15T00:00:00"/>
    <n v="402355"/>
    <x v="0"/>
    <d v="1990-11-19T00:00:00"/>
    <s v="Presmolt"/>
  </r>
  <r>
    <x v="28"/>
    <x v="1"/>
    <s v="FA"/>
    <x v="26"/>
    <s v="Grays River Hatchery"/>
    <s v="WDFW"/>
    <d v="1991-04-29T00:00:00"/>
    <n v="421100"/>
    <x v="15"/>
    <d v="1991-04-29T00:00:00"/>
    <s v="Smolt"/>
  </r>
  <r>
    <x v="28"/>
    <x v="6"/>
    <s v="UN"/>
    <x v="26"/>
    <s v="Grays River Hatchery"/>
    <s v="WDFW"/>
    <d v="1991-04-15T00:00:00"/>
    <n v="377100"/>
    <x v="15"/>
    <d v="1991-05-16T00:00:00"/>
    <s v="Smolt"/>
  </r>
  <r>
    <x v="28"/>
    <x v="1"/>
    <s v="FA"/>
    <x v="32"/>
    <s v="Elochoman Hatchery"/>
    <s v="WDFW"/>
    <d v="1991-06-17T00:00:00"/>
    <n v="3339800"/>
    <x v="14"/>
    <d v="1991-06-17T00:00:00"/>
    <s v="Smolt"/>
  </r>
  <r>
    <x v="28"/>
    <x v="11"/>
    <s v="NO"/>
    <x v="32"/>
    <s v="Elochoman Hatchery"/>
    <s v="WDFW"/>
    <d v="1991-05-01T00:00:00"/>
    <n v="1271200"/>
    <x v="14"/>
    <d v="1991-05-15T00:00:00"/>
    <s v="Smolt"/>
  </r>
  <r>
    <x v="28"/>
    <x v="5"/>
    <s v="SO"/>
    <x v="32"/>
    <s v="Elochoman Hatchery"/>
    <s v="WDFW"/>
    <d v="1991-04-19T00:00:00"/>
    <n v="505100"/>
    <x v="14"/>
    <d v="1991-04-19T00:00:00"/>
    <s v="Smolt"/>
  </r>
  <r>
    <x v="28"/>
    <x v="8"/>
    <s v="SP"/>
    <x v="22"/>
    <s v="Cowlitz Salmon"/>
    <s v="WDFW"/>
    <d v="1991-04-05T00:00:00"/>
    <n v="1252313"/>
    <x v="3"/>
    <d v="1991-04-05T00:00:00"/>
    <s v="Smolt"/>
  </r>
  <r>
    <x v="28"/>
    <x v="1"/>
    <s v="FA"/>
    <x v="22"/>
    <s v="Cowlitz Salmon"/>
    <s v="WDFW"/>
    <d v="1991-06-10T00:00:00"/>
    <n v="7058200"/>
    <x v="3"/>
    <d v="1991-06-26T00:00:00"/>
    <s v="Smolt"/>
  </r>
  <r>
    <x v="28"/>
    <x v="11"/>
    <s v="NO"/>
    <x v="22"/>
    <s v="Cowlitz Salmon"/>
    <s v="WDFW"/>
    <d v="1991-05-01T00:00:00"/>
    <n v="4405700"/>
    <x v="3"/>
    <d v="1991-06-03T00:00:00"/>
    <s v="Smolt"/>
  </r>
  <r>
    <x v="28"/>
    <x v="1"/>
    <s v="FA"/>
    <x v="29"/>
    <s v="North Toutle Hatchery"/>
    <s v="WDFW"/>
    <d v="1991-06-17T00:00:00"/>
    <n v="382100"/>
    <x v="16"/>
    <d v="1991-06-17T00:00:00"/>
    <s v="Smolt"/>
  </r>
  <r>
    <x v="28"/>
    <x v="5"/>
    <s v="SO"/>
    <x v="29"/>
    <s v="North Toutle Hatchery"/>
    <s v="WDFW"/>
    <d v="1991-04-04T00:00:00"/>
    <n v="740300"/>
    <x v="16"/>
    <d v="1991-04-17T00:00:00"/>
    <s v="Smolt"/>
  </r>
  <r>
    <x v="28"/>
    <x v="8"/>
    <s v="SP"/>
    <x v="45"/>
    <s v="Fallert Creek Hatchery"/>
    <s v="WDFW"/>
    <d v="1991-04-14T00:00:00"/>
    <n v="546892"/>
    <x v="7"/>
    <d v="1991-04-14T00:00:00"/>
    <s v="Smolt"/>
  </r>
  <r>
    <x v="28"/>
    <x v="1"/>
    <s v="FA"/>
    <x v="45"/>
    <s v="Fallert Creek Hatchery"/>
    <s v="WDFW"/>
    <d v="1991-06-05T00:00:00"/>
    <n v="2241500"/>
    <x v="7"/>
    <d v="1991-06-14T00:00:00"/>
    <s v="Smolt"/>
  </r>
  <r>
    <x v="28"/>
    <x v="1"/>
    <s v="FA"/>
    <x v="27"/>
    <s v="Kalama Falls Hatchery"/>
    <s v="WDFW"/>
    <d v="1991-06-10T00:00:00"/>
    <n v="3634200"/>
    <x v="7"/>
    <d v="1991-06-17T00:00:00"/>
    <s v="Smolt"/>
  </r>
  <r>
    <x v="28"/>
    <x v="11"/>
    <s v="NO"/>
    <x v="27"/>
    <s v="Kalama Falls Hatchery"/>
    <s v="WDFW"/>
    <d v="1991-04-30T00:00:00"/>
    <n v="867400"/>
    <x v="7"/>
    <d v="1991-04-30T00:00:00"/>
    <s v="Smolt"/>
  </r>
  <r>
    <x v="28"/>
    <x v="8"/>
    <s v="SP"/>
    <x v="7"/>
    <s v="Lewis River Hatchery"/>
    <s v="WDFW"/>
    <d v="1991-03-08T00:00:00"/>
    <n v="969800"/>
    <x v="5"/>
    <d v="1991-03-25T00:00:00"/>
    <s v="Smolt"/>
  </r>
  <r>
    <x v="28"/>
    <x v="11"/>
    <s v="NO"/>
    <x v="7"/>
    <s v="Lewis River Hatchery"/>
    <s v="WDFW"/>
    <d v="1991-04-21T00:00:00"/>
    <n v="4438000"/>
    <x v="5"/>
    <d v="1991-05-19T00:00:00"/>
    <s v="Smolt"/>
  </r>
  <r>
    <x v="28"/>
    <x v="13"/>
    <s v="UN"/>
    <x v="3"/>
    <s v="Chinook River"/>
    <s v="WDFW"/>
    <d v="1991-03-25T00:00:00"/>
    <n v="689800"/>
    <x v="18"/>
    <d v="1991-03-29T00:00:00"/>
    <s v="Smolt"/>
  </r>
  <r>
    <x v="28"/>
    <x v="6"/>
    <s v="UN"/>
    <x v="5"/>
    <s v="Speelyai Hatchery"/>
    <s v="WDFW"/>
    <d v="1991-07-08T00:00:00"/>
    <n v="144800"/>
    <x v="5"/>
    <d v="1991-07-08T00:00:00"/>
    <s v="Smolt"/>
  </r>
  <r>
    <x v="28"/>
    <x v="1"/>
    <s v="FA"/>
    <x v="24"/>
    <s v="Washougal Hatchery"/>
    <s v="WDFW"/>
    <d v="1991-06-10T00:00:00"/>
    <n v="6425200"/>
    <x v="6"/>
    <d v="1991-07-29T00:00:00"/>
    <s v="Smolt"/>
  </r>
  <r>
    <x v="28"/>
    <x v="1"/>
    <s v="FA"/>
    <x v="24"/>
    <s v="Washougal Hatchery"/>
    <s v="WDFW"/>
    <d v="1991-01-14T00:00:00"/>
    <n v="1200300"/>
    <x v="6"/>
    <d v="1991-03-26T00:00:00"/>
    <s v="Fry"/>
  </r>
  <r>
    <x v="28"/>
    <x v="11"/>
    <s v="NO"/>
    <x v="24"/>
    <s v="Washougal Hatchery"/>
    <s v="WDFW"/>
    <d v="1991-05-28T00:00:00"/>
    <n v="512300"/>
    <x v="6"/>
    <d v="1991-05-28T00:00:00"/>
    <s v="Smolt"/>
  </r>
  <r>
    <x v="28"/>
    <x v="8"/>
    <s v="SP"/>
    <x v="27"/>
    <s v="Kalama Falls Hatchery"/>
    <s v="WDFW"/>
    <d v="1991-04-03T00:00:00"/>
    <n v="110800"/>
    <x v="7"/>
    <d v="1991-04-03T00:00:00"/>
    <s v="Smolt"/>
  </r>
  <r>
    <x v="28"/>
    <x v="1"/>
    <s v="FA"/>
    <x v="27"/>
    <s v="Kalama Falls Hatchery"/>
    <s v="WDFW"/>
    <d v="1991-03-18T00:00:00"/>
    <n v="239000"/>
    <x v="7"/>
    <d v="1991-04-01T00:00:00"/>
    <s v="Fry"/>
  </r>
  <r>
    <x v="28"/>
    <x v="1"/>
    <s v="FA"/>
    <x v="45"/>
    <s v="Lower Kalama Hatchery"/>
    <s v="WDFW"/>
    <d v="1991-03-25T00:00:00"/>
    <n v="516880"/>
    <x v="7"/>
    <d v="1991-03-25T00:00:00"/>
    <s v="Smolt"/>
  </r>
  <r>
    <x v="28"/>
    <x v="1"/>
    <s v="FA"/>
    <x v="26"/>
    <s v="Grays River Hatchery"/>
    <s v="WDFW"/>
    <d v="1991-06-07T00:00:00"/>
    <n v="295400"/>
    <x v="15"/>
    <d v="1991-06-07T00:00:00"/>
    <s v="Smolt"/>
  </r>
  <r>
    <x v="28"/>
    <x v="1"/>
    <s v="FA"/>
    <x v="32"/>
    <s v="Elochoman Hatchery"/>
    <s v="WDFW"/>
    <d v="1991-06-24T00:00:00"/>
    <n v="1046700"/>
    <x v="14"/>
    <d v="1991-06-24T00:00:00"/>
    <s v="Smolt"/>
  </r>
  <r>
    <x v="28"/>
    <x v="1"/>
    <s v="FA"/>
    <x v="3"/>
    <s v="Chinook River"/>
    <s v="WDFW"/>
    <d v="1991-06-03T00:00:00"/>
    <n v="625500"/>
    <x v="18"/>
    <d v="1991-06-10T00:00:00"/>
    <s v="Smolt"/>
  </r>
  <r>
    <x v="28"/>
    <x v="1"/>
    <s v="FA"/>
    <x v="26"/>
    <s v="Grays River Hatchery"/>
    <s v="WDFW"/>
    <d v="1991-06-07T00:00:00"/>
    <n v="497500"/>
    <x v="15"/>
    <d v="1991-07-01T00:00:00"/>
    <s v="Smolt"/>
  </r>
  <r>
    <x v="28"/>
    <x v="5"/>
    <s v="SO"/>
    <x v="7"/>
    <s v="Lewis River Hatchery"/>
    <s v="WDFW"/>
    <d v="1991-04-21T00:00:00"/>
    <n v="1068700"/>
    <x v="5"/>
    <d v="1991-04-21T00:00:00"/>
    <s v="Smolt"/>
  </r>
  <r>
    <x v="28"/>
    <x v="5"/>
    <s v="SO"/>
    <x v="45"/>
    <s v="Fallert Creek Hatchery"/>
    <s v="WDFW"/>
    <d v="1991-04-30T00:00:00"/>
    <n v="539108"/>
    <x v="7"/>
    <d v="1991-04-30T00:00:00"/>
    <s v="Smolt"/>
  </r>
  <r>
    <x v="28"/>
    <x v="8"/>
    <s v="SP"/>
    <x v="5"/>
    <s v="Lewis River Hatchery"/>
    <s v="WDFW"/>
    <d v="1991-03-11T00:00:00"/>
    <n v="204000"/>
    <x v="5"/>
    <d v="1991-03-11T00:00:00"/>
    <s v="Smolt"/>
  </r>
  <r>
    <x v="28"/>
    <x v="11"/>
    <s v="NO"/>
    <x v="24"/>
    <s v="Washougal Hatchery"/>
    <s v="WDFW"/>
    <d v="1991-04-05T00:00:00"/>
    <n v="42000"/>
    <x v="6"/>
    <d v="1991-04-05T00:00:00"/>
    <s v="Smolt"/>
  </r>
  <r>
    <x v="28"/>
    <x v="1"/>
    <s v="FA"/>
    <x v="29"/>
    <s v="North Toutle Hatchery"/>
    <s v="WDFW"/>
    <d v="1991-06-17T00:00:00"/>
    <n v="601900"/>
    <x v="16"/>
    <d v="1991-06-17T00:00:00"/>
    <s v="Smolt"/>
  </r>
  <r>
    <x v="28"/>
    <x v="1"/>
    <s v="FA"/>
    <x v="29"/>
    <s v="North Toutle Hatchery"/>
    <s v="WDFW"/>
    <d v="1991-06-17T00:00:00"/>
    <n v="1710700"/>
    <x v="16"/>
    <d v="1991-06-17T00:00:00"/>
    <s v="Smolt"/>
  </r>
  <r>
    <x v="28"/>
    <x v="10"/>
    <s v="FA"/>
    <x v="26"/>
    <s v="Grays River Hatchery"/>
    <s v="WDFW"/>
    <d v="1991-09-30T00:00:00"/>
    <n v="72600"/>
    <x v="15"/>
    <d v="1991-09-30T00:00:00"/>
    <s v="Smolt"/>
  </r>
  <r>
    <x v="28"/>
    <x v="1"/>
    <s v="FA"/>
    <x v="3"/>
    <s v="Bernie Creek"/>
    <s v="WDFW"/>
    <d v="1991-03-14T00:00:00"/>
    <n v="218200"/>
    <x v="3"/>
    <d v="1991-03-14T00:00:00"/>
    <s v="Smolt"/>
  </r>
  <r>
    <x v="28"/>
    <x v="8"/>
    <s v="SP"/>
    <x v="38"/>
    <s v="Mollala River"/>
    <s v="ODFW"/>
    <d v="1991-03-04T00:00:00"/>
    <n v="85398"/>
    <x v="1"/>
    <d v="1991-03-06T00:00:00"/>
    <s v="Smolt"/>
  </r>
  <r>
    <x v="28"/>
    <x v="9"/>
    <s v="SU"/>
    <x v="0"/>
    <s v="Santiam River &amp; N Fk"/>
    <s v="ODFW"/>
    <d v="1991-04-16T00:00:00"/>
    <n v="50499"/>
    <x v="0"/>
    <d v="1991-04-16T00:00:00"/>
    <s v="Smolt"/>
  </r>
  <r>
    <x v="28"/>
    <x v="9"/>
    <s v="SU"/>
    <x v="18"/>
    <s v="McKenzie River"/>
    <s v="ODFW"/>
    <d v="1991-04-15T00:00:00"/>
    <n v="12691"/>
    <x v="1"/>
    <d v="1991-04-15T00:00:00"/>
    <s v="Smolt"/>
  </r>
  <r>
    <x v="28"/>
    <x v="9"/>
    <s v="SU"/>
    <x v="33"/>
    <s v="ZigZag River"/>
    <s v="ODFW"/>
    <d v="1991-04-08T00:00:00"/>
    <n v="20774"/>
    <x v="12"/>
    <d v="1991-04-11T00:00:00"/>
    <s v="Smolt"/>
  </r>
  <r>
    <x v="28"/>
    <x v="7"/>
    <s v="WI"/>
    <x v="12"/>
    <s v="N Fk Klaskanine River"/>
    <s v="ODFW"/>
    <d v="1991-04-02T00:00:00"/>
    <n v="42103"/>
    <x v="11"/>
    <d v="1991-04-02T00:00:00"/>
    <s v="Smolt"/>
  </r>
  <r>
    <x v="28"/>
    <x v="7"/>
    <s v="WI"/>
    <x v="12"/>
    <s v="S Fk Klaskanine River"/>
    <s v="ODFW"/>
    <d v="1991-04-02T00:00:00"/>
    <n v="13995"/>
    <x v="11"/>
    <d v="1991-04-02T00:00:00"/>
    <s v="Smolt"/>
  </r>
  <r>
    <x v="28"/>
    <x v="7"/>
    <s v="WI"/>
    <x v="11"/>
    <s v="Scappoose Creek"/>
    <s v="ODFW"/>
    <d v="1991-04-15T00:00:00"/>
    <n v="10018"/>
    <x v="1"/>
    <d v="1991-04-15T00:00:00"/>
    <s v="Smolt"/>
  </r>
  <r>
    <x v="28"/>
    <x v="12"/>
    <s v="UN"/>
    <x v="11"/>
    <s v="Scappoose Creek"/>
    <s v="ODFW"/>
    <d v="1991-04-26T00:00:00"/>
    <n v="4026"/>
    <x v="1"/>
    <d v="1991-04-26T00:00:00"/>
    <s v="Smolt"/>
  </r>
  <r>
    <x v="28"/>
    <x v="9"/>
    <s v="SU"/>
    <x v="16"/>
    <s v="M Fk Willamette River"/>
    <s v="ODFW"/>
    <d v="1991-04-16T00:00:00"/>
    <n v="10746"/>
    <x v="1"/>
    <d v="1991-04-16T00:00:00"/>
    <s v="Smolt"/>
  </r>
  <r>
    <x v="28"/>
    <x v="1"/>
    <s v="FA"/>
    <x v="2"/>
    <s v="Tanner Creek"/>
    <s v="ODFW"/>
    <d v="1991-06-24T00:00:00"/>
    <n v="1012109"/>
    <x v="2"/>
    <d v="1991-06-28T00:00:00"/>
    <s v="Smolt"/>
  </r>
  <r>
    <x v="28"/>
    <x v="1"/>
    <s v="FA"/>
    <x v="2"/>
    <s v="Bonneville Hatchery"/>
    <s v="ODFW"/>
    <d v="1991-05-24T00:00:00"/>
    <n v="615750"/>
    <x v="2"/>
    <d v="1991-05-24T00:00:00"/>
    <s v="Smolt"/>
  </r>
  <r>
    <x v="28"/>
    <x v="8"/>
    <s v="SP"/>
    <x v="47"/>
    <s v="Below Bonn Dam"/>
    <s v="ODFW"/>
    <d v="1991-04-01T00:00:00"/>
    <n v="8398"/>
    <x v="4"/>
    <d v="1991-04-30T00:00:00"/>
    <s v="Smolt"/>
  </r>
  <r>
    <x v="28"/>
    <x v="6"/>
    <s v="UN"/>
    <x v="10"/>
    <s v="Tualatin River"/>
    <s v="ODFW"/>
    <d v="1991-05-10T00:00:00"/>
    <n v="60229"/>
    <x v="1"/>
    <d v="1991-05-10T00:00:00"/>
    <s v="Smolt"/>
  </r>
  <r>
    <x v="28"/>
    <x v="1"/>
    <s v="FA"/>
    <x v="2"/>
    <s v="Below Bonn Dam"/>
    <s v="ODFW"/>
    <d v="1991-07-03T00:00:00"/>
    <n v="10000"/>
    <x v="4"/>
    <d v="1991-07-03T00:00:00"/>
    <s v="Smolt"/>
  </r>
  <r>
    <x v="28"/>
    <x v="7"/>
    <s v="WI"/>
    <x v="11"/>
    <s v="Gnat Creek Hatchery"/>
    <s v="ODFW"/>
    <d v="1991-01-08T00:00:00"/>
    <n v="22896"/>
    <x v="4"/>
    <d v="1991-01-08T00:00:00"/>
    <s v="Smolt"/>
  </r>
  <r>
    <x v="28"/>
    <x v="6"/>
    <s v="UN"/>
    <x v="15"/>
    <s v="Sandy Hatchery"/>
    <s v="ODFW"/>
    <d v="1991-05-01T00:00:00"/>
    <n v="127562"/>
    <x v="12"/>
    <d v="1991-05-01T00:00:00"/>
    <s v="Smolt"/>
  </r>
  <r>
    <x v="28"/>
    <x v="8"/>
    <s v="SP"/>
    <x v="0"/>
    <s v="S Fk Santiam River"/>
    <s v="ODFW"/>
    <d v="1991-03-05T00:00:00"/>
    <n v="299715"/>
    <x v="0"/>
    <d v="1991-03-06T00:00:00"/>
    <s v="Smolt"/>
  </r>
  <r>
    <x v="28"/>
    <x v="6"/>
    <s v="UN"/>
    <x v="12"/>
    <s v="N Fk Klaskanine River"/>
    <s v="ODFW"/>
    <d v="1991-05-07T00:00:00"/>
    <n v="1258899"/>
    <x v="11"/>
    <d v="1991-05-07T00:00:00"/>
    <s v="Smolt"/>
  </r>
  <r>
    <x v="28"/>
    <x v="9"/>
    <s v="SU"/>
    <x v="0"/>
    <s v="S Fk Santiam River"/>
    <s v="ODFW"/>
    <d v="1991-04-15T00:00:00"/>
    <n v="156013"/>
    <x v="0"/>
    <d v="1991-04-16T00:00:00"/>
    <s v="Smolt"/>
  </r>
  <r>
    <x v="28"/>
    <x v="8"/>
    <s v="SP"/>
    <x v="38"/>
    <s v="S Fk Santiam River"/>
    <s v="ODFW"/>
    <d v="1991-03-04T00:00:00"/>
    <n v="400008"/>
    <x v="0"/>
    <d v="1991-03-05T00:00:00"/>
    <s v="Smolt"/>
  </r>
  <r>
    <x v="28"/>
    <x v="8"/>
    <s v="SP"/>
    <x v="38"/>
    <s v="M Fk Willamette River"/>
    <s v="ODFW"/>
    <d v="1991-03-03T00:00:00"/>
    <n v="147859"/>
    <x v="1"/>
    <d v="1991-03-03T00:00:00"/>
    <s v="Smolt"/>
  </r>
  <r>
    <x v="28"/>
    <x v="9"/>
    <s v="SU"/>
    <x v="16"/>
    <s v="McKenzie River"/>
    <s v="ODFW"/>
    <d v="1991-04-15T00:00:00"/>
    <n v="95920"/>
    <x v="1"/>
    <d v="1991-04-16T00:00:00"/>
    <s v="Smolt"/>
  </r>
  <r>
    <x v="28"/>
    <x v="8"/>
    <s v="SP"/>
    <x v="17"/>
    <s v="Santiam River &amp; N Fk"/>
    <s v="ODFW"/>
    <d v="1991-03-05T00:00:00"/>
    <n v="524341"/>
    <x v="0"/>
    <d v="1991-03-07T00:00:00"/>
    <s v="Smolt"/>
  </r>
  <r>
    <x v="28"/>
    <x v="7"/>
    <s v="WI"/>
    <x v="17"/>
    <s v="Santiam River &amp; N Fk"/>
    <s v="ODFW"/>
    <d v="1991-04-10T00:00:00"/>
    <n v="94634"/>
    <x v="0"/>
    <d v="1991-04-10T00:00:00"/>
    <s v="Smolt"/>
  </r>
  <r>
    <x v="28"/>
    <x v="8"/>
    <s v="SP"/>
    <x v="18"/>
    <s v="McKenzie River"/>
    <s v="ODFW"/>
    <d v="1991-03-07T00:00:00"/>
    <n v="670042"/>
    <x v="1"/>
    <d v="1991-03-26T00:00:00"/>
    <s v="Smolt"/>
  </r>
  <r>
    <x v="28"/>
    <x v="9"/>
    <s v="SU"/>
    <x v="18"/>
    <s v="Santiam River &amp; N Fk"/>
    <s v="ODFW"/>
    <d v="1991-04-15T00:00:00"/>
    <n v="42773"/>
    <x v="0"/>
    <d v="1991-04-15T00:00:00"/>
    <s v="Smolt"/>
  </r>
  <r>
    <x v="28"/>
    <x v="9"/>
    <s v="SU"/>
    <x v="18"/>
    <s v="M Fk Willamette River"/>
    <s v="ODFW"/>
    <d v="1991-04-15T00:00:00"/>
    <n v="68162"/>
    <x v="1"/>
    <d v="1991-04-15T00:00:00"/>
    <s v="Smolt"/>
  </r>
  <r>
    <x v="28"/>
    <x v="6"/>
    <s v="UN"/>
    <x v="15"/>
    <s v="Sandy Hatchery"/>
    <s v="ODFW"/>
    <d v="1991-06-06T00:00:00"/>
    <n v="923367"/>
    <x v="12"/>
    <d v="1991-06-06T00:00:00"/>
    <s v="Smolt"/>
  </r>
  <r>
    <x v="28"/>
    <x v="6"/>
    <s v="UN"/>
    <x v="34"/>
    <s v="S Fk Klaskanine River"/>
    <s v="ODFW"/>
    <d v="1991-06-01T00:00:00"/>
    <n v="785102"/>
    <x v="11"/>
    <d v="1991-06-01T00:00:00"/>
    <s v="Smolt"/>
  </r>
  <r>
    <x v="28"/>
    <x v="8"/>
    <s v="SP"/>
    <x v="14"/>
    <s v="Sandy River"/>
    <s v="ODFW"/>
    <d v="1991-03-27T00:00:00"/>
    <n v="459871"/>
    <x v="12"/>
    <d v="1991-03-28T00:00:00"/>
    <s v="Smolt"/>
  </r>
  <r>
    <x v="28"/>
    <x v="8"/>
    <s v="SP"/>
    <x v="14"/>
    <s v="Clackamas Hatchery"/>
    <s v="ODFW"/>
    <d v="1991-03-18T00:00:00"/>
    <n v="496528"/>
    <x v="13"/>
    <d v="1991-03-28T00:00:00"/>
    <s v="Smolt"/>
  </r>
  <r>
    <x v="28"/>
    <x v="7"/>
    <s v="WI"/>
    <x v="14"/>
    <s v="Clackamas Hatchery"/>
    <s v="ODFW"/>
    <d v="1991-04-22T00:00:00"/>
    <n v="30071"/>
    <x v="13"/>
    <d v="1991-04-22T00:00:00"/>
    <s v="Smolt"/>
  </r>
  <r>
    <x v="28"/>
    <x v="7"/>
    <s v="WI"/>
    <x v="14"/>
    <s v="Sandy River"/>
    <s v="ODFW"/>
    <d v="1991-04-22T00:00:00"/>
    <n v="29748"/>
    <x v="12"/>
    <d v="1991-04-22T00:00:00"/>
    <s v="Smolt"/>
  </r>
  <r>
    <x v="28"/>
    <x v="7"/>
    <s v="WI"/>
    <x v="17"/>
    <s v="Fall Creek Reservoir"/>
    <s v="ODFW"/>
    <d v="1991-08-21T00:00:00"/>
    <n v="19889"/>
    <x v="1"/>
    <d v="1991-08-21T00:00:00"/>
    <s v="Smolt"/>
  </r>
  <r>
    <x v="28"/>
    <x v="6"/>
    <s v="UN"/>
    <x v="34"/>
    <s v="Youngs Bay"/>
    <s v="ODFW"/>
    <d v="1991-04-15T00:00:00"/>
    <n v="6513"/>
    <x v="8"/>
    <d v="1991-06-01T00:00:00"/>
    <s v="Smolt"/>
  </r>
  <r>
    <x v="28"/>
    <x v="12"/>
    <s v="UN"/>
    <x v="10"/>
    <s v="Big Creek Hatchery"/>
    <s v="ODFW"/>
    <d v="1991-03-14T00:00:00"/>
    <n v="16985"/>
    <x v="10"/>
    <d v="1991-05-25T00:00:00"/>
    <s v="Smolt"/>
  </r>
  <r>
    <x v="28"/>
    <x v="12"/>
    <s v="UN"/>
    <x v="11"/>
    <s v="Gnat Creek"/>
    <s v="ODFW"/>
    <d v="1991-03-25T00:00:00"/>
    <n v="18446"/>
    <x v="4"/>
    <d v="1991-05-31T00:00:00"/>
    <s v="Smolt"/>
  </r>
  <r>
    <x v="28"/>
    <x v="1"/>
    <s v="FA"/>
    <x v="2"/>
    <s v="Bonneville Hatchery"/>
    <s v="ODFW"/>
    <d v="1991-05-10T00:00:00"/>
    <n v="5000895"/>
    <x v="2"/>
    <d v="1991-05-10T00:00:00"/>
    <s v="Smolt"/>
  </r>
  <r>
    <x v="28"/>
    <x v="6"/>
    <s v="UN"/>
    <x v="2"/>
    <s v="Bonneville Hatchery"/>
    <s v="ODFW"/>
    <d v="1991-04-30T00:00:00"/>
    <n v="812205"/>
    <x v="2"/>
    <d v="1991-04-30T00:00:00"/>
    <s v="Smolt"/>
  </r>
  <r>
    <x v="28"/>
    <x v="6"/>
    <s v="UN"/>
    <x v="48"/>
    <s v="Below Bonn Dam"/>
    <s v="ODFW"/>
    <d v="1991-05-20T00:00:00"/>
    <n v="120655"/>
    <x v="4"/>
    <d v="1991-05-20T00:00:00"/>
    <s v="Smolt"/>
  </r>
  <r>
    <x v="28"/>
    <x v="8"/>
    <s v="SP"/>
    <x v="34"/>
    <s v="Youngs River"/>
    <s v="ODFW"/>
    <d v="1991-10-26T00:00:00"/>
    <n v="30026"/>
    <x v="8"/>
    <d v="1991-10-26T00:00:00"/>
    <s v="Smolt"/>
  </r>
  <r>
    <x v="28"/>
    <x v="8"/>
    <s v="SP"/>
    <x v="1"/>
    <s v="M Fk Willamette River"/>
    <s v="ODFW"/>
    <d v="1991-02-28T00:00:00"/>
    <n v="713107"/>
    <x v="1"/>
    <d v="1991-03-01T00:00:00"/>
    <s v="Smolt"/>
  </r>
  <r>
    <x v="28"/>
    <x v="1"/>
    <s v="FA"/>
    <x v="10"/>
    <s v="Big Creek Hatchery"/>
    <s v="ODFW"/>
    <d v="1991-03-27T00:00:00"/>
    <n v="10880493"/>
    <x v="10"/>
    <d v="1991-05-31T00:00:00"/>
    <s v="Smolt"/>
  </r>
  <r>
    <x v="28"/>
    <x v="7"/>
    <s v="WI"/>
    <x v="10"/>
    <s v="Big Creek Hatchery"/>
    <s v="ODFW"/>
    <d v="1991-04-15T00:00:00"/>
    <n v="61776"/>
    <x v="10"/>
    <d v="1991-04-15T00:00:00"/>
    <s v="Smolt"/>
  </r>
  <r>
    <x v="28"/>
    <x v="7"/>
    <s v="WI"/>
    <x v="11"/>
    <s v="Sandy River"/>
    <s v="ODFW"/>
    <d v="1991-04-15T00:00:00"/>
    <n v="200184"/>
    <x v="12"/>
    <d v="1991-04-18T00:00:00"/>
    <s v="Smolt"/>
  </r>
  <r>
    <x v="28"/>
    <x v="7"/>
    <s v="WI"/>
    <x v="11"/>
    <s v="Clackamas River"/>
    <s v="ODFW"/>
    <d v="1991-04-17T00:00:00"/>
    <n v="140439"/>
    <x v="13"/>
    <d v="1991-04-22T00:00:00"/>
    <s v="Smolt"/>
  </r>
  <r>
    <x v="28"/>
    <x v="9"/>
    <s v="SU"/>
    <x v="33"/>
    <s v="Salmon R Oregon"/>
    <s v="ODFW"/>
    <d v="1991-04-09T00:00:00"/>
    <n v="59661"/>
    <x v="12"/>
    <d v="1991-04-12T00:00:00"/>
    <s v="Smolt"/>
  </r>
  <r>
    <x v="28"/>
    <x v="7"/>
    <s v="WI"/>
    <x v="11"/>
    <s v="Gnat Creek Hatchery"/>
    <s v="ODFW"/>
    <d v="1991-04-15T00:00:00"/>
    <n v="31409"/>
    <x v="4"/>
    <d v="1991-04-23T00:00:00"/>
    <s v="Smolt"/>
  </r>
  <r>
    <x v="28"/>
    <x v="7"/>
    <s v="WI"/>
    <x v="11"/>
    <s v="Lewis and Clark River"/>
    <s v="ODFW"/>
    <d v="1991-04-22T00:00:00"/>
    <n v="29967"/>
    <x v="4"/>
    <d v="1991-04-22T00:00:00"/>
    <s v="Smolt"/>
  </r>
  <r>
    <x v="28"/>
    <x v="6"/>
    <s v="UN"/>
    <x v="34"/>
    <s v="Youngs Bay"/>
    <s v="ODFW"/>
    <d v="1991-04-15T00:00:00"/>
    <n v="2137071"/>
    <x v="8"/>
    <d v="1991-06-01T00:00:00"/>
    <s v="Smolt"/>
  </r>
  <r>
    <x v="28"/>
    <x v="1"/>
    <s v="FA"/>
    <x v="41"/>
    <s v="Abernathy Hatchery"/>
    <s v="USFW"/>
    <d v="1991-04-16T00:00:00"/>
    <n v="495624"/>
    <x v="19"/>
    <d v="1991-04-16T00:00:00"/>
    <s v="Smolt"/>
  </r>
  <r>
    <x v="28"/>
    <x v="1"/>
    <s v="FA"/>
    <x v="41"/>
    <s v="Abernathy Hatchery"/>
    <s v="USFW"/>
    <d v="1991-03-04T00:00:00"/>
    <n v="59079"/>
    <x v="19"/>
    <d v="1991-03-04T00:00:00"/>
    <s v="Smolt"/>
  </r>
  <r>
    <x v="28"/>
    <x v="1"/>
    <s v="FA"/>
    <x v="41"/>
    <s v="Abernathy Hatchery"/>
    <s v="USFW"/>
    <d v="1991-05-13T00:00:00"/>
    <n v="984253"/>
    <x v="19"/>
    <d v="1991-05-13T00:00:00"/>
    <s v="Smolt"/>
  </r>
  <r>
    <x v="28"/>
    <x v="13"/>
    <s v="UN"/>
    <x v="41"/>
    <s v="Abernathy Hatchery"/>
    <s v="USFW"/>
    <d v="1991-03-04T00:00:00"/>
    <n v="157798"/>
    <x v="19"/>
    <d v="1991-03-04T00:00:00"/>
    <s v="Smolt"/>
  </r>
  <r>
    <x v="28"/>
    <x v="7"/>
    <s v="WI"/>
    <x v="8"/>
    <s v="Eagle Creek Hatchery"/>
    <s v="USFW"/>
    <d v="1991-04-22T00:00:00"/>
    <n v="167040"/>
    <x v="9"/>
    <d v="1991-04-22T00:00:00"/>
    <s v="Smolt"/>
  </r>
  <r>
    <x v="28"/>
    <x v="6"/>
    <s v="UN"/>
    <x v="8"/>
    <s v="Youngs Bay"/>
    <s v="USFW"/>
    <d v="1991-03-29T00:00:00"/>
    <n v="1199000"/>
    <x v="8"/>
    <d v="1991-05-16T00:00:00"/>
    <s v="Smolt"/>
  </r>
  <r>
    <x v="28"/>
    <x v="9"/>
    <s v="SU"/>
    <x v="28"/>
    <s v="Skamania Hatchery"/>
    <s v="WDFW"/>
    <d v="1991-05-14T00:00:00"/>
    <n v="100100"/>
    <x v="6"/>
    <d v="1991-05-16T00:00:00"/>
    <s v="Smolt"/>
  </r>
  <r>
    <x v="28"/>
    <x v="7"/>
    <s v="WI"/>
    <x v="21"/>
    <s v="Coal Creek"/>
    <s v="WDFW"/>
    <d v="1991-05-08T00:00:00"/>
    <n v="5200"/>
    <x v="4"/>
    <d v="1991-05-08T00:00:00"/>
    <s v="Smolt"/>
  </r>
  <r>
    <x v="28"/>
    <x v="7"/>
    <s v="WI"/>
    <x v="21"/>
    <s v="Grays River"/>
    <s v="WDFW"/>
    <d v="1991-04-25T00:00:00"/>
    <n v="40171"/>
    <x v="15"/>
    <d v="1991-05-01T00:00:00"/>
    <s v="Smolt"/>
  </r>
  <r>
    <x v="28"/>
    <x v="7"/>
    <s v="WI"/>
    <x v="21"/>
    <s v="Skamokawa Creek"/>
    <s v="WDFW"/>
    <d v="1991-04-24T00:00:00"/>
    <n v="5250"/>
    <x v="4"/>
    <d v="1991-04-24T00:00:00"/>
    <s v="Smolt"/>
  </r>
  <r>
    <x v="28"/>
    <x v="7"/>
    <s v="WI"/>
    <x v="21"/>
    <s v="Beaver Creek Hatchery"/>
    <s v="WDFW"/>
    <d v="1991-04-16T00:00:00"/>
    <n v="114919"/>
    <x v="14"/>
    <d v="1991-05-10T00:00:00"/>
    <s v="Smolt"/>
  </r>
  <r>
    <x v="28"/>
    <x v="7"/>
    <s v="WI"/>
    <x v="21"/>
    <s v="Abernathy Cr"/>
    <s v="WDFW"/>
    <d v="1991-05-03T00:00:00"/>
    <n v="8500"/>
    <x v="19"/>
    <d v="1991-05-03T00:00:00"/>
    <s v="Smolt"/>
  </r>
  <r>
    <x v="28"/>
    <x v="7"/>
    <s v="WI"/>
    <x v="21"/>
    <s v="Germany Creek"/>
    <s v="WDFW"/>
    <d v="1991-04-22T00:00:00"/>
    <n v="9950"/>
    <x v="4"/>
    <d v="1991-04-28T00:00:00"/>
    <s v="Smolt"/>
  </r>
  <r>
    <x v="28"/>
    <x v="7"/>
    <s v="WI"/>
    <x v="21"/>
    <s v="Coweeman River"/>
    <s v="WDFW"/>
    <d v="1991-04-16T00:00:00"/>
    <n v="52698"/>
    <x v="17"/>
    <d v="1991-05-07T00:00:00"/>
    <s v="Smolt"/>
  </r>
  <r>
    <x v="28"/>
    <x v="7"/>
    <s v="WI"/>
    <x v="21"/>
    <s v="Gobar Acclim Pond"/>
    <s v="WDFW"/>
    <d v="1991-04-17T00:00:00"/>
    <n v="90090"/>
    <x v="7"/>
    <d v="1991-04-30T00:00:00"/>
    <s v="Smolt"/>
  </r>
  <r>
    <x v="28"/>
    <x v="7"/>
    <s v="WI"/>
    <x v="21"/>
    <s v="N Fk Lewis River"/>
    <s v="WDFW"/>
    <d v="1991-04-16T00:00:00"/>
    <n v="106120"/>
    <x v="5"/>
    <d v="1991-05-10T00:00:00"/>
    <s v="Smolt"/>
  </r>
  <r>
    <x v="28"/>
    <x v="12"/>
    <s v="UN"/>
    <x v="28"/>
    <s v="N FK Washougal River"/>
    <s v="WDFW"/>
    <d v="1991-04-27T00:00:00"/>
    <n v="29000"/>
    <x v="6"/>
    <d v="1991-04-28T00:00:00"/>
    <s v="Smolt"/>
  </r>
  <r>
    <x v="28"/>
    <x v="7"/>
    <s v="WI"/>
    <x v="28"/>
    <s v="N FK Washougal River"/>
    <s v="WDFW"/>
    <d v="1991-04-16T00:00:00"/>
    <n v="131256"/>
    <x v="6"/>
    <d v="1991-05-07T00:00:00"/>
    <s v="Smolt"/>
  </r>
  <r>
    <x v="28"/>
    <x v="7"/>
    <s v="WI"/>
    <x v="28"/>
    <s v="Hamilton Creek"/>
    <s v="WDFW"/>
    <d v="1991-04-18T00:00:00"/>
    <n v="10000"/>
    <x v="4"/>
    <d v="1991-04-18T00:00:00"/>
    <s v="Smolt"/>
  </r>
  <r>
    <x v="28"/>
    <x v="7"/>
    <s v="WI"/>
    <x v="21"/>
    <s v="E Fk Lewis River"/>
    <s v="WDFW"/>
    <d v="1991-05-02T00:00:00"/>
    <n v="20072"/>
    <x v="5"/>
    <d v="1991-05-02T00:00:00"/>
    <s v="Smolt"/>
  </r>
  <r>
    <x v="28"/>
    <x v="9"/>
    <s v="SU"/>
    <x v="22"/>
    <s v="Cowlitz Trout"/>
    <s v="WDFW"/>
    <d v="1991-04-23T00:00:00"/>
    <n v="332803"/>
    <x v="3"/>
    <d v="1991-05-13T00:00:00"/>
    <s v="Smolt"/>
  </r>
  <r>
    <x v="28"/>
    <x v="7"/>
    <s v="WI"/>
    <x v="22"/>
    <s v="Cowlitz Trout"/>
    <s v="WDFW"/>
    <d v="1991-04-18T00:00:00"/>
    <n v="860731"/>
    <x v="3"/>
    <d v="1991-05-19T00:00:00"/>
    <s v="Smolt"/>
  </r>
  <r>
    <x v="28"/>
    <x v="12"/>
    <s v="UN"/>
    <x v="22"/>
    <s v="Blue Creek"/>
    <s v="WDFW"/>
    <d v="1991-04-25T00:00:00"/>
    <n v="95000"/>
    <x v="3"/>
    <d v="1991-05-05T00:00:00"/>
    <s v="Smolt"/>
  </r>
  <r>
    <x v="28"/>
    <x v="9"/>
    <s v="SU"/>
    <x v="21"/>
    <s v="N Fk Lewis River"/>
    <s v="WDFW"/>
    <d v="1991-04-23T00:00:00"/>
    <n v="29380"/>
    <x v="5"/>
    <d v="1991-04-24T00:00:00"/>
    <s v="Smolt"/>
  </r>
  <r>
    <x v="28"/>
    <x v="9"/>
    <s v="SU"/>
    <x v="21"/>
    <s v="Gobar Acclim Pond"/>
    <s v="WDFW"/>
    <d v="1991-04-24T00:00:00"/>
    <n v="89171"/>
    <x v="7"/>
    <d v="1991-05-07T00:00:00"/>
    <s v="Smolt"/>
  </r>
  <r>
    <x v="28"/>
    <x v="9"/>
    <s v="SU"/>
    <x v="21"/>
    <s v="Toutle River"/>
    <s v="WDFW"/>
    <d v="1991-04-16T00:00:00"/>
    <n v="96257"/>
    <x v="16"/>
    <d v="1991-05-08T00:00:00"/>
    <s v="Smolt"/>
  </r>
  <r>
    <x v="28"/>
    <x v="9"/>
    <s v="SU"/>
    <x v="21"/>
    <s v="Beaver Creek Hatchery"/>
    <s v="WDFW"/>
    <d v="1991-04-23T00:00:00"/>
    <n v="22474"/>
    <x v="14"/>
    <d v="1991-05-16T00:00:00"/>
    <s v="Smolt"/>
  </r>
  <r>
    <x v="28"/>
    <x v="12"/>
    <s v="UN"/>
    <x v="28"/>
    <s v="Hamilton Creek"/>
    <s v="WDFW"/>
    <d v="1991-04-18T00:00:00"/>
    <n v="2500"/>
    <x v="4"/>
    <d v="1991-04-18T00:00:00"/>
    <s v="Smolt"/>
  </r>
  <r>
    <x v="28"/>
    <x v="9"/>
    <s v="SU"/>
    <x v="28"/>
    <s v="E Fk Lewis River"/>
    <s v="WDFW"/>
    <d v="1991-05-04T00:00:00"/>
    <n v="64979"/>
    <x v="5"/>
    <d v="1991-05-09T00:00:00"/>
    <s v="Smolt"/>
  </r>
  <r>
    <x v="28"/>
    <x v="9"/>
    <s v="SU"/>
    <x v="28"/>
    <s v="N Fk Lewis River"/>
    <s v="WDFW"/>
    <d v="1991-04-17T00:00:00"/>
    <n v="92840"/>
    <x v="5"/>
    <d v="1991-05-14T00:00:00"/>
    <s v="Smolt"/>
  </r>
  <r>
    <x v="28"/>
    <x v="7"/>
    <s v="WI"/>
    <x v="28"/>
    <s v="Salmon Creek (WA)"/>
    <s v="WDFW"/>
    <d v="1991-05-01T00:00:00"/>
    <n v="21532"/>
    <x v="4"/>
    <d v="1991-05-08T00:00:00"/>
    <s v="Smolt"/>
  </r>
  <r>
    <x v="28"/>
    <x v="7"/>
    <s v="WI"/>
    <x v="28"/>
    <s v="E Fk Lewis River"/>
    <s v="WDFW"/>
    <d v="1991-04-18T00:00:00"/>
    <n v="115292"/>
    <x v="5"/>
    <d v="1991-05-01T00:00:00"/>
    <s v="Smolt"/>
  </r>
  <r>
    <x v="28"/>
    <x v="7"/>
    <s v="WI"/>
    <x v="28"/>
    <s v="N Fk Lewis River"/>
    <s v="WDFW"/>
    <d v="1991-04-17T00:00:00"/>
    <n v="66337"/>
    <x v="5"/>
    <d v="1991-04-24T00:00:00"/>
    <s v="Smolt"/>
  </r>
  <r>
    <x v="28"/>
    <x v="12"/>
    <s v="UN"/>
    <x v="21"/>
    <s v="Coweeman River"/>
    <s v="WDFW"/>
    <d v="1991-04-12T00:00:00"/>
    <n v="13302"/>
    <x v="17"/>
    <d v="1991-04-27T00:00:00"/>
    <s v="Smolt"/>
  </r>
  <r>
    <x v="28"/>
    <x v="12"/>
    <s v="UN"/>
    <x v="21"/>
    <s v="Abernathy Cr"/>
    <s v="WDFW"/>
    <d v="1991-04-14T00:00:00"/>
    <n v="5000"/>
    <x v="19"/>
    <d v="1991-04-14T00:00:00"/>
    <s v="Smolt"/>
  </r>
  <r>
    <x v="28"/>
    <x v="12"/>
    <s v="UN"/>
    <x v="21"/>
    <s v="Germany Creek"/>
    <s v="WDFW"/>
    <d v="1991-04-11T00:00:00"/>
    <n v="5000"/>
    <x v="4"/>
    <d v="1991-04-11T00:00:00"/>
    <s v="Smolt"/>
  </r>
  <r>
    <x v="28"/>
    <x v="12"/>
    <s v="UN"/>
    <x v="21"/>
    <s v="Mill Cr (Elochoman R)"/>
    <s v="WDFW"/>
    <d v="1991-04-11T00:00:00"/>
    <n v="4764"/>
    <x v="14"/>
    <d v="1991-04-19T00:00:00"/>
    <s v="Smolt"/>
  </r>
  <r>
    <x v="28"/>
    <x v="12"/>
    <s v="UN"/>
    <x v="21"/>
    <s v="Beaver Creek Hatchery"/>
    <s v="WDFW"/>
    <d v="1991-04-11T00:00:00"/>
    <n v="33022"/>
    <x v="14"/>
    <d v="1991-04-19T00:00:00"/>
    <s v="Smolt"/>
  </r>
  <r>
    <x v="28"/>
    <x v="12"/>
    <s v="UN"/>
    <x v="21"/>
    <s v="Salmon Creek (WA)"/>
    <s v="WDFW"/>
    <d v="1991-04-19T00:00:00"/>
    <n v="4992"/>
    <x v="4"/>
    <d v="1991-04-19T00:00:00"/>
    <s v="Smolt"/>
  </r>
  <r>
    <x v="28"/>
    <x v="12"/>
    <s v="UN"/>
    <x v="21"/>
    <s v="Cedar Creek"/>
    <s v="WDFW"/>
    <d v="1991-04-12T00:00:00"/>
    <n v="2535"/>
    <x v="5"/>
    <d v="1991-04-12T00:00:00"/>
    <s v="Smolt"/>
  </r>
  <r>
    <x v="28"/>
    <x v="9"/>
    <s v="SU"/>
    <x v="22"/>
    <s v="Cowlitz Trout"/>
    <s v="WDFW"/>
    <d v="1991-05-01T00:00:00"/>
    <n v="61851"/>
    <x v="3"/>
    <d v="1991-05-13T00:00:00"/>
    <s v="Smolt"/>
  </r>
  <r>
    <x v="28"/>
    <x v="7"/>
    <s v="WI"/>
    <x v="22"/>
    <s v="Cowlitz River"/>
    <s v="WDFW"/>
    <d v="1991-05-05T00:00:00"/>
    <n v="259644"/>
    <x v="3"/>
    <d v="1991-05-13T00:00:00"/>
    <s v="Smolt"/>
  </r>
  <r>
    <x v="28"/>
    <x v="9"/>
    <s v="SU"/>
    <x v="30"/>
    <s v="E Fk Lewis River"/>
    <s v="WDFW"/>
    <d v="1991-04-22T00:00:00"/>
    <n v="27031"/>
    <x v="5"/>
    <d v="1991-04-26T00:00:00"/>
    <s v="Smolt"/>
  </r>
  <r>
    <x v="28"/>
    <x v="9"/>
    <s v="SU"/>
    <x v="19"/>
    <s v="Santiam River &amp; N Fk"/>
    <s v="ODFW"/>
    <d v="1991-04-17T00:00:00"/>
    <n v="127203"/>
    <x v="0"/>
    <d v="1991-04-17T00:00:00"/>
    <s v="Smolt"/>
  </r>
  <r>
    <x v="28"/>
    <x v="7"/>
    <s v="WI"/>
    <x v="11"/>
    <s v="Gales Creek"/>
    <s v="ODFW"/>
    <d v="1991-04-17T00:00:00"/>
    <n v="28599"/>
    <x v="1"/>
    <d v="1991-04-30T00:00:00"/>
    <s v="Smolt"/>
  </r>
  <r>
    <x v="28"/>
    <x v="9"/>
    <s v="SU"/>
    <x v="19"/>
    <s v="Mollala River"/>
    <s v="ODFW"/>
    <d v="1991-04-17T00:00:00"/>
    <n v="30686"/>
    <x v="1"/>
    <d v="1991-04-17T00:00:00"/>
    <s v="Smolt"/>
  </r>
  <r>
    <x v="28"/>
    <x v="9"/>
    <s v="SU"/>
    <x v="11"/>
    <s v="Mollala River"/>
    <s v="ODFW"/>
    <d v="1991-04-19T00:00:00"/>
    <n v="35058"/>
    <x v="1"/>
    <d v="1991-04-19T00:00:00"/>
    <s v="Smolt"/>
  </r>
  <r>
    <x v="28"/>
    <x v="7"/>
    <s v="WI"/>
    <x v="19"/>
    <s v="Mollala River"/>
    <s v="ODFW"/>
    <d v="1991-04-11T00:00:00"/>
    <n v="76925"/>
    <x v="1"/>
    <d v="1991-04-11T00:00:00"/>
    <s v="Smolt"/>
  </r>
  <r>
    <x v="28"/>
    <x v="9"/>
    <s v="SU"/>
    <x v="11"/>
    <s v="Clackamas River"/>
    <s v="ODFW"/>
    <d v="1991-04-24T00:00:00"/>
    <n v="168233"/>
    <x v="13"/>
    <d v="1991-04-30T00:00:00"/>
    <s v="Smolt"/>
  </r>
  <r>
    <x v="28"/>
    <x v="6"/>
    <s v="UN"/>
    <x v="2"/>
    <s v="Bonneville Hatchery"/>
    <s v="ODFW"/>
    <d v="1991-05-31T00:00:00"/>
    <n v="912191"/>
    <x v="2"/>
    <d v="1991-05-31T00:00:00"/>
    <s v="Smolt"/>
  </r>
  <r>
    <x v="28"/>
    <x v="6"/>
    <s v="UN"/>
    <x v="2"/>
    <s v="Below Bonn Dam"/>
    <s v="ODFW"/>
    <d v="1991-04-08T00:00:00"/>
    <n v="8244"/>
    <x v="4"/>
    <d v="1991-04-12T00:00:00"/>
    <s v="Smolt"/>
  </r>
  <r>
    <x v="28"/>
    <x v="1"/>
    <s v="FA"/>
    <x v="2"/>
    <s v="Bonneville Hatchery"/>
    <s v="ODFW"/>
    <d v="1991-05-24T00:00:00"/>
    <n v="1534122"/>
    <x v="2"/>
    <d v="1991-05-24T00:00:00"/>
    <s v="Smolt"/>
  </r>
  <r>
    <x v="28"/>
    <x v="6"/>
    <s v="UN"/>
    <x v="34"/>
    <s v="Blind Slough"/>
    <s v="ODFW"/>
    <d v="1991-06-01T00:00:00"/>
    <n v="12181"/>
    <x v="4"/>
    <d v="1991-06-01T00:00:00"/>
    <s v="Smolt"/>
  </r>
  <r>
    <x v="28"/>
    <x v="6"/>
    <s v="UN"/>
    <x v="10"/>
    <s v="Big Creek Hatchery"/>
    <s v="ODFW"/>
    <d v="1991-06-03T00:00:00"/>
    <n v="520985"/>
    <x v="10"/>
    <d v="1991-06-10T00:00:00"/>
    <s v="Smolt"/>
  </r>
  <r>
    <x v="28"/>
    <x v="12"/>
    <s v="UN"/>
    <x v="11"/>
    <s v="Klaskanine River"/>
    <s v="ODFW"/>
    <d v="1991-05-23T00:00:00"/>
    <n v="5038"/>
    <x v="11"/>
    <d v="1991-05-23T00:00:00"/>
    <s v="Smolt"/>
  </r>
  <r>
    <x v="28"/>
    <x v="7"/>
    <s v="WI"/>
    <x v="11"/>
    <s v="Clatskanie River"/>
    <s v="ODFW"/>
    <d v="1991-04-22T00:00:00"/>
    <n v="20601"/>
    <x v="4"/>
    <d v="1991-04-23T00:00:00"/>
    <s v="Smolt"/>
  </r>
  <r>
    <x v="28"/>
    <x v="1"/>
    <s v="FA"/>
    <x v="44"/>
    <s v="Mill Cr (Willamette)"/>
    <s v="ODFW"/>
    <d v="1991-04-29T00:00:00"/>
    <n v="1997161"/>
    <x v="1"/>
    <d v="1991-04-30T00:00:00"/>
    <s v="Smolt"/>
  </r>
  <r>
    <x v="28"/>
    <x v="1"/>
    <s v="FA"/>
    <x v="44"/>
    <s v="Mollala River"/>
    <s v="ODFW"/>
    <d v="1991-04-30T00:00:00"/>
    <n v="326889"/>
    <x v="1"/>
    <d v="1991-04-30T00:00:00"/>
    <s v="Smolt"/>
  </r>
  <r>
    <x v="28"/>
    <x v="1"/>
    <s v="FA"/>
    <x v="44"/>
    <s v="Santiam River &amp; N Fk"/>
    <s v="ODFW"/>
    <d v="1991-04-30T00:00:00"/>
    <n v="5155534"/>
    <x v="0"/>
    <d v="1991-04-30T00:00:00"/>
    <s v="Smolt"/>
  </r>
  <r>
    <x v="28"/>
    <x v="6"/>
    <s v="UN"/>
    <x v="37"/>
    <s v="Wahkeena Pond"/>
    <s v="ODFW"/>
    <d v="1991-03-31T00:00:00"/>
    <n v="1100294"/>
    <x v="4"/>
    <d v="1991-03-31T00:00:00"/>
    <s v="Smolt"/>
  </r>
  <r>
    <x v="28"/>
    <x v="9"/>
    <s v="SU"/>
    <x v="11"/>
    <s v="Collawash River"/>
    <s v="ODFW"/>
    <d v="1991-04-24T00:00:00"/>
    <n v="15104"/>
    <x v="13"/>
    <d v="1991-04-24T00:00:00"/>
    <s v="Smolt"/>
  </r>
  <r>
    <x v="28"/>
    <x v="1"/>
    <s v="FA"/>
    <x v="2"/>
    <s v="Bonneville Hatchery"/>
    <s v="ODFW"/>
    <d v="1991-05-31T00:00:00"/>
    <n v="3395710"/>
    <x v="2"/>
    <d v="1991-05-31T00:00:00"/>
    <s v="Smolt"/>
  </r>
  <r>
    <x v="28"/>
    <x v="1"/>
    <s v="FA"/>
    <x v="10"/>
    <s v="Big Creek Hatchery"/>
    <s v="ODFW"/>
    <d v="1991-07-05T00:00:00"/>
    <n v="249042"/>
    <x v="10"/>
    <d v="1991-07-05T00:00:00"/>
    <s v="Smolt"/>
  </r>
  <r>
    <x v="28"/>
    <x v="1"/>
    <s v="FA"/>
    <x v="2"/>
    <s v="Bonneville Hatchery"/>
    <s v="ODFW"/>
    <d v="1991-05-24T00:00:00"/>
    <n v="2580763"/>
    <x v="2"/>
    <d v="1991-05-24T00:00:00"/>
    <s v="Smolt"/>
  </r>
  <r>
    <x v="28"/>
    <x v="1"/>
    <s v="FA"/>
    <x v="2"/>
    <s v="Bonneville Hatchery"/>
    <s v="ODFW"/>
    <d v="1991-07-22T00:00:00"/>
    <n v="4631842"/>
    <x v="2"/>
    <d v="1991-07-22T00:00:00"/>
    <s v="Smolt"/>
  </r>
  <r>
    <x v="28"/>
    <x v="1"/>
    <s v="FA"/>
    <x v="10"/>
    <s v="Big Creek Hatchery"/>
    <s v="ODFW"/>
    <d v="1991-08-12T00:00:00"/>
    <n v="536892"/>
    <x v="10"/>
    <d v="1991-08-23T00:00:00"/>
    <s v="Smolt"/>
  </r>
  <r>
    <x v="29"/>
    <x v="15"/>
    <s v="SO"/>
    <x v="24"/>
    <s v="Washougal Hatchery"/>
    <s v="WDFW"/>
    <d v="1989-01-17T00:00:00"/>
    <n v="268000"/>
    <x v="6"/>
    <d v="1989-01-17T00:00:00"/>
    <s v="Fry"/>
  </r>
  <r>
    <x v="29"/>
    <x v="15"/>
    <s v="SO"/>
    <x v="26"/>
    <s v="Grays River Hatchery"/>
    <s v="WDFW"/>
    <d v="1989-03-28T00:00:00"/>
    <n v="140000"/>
    <x v="15"/>
    <d v="1989-03-28T00:00:00"/>
    <s v="Presmolt"/>
  </r>
  <r>
    <x v="29"/>
    <x v="0"/>
    <s v="SP"/>
    <x v="22"/>
    <s v="Cowlitz Salmon"/>
    <s v="WDFW"/>
    <d v="1989-05-11T00:00:00"/>
    <n v="2382600"/>
    <x v="3"/>
    <d v="1989-05-18T00:00:00"/>
    <s v="Parr"/>
  </r>
  <r>
    <x v="29"/>
    <x v="0"/>
    <s v="SP"/>
    <x v="27"/>
    <s v="Kalama Falls Hatchery"/>
    <s v="WDFW"/>
    <d v="1989-10-20T00:00:00"/>
    <n v="160400"/>
    <x v="7"/>
    <d v="1989-10-20T00:00:00"/>
    <s v="Presmolt"/>
  </r>
  <r>
    <x v="29"/>
    <x v="4"/>
    <s v="NO"/>
    <x v="22"/>
    <s v="Cowlitz Salmon"/>
    <s v="WDFW"/>
    <d v="1989-09-15T00:00:00"/>
    <n v="105100"/>
    <x v="3"/>
    <d v="1989-09-26T00:00:00"/>
    <s v="Presmolt"/>
  </r>
  <r>
    <x v="29"/>
    <x v="15"/>
    <s v="SO"/>
    <x v="5"/>
    <s v="Speelyai Hatchery"/>
    <s v="WDFW"/>
    <d v="1989-01-30T00:00:00"/>
    <n v="550000"/>
    <x v="5"/>
    <d v="1989-01-30T00:00:00"/>
    <s v="Fry"/>
  </r>
  <r>
    <x v="29"/>
    <x v="4"/>
    <s v="NO"/>
    <x v="5"/>
    <s v="Speelyai Hatchery"/>
    <s v="WDFW"/>
    <d v="1989-02-21T00:00:00"/>
    <n v="1600000"/>
    <x v="5"/>
    <d v="1989-02-21T00:00:00"/>
    <s v="Fry"/>
  </r>
  <r>
    <x v="29"/>
    <x v="15"/>
    <s v="SO"/>
    <x v="5"/>
    <s v="Speelyai Hatchery"/>
    <s v="WDFW"/>
    <d v="1989-03-29T00:00:00"/>
    <n v="200000"/>
    <x v="5"/>
    <d v="1989-03-29T00:00:00"/>
    <s v="Presmolt"/>
  </r>
  <r>
    <x v="29"/>
    <x v="3"/>
    <s v="UN"/>
    <x v="46"/>
    <s v="Chinook River"/>
    <s v="WDFW"/>
    <d v="1989-04-29T00:00:00"/>
    <n v="116400"/>
    <x v="18"/>
    <d v="1989-09-07T00:00:00"/>
    <s v="Presmolt"/>
  </r>
  <r>
    <x v="29"/>
    <x v="15"/>
    <s v="SO"/>
    <x v="5"/>
    <s v="Speelyai Hatchery"/>
    <s v="WDFW"/>
    <d v="1989-06-21T00:00:00"/>
    <n v="458100"/>
    <x v="5"/>
    <d v="1989-06-21T00:00:00"/>
    <s v="Presmolt"/>
  </r>
  <r>
    <x v="29"/>
    <x v="15"/>
    <s v="SO"/>
    <x v="46"/>
    <s v="Chinook River"/>
    <s v="WDFW"/>
    <d v="1989-03-31T00:00:00"/>
    <n v="391250"/>
    <x v="18"/>
    <d v="1989-04-29T00:00:00"/>
    <s v="Presmolt"/>
  </r>
  <r>
    <x v="29"/>
    <x v="15"/>
    <s v="SO"/>
    <x v="45"/>
    <s v="Kalama River"/>
    <s v="WDFW"/>
    <d v="1989-02-22T00:00:00"/>
    <n v="325000"/>
    <x v="7"/>
    <d v="1989-03-21T00:00:00"/>
    <s v="Presmolt"/>
  </r>
  <r>
    <x v="29"/>
    <x v="4"/>
    <s v="NO"/>
    <x v="7"/>
    <s v="Lewis River"/>
    <s v="WDFW"/>
    <d v="1989-04-11T00:00:00"/>
    <n v="3013400"/>
    <x v="5"/>
    <d v="1989-06-28T00:00:00"/>
    <s v="Presmolt"/>
  </r>
  <r>
    <x v="29"/>
    <x v="4"/>
    <s v="NO"/>
    <x v="24"/>
    <s v="Duncan Creek"/>
    <s v="WDFW"/>
    <d v="1989-07-18T00:00:00"/>
    <n v="71000"/>
    <x v="4"/>
    <d v="1989-07-18T00:00:00"/>
    <s v="Fry"/>
  </r>
  <r>
    <x v="29"/>
    <x v="4"/>
    <s v="NO"/>
    <x v="22"/>
    <s v="Cowlitz Salmon"/>
    <s v="WDFW"/>
    <d v="1989-07-06T00:00:00"/>
    <n v="1066550"/>
    <x v="3"/>
    <d v="1989-07-14T00:00:00"/>
    <s v="Presmolt"/>
  </r>
  <r>
    <x v="29"/>
    <x v="4"/>
    <s v="NO"/>
    <x v="24"/>
    <s v="Duncan Creek"/>
    <s v="WDFW"/>
    <d v="1989-05-03T00:00:00"/>
    <n v="100000"/>
    <x v="4"/>
    <d v="1989-05-03T00:00:00"/>
    <s v="Fry"/>
  </r>
  <r>
    <x v="29"/>
    <x v="0"/>
    <s v="SP"/>
    <x v="22"/>
    <s v="Cowlitz Salmon"/>
    <s v="WDFW"/>
    <d v="1989-09-19T00:00:00"/>
    <n v="47600"/>
    <x v="3"/>
    <d v="1989-09-19T00:00:00"/>
    <s v="Presmolt"/>
  </r>
  <r>
    <x v="29"/>
    <x v="0"/>
    <s v="SP"/>
    <x v="8"/>
    <s v="Eagle Creek Hatchery"/>
    <s v="USFW"/>
    <d v="1989-01-18T00:00:00"/>
    <n v="187128"/>
    <x v="9"/>
    <d v="1989-03-10T00:00:00"/>
    <s v="Fry"/>
  </r>
  <r>
    <x v="29"/>
    <x v="7"/>
    <s v="WI"/>
    <x v="8"/>
    <s v="Eagle Creek Hatchery"/>
    <s v="USFW"/>
    <d v="1989-04-04T00:00:00"/>
    <n v="533464"/>
    <x v="9"/>
    <d v="1989-06-13T00:00:00"/>
    <s v="Fry"/>
  </r>
  <r>
    <x v="29"/>
    <x v="7"/>
    <s v="WI"/>
    <x v="8"/>
    <s v="Eagle Creek Hatchery"/>
    <s v="USFW"/>
    <d v="1989-06-16T00:00:00"/>
    <n v="133114"/>
    <x v="9"/>
    <d v="1989-07-07T00:00:00"/>
    <s v="Fry"/>
  </r>
  <r>
    <x v="29"/>
    <x v="0"/>
    <s v="SP"/>
    <x v="1"/>
    <s v="Mollala River"/>
    <s v="ODFW"/>
    <d v="1989-04-17T00:00:00"/>
    <n v="1177759"/>
    <x v="1"/>
    <d v="1989-04-17T00:00:00"/>
    <s v="Parr"/>
  </r>
  <r>
    <x v="29"/>
    <x v="0"/>
    <s v="SP"/>
    <x v="1"/>
    <s v="Lookout Pt Reservoir"/>
    <s v="ODFW"/>
    <d v="1989-04-03T00:00:00"/>
    <n v="250548"/>
    <x v="1"/>
    <d v="1989-04-03T00:00:00"/>
    <s v="Fry"/>
  </r>
  <r>
    <x v="29"/>
    <x v="0"/>
    <s v="SP"/>
    <x v="1"/>
    <s v="Fall Creek Reservoir"/>
    <s v="ODFW"/>
    <d v="1989-04-04T00:00:00"/>
    <n v="634795"/>
    <x v="1"/>
    <d v="1989-04-04T00:00:00"/>
    <s v="Parr"/>
  </r>
  <r>
    <x v="29"/>
    <x v="0"/>
    <s v="SP"/>
    <x v="18"/>
    <s v="Fall Creek Reservoir"/>
    <s v="ODFW"/>
    <d v="1989-04-19T00:00:00"/>
    <n v="180294"/>
    <x v="1"/>
    <d v="1989-04-19T00:00:00"/>
    <s v="Parr"/>
  </r>
  <r>
    <x v="29"/>
    <x v="0"/>
    <s v="SP"/>
    <x v="38"/>
    <s v="Dexter Pond"/>
    <s v="ODFW"/>
    <d v="1989-05-09T00:00:00"/>
    <n v="29992"/>
    <x v="1"/>
    <d v="1989-05-09T00:00:00"/>
    <s v="Parr"/>
  </r>
  <r>
    <x v="29"/>
    <x v="0"/>
    <s v="SP"/>
    <x v="18"/>
    <s v="Blue River"/>
    <s v="ODFW"/>
    <d v="1989-05-03T00:00:00"/>
    <n v="200013"/>
    <x v="20"/>
    <d v="1989-05-04T00:00:00"/>
    <s v="Parr"/>
  </r>
  <r>
    <x v="29"/>
    <x v="0"/>
    <s v="SP"/>
    <x v="1"/>
    <s v="Fall Creek Reservoir"/>
    <s v="ODFW"/>
    <d v="1989-05-04T00:00:00"/>
    <n v="210087"/>
    <x v="1"/>
    <d v="1989-05-04T00:00:00"/>
    <s v="Parr"/>
  </r>
  <r>
    <x v="29"/>
    <x v="0"/>
    <s v="SP"/>
    <x v="1"/>
    <s v="M Fk Willamette River"/>
    <s v="ODFW"/>
    <d v="1989-05-04T00:00:00"/>
    <n v="282727"/>
    <x v="1"/>
    <d v="1989-05-08T00:00:00"/>
    <s v="Parr"/>
  </r>
  <r>
    <x v="29"/>
    <x v="4"/>
    <s v="NO"/>
    <x v="7"/>
    <s v="Lewis River Hatchery"/>
    <s v="WDFW"/>
    <d v="1989-04-23T00:00:00"/>
    <n v="846900"/>
    <x v="5"/>
    <d v="1989-05-31T00:00:00"/>
    <s v="Fry"/>
  </r>
  <r>
    <x v="29"/>
    <x v="0"/>
    <s v="SP"/>
    <x v="34"/>
    <s v="S Fk Klaskanine River"/>
    <s v="ODFW"/>
    <d v="1989-06-01T00:00:00"/>
    <n v="116079"/>
    <x v="11"/>
    <d v="1989-06-01T00:00:00"/>
    <s v="Parr"/>
  </r>
  <r>
    <x v="29"/>
    <x v="0"/>
    <s v="SP"/>
    <x v="34"/>
    <s v="Youngs River"/>
    <s v="ODFW"/>
    <d v="1989-06-01T00:00:00"/>
    <n v="147125"/>
    <x v="8"/>
    <d v="1989-07-25T00:00:00"/>
    <s v="Parr"/>
  </r>
  <r>
    <x v="29"/>
    <x v="0"/>
    <s v="SP"/>
    <x v="1"/>
    <s v="M Fk Willamette River"/>
    <s v="ODFW"/>
    <d v="1989-08-23T00:00:00"/>
    <n v="31650"/>
    <x v="1"/>
    <d v="1989-08-23T00:00:00"/>
    <s v="Parr"/>
  </r>
  <r>
    <x v="29"/>
    <x v="9"/>
    <s v="SU"/>
    <x v="19"/>
    <s v="Green Peter Reservoir"/>
    <s v="ODFW"/>
    <d v="1989-09-29T00:00:00"/>
    <n v="50235"/>
    <x v="1"/>
    <d v="1989-09-29T00:00:00"/>
    <s v="Presmolt"/>
  </r>
  <r>
    <x v="29"/>
    <x v="0"/>
    <s v="SP"/>
    <x v="14"/>
    <s v="Sandy River"/>
    <s v="ODFW"/>
    <d v="1989-09-11T00:00:00"/>
    <n v="99951"/>
    <x v="12"/>
    <d v="1989-09-11T00:00:00"/>
    <s v="Presmolt"/>
  </r>
  <r>
    <x v="29"/>
    <x v="0"/>
    <s v="SP"/>
    <x v="14"/>
    <s v="Clackamas River"/>
    <s v="ODFW"/>
    <d v="1989-09-12T00:00:00"/>
    <n v="323283"/>
    <x v="13"/>
    <d v="1989-09-12T00:00:00"/>
    <s v="Presmolt"/>
  </r>
  <r>
    <x v="29"/>
    <x v="9"/>
    <s v="SU"/>
    <x v="16"/>
    <s v="Dexter Pond"/>
    <s v="ODFW"/>
    <d v="1989-09-18T00:00:00"/>
    <n v="50667"/>
    <x v="1"/>
    <d v="1989-12-15T00:00:00"/>
    <s v="Presmolt"/>
  </r>
  <r>
    <x v="29"/>
    <x v="9"/>
    <s v="SU"/>
    <x v="19"/>
    <s v="Green Peter Reservoir"/>
    <s v="ODFW"/>
    <d v="1989-10-09T00:00:00"/>
    <n v="6077"/>
    <x v="1"/>
    <d v="1989-10-09T00:00:00"/>
    <s v="Presmolt"/>
  </r>
  <r>
    <x v="29"/>
    <x v="0"/>
    <s v="SP"/>
    <x v="18"/>
    <s v="McKenzie River"/>
    <s v="ODFW"/>
    <d v="1989-11-09T00:00:00"/>
    <n v="213447"/>
    <x v="1"/>
    <d v="1989-11-09T00:00:00"/>
    <s v="Presmolt"/>
  </r>
  <r>
    <x v="29"/>
    <x v="0"/>
    <s v="SP"/>
    <x v="17"/>
    <s v="Santiam River &amp; N Fk"/>
    <s v="ODFW"/>
    <d v="1989-08-28T00:00:00"/>
    <n v="1114"/>
    <x v="0"/>
    <d v="1989-10-16T00:00:00"/>
    <s v="Parr"/>
  </r>
  <r>
    <x v="29"/>
    <x v="0"/>
    <s v="SP"/>
    <x v="38"/>
    <s v="S Fk Santiam River"/>
    <s v="ODFW"/>
    <d v="1989-11-13T00:00:00"/>
    <n v="479297"/>
    <x v="0"/>
    <d v="1989-11-16T00:00:00"/>
    <s v="Presmolt"/>
  </r>
  <r>
    <x v="29"/>
    <x v="0"/>
    <s v="SP"/>
    <x v="38"/>
    <s v="Dexter Pond"/>
    <s v="ODFW"/>
    <d v="1989-11-13T00:00:00"/>
    <n v="408536"/>
    <x v="1"/>
    <d v="1989-11-13T00:00:00"/>
    <s v="Presmolt"/>
  </r>
  <r>
    <x v="29"/>
    <x v="0"/>
    <s v="SP"/>
    <x v="14"/>
    <s v="Clackamas Hatchery"/>
    <s v="ODFW"/>
    <d v="1989-08-14T00:00:00"/>
    <n v="397502"/>
    <x v="13"/>
    <d v="1989-08-14T00:00:00"/>
    <s v="Parr"/>
  </r>
  <r>
    <x v="29"/>
    <x v="0"/>
    <s v="SP"/>
    <x v="17"/>
    <s v="Santiam River &amp; N Fk"/>
    <s v="ODFW"/>
    <d v="1989-08-28T00:00:00"/>
    <n v="1114"/>
    <x v="0"/>
    <d v="1989-10-16T00:00:00"/>
    <s v="Parr"/>
  </r>
  <r>
    <x v="29"/>
    <x v="9"/>
    <s v="SU"/>
    <x v="0"/>
    <s v="Green Peter Reservoir"/>
    <s v="ODFW"/>
    <d v="1989-10-09T00:00:00"/>
    <n v="6077"/>
    <x v="1"/>
    <d v="1989-10-09T00:00:00"/>
    <s v="Smolt"/>
  </r>
  <r>
    <x v="29"/>
    <x v="1"/>
    <s v="FA"/>
    <x v="26"/>
    <s v="W Fk Grays River"/>
    <s v="WDFW"/>
    <d v="1990-03-12T00:00:00"/>
    <n v="162800"/>
    <x v="15"/>
    <d v="1990-03-12T00:00:00"/>
    <s v="Smolt"/>
  </r>
  <r>
    <x v="29"/>
    <x v="1"/>
    <s v="FA"/>
    <x v="26"/>
    <s v="W Fk Grays River"/>
    <s v="WDFW"/>
    <d v="1990-05-14T00:00:00"/>
    <n v="406700"/>
    <x v="15"/>
    <d v="1990-05-14T00:00:00"/>
    <s v="Smolt"/>
  </r>
  <r>
    <x v="29"/>
    <x v="5"/>
    <s v="SO"/>
    <x v="26"/>
    <s v="Grays River Hatchery"/>
    <s v="WDFW"/>
    <d v="1990-04-25T00:00:00"/>
    <n v="352475"/>
    <x v="15"/>
    <d v="1990-05-07T00:00:00"/>
    <s v="Smolt"/>
  </r>
  <r>
    <x v="29"/>
    <x v="1"/>
    <s v="FA"/>
    <x v="32"/>
    <s v="Elochoman Hatchery"/>
    <s v="WDFW"/>
    <d v="1990-05-24T00:00:00"/>
    <n v="4712719"/>
    <x v="14"/>
    <d v="1990-06-17T00:00:00"/>
    <s v="Smolt"/>
  </r>
  <r>
    <x v="29"/>
    <x v="11"/>
    <s v="NO"/>
    <x v="32"/>
    <s v="Elochoman Hatchery"/>
    <s v="WDFW"/>
    <d v="1990-04-26T00:00:00"/>
    <n v="1144481"/>
    <x v="14"/>
    <d v="1990-05-31T00:00:00"/>
    <s v="Smolt"/>
  </r>
  <r>
    <x v="29"/>
    <x v="5"/>
    <s v="SO"/>
    <x v="32"/>
    <s v="Elochoman Hatchery"/>
    <s v="WDFW"/>
    <d v="1990-04-17T00:00:00"/>
    <n v="475700"/>
    <x v="14"/>
    <d v="1990-04-17T00:00:00"/>
    <s v="Smolt"/>
  </r>
  <r>
    <x v="29"/>
    <x v="8"/>
    <s v="SP"/>
    <x v="22"/>
    <s v="Cowlitz Salmon"/>
    <s v="WDFW"/>
    <d v="1990-04-02T00:00:00"/>
    <n v="1074500"/>
    <x v="3"/>
    <d v="1990-04-03T00:00:00"/>
    <s v="Smolt"/>
  </r>
  <r>
    <x v="29"/>
    <x v="1"/>
    <s v="FA"/>
    <x v="22"/>
    <s v="Cowlitz Salmon"/>
    <s v="WDFW"/>
    <d v="1990-05-30T00:00:00"/>
    <n v="6706700"/>
    <x v="3"/>
    <d v="1990-06-21T00:00:00"/>
    <s v="Smolt"/>
  </r>
  <r>
    <x v="29"/>
    <x v="11"/>
    <s v="NO"/>
    <x v="22"/>
    <s v="Cowlitz Salmon"/>
    <s v="WDFW"/>
    <d v="1990-05-02T00:00:00"/>
    <n v="4686200"/>
    <x v="3"/>
    <d v="1990-06-04T00:00:00"/>
    <s v="Smolt"/>
  </r>
  <r>
    <x v="29"/>
    <x v="1"/>
    <s v="FA"/>
    <x v="29"/>
    <s v="Alder Creek"/>
    <s v="WDFW"/>
    <d v="1990-06-05T00:00:00"/>
    <n v="2152100"/>
    <x v="16"/>
    <d v="1990-06-05T00:00:00"/>
    <s v="Smolt"/>
  </r>
  <r>
    <x v="29"/>
    <x v="5"/>
    <s v="SO"/>
    <x v="29"/>
    <s v="North Toutle Hatchery"/>
    <s v="WDFW"/>
    <d v="1990-05-04T00:00:00"/>
    <n v="795600"/>
    <x v="16"/>
    <d v="1990-05-04T00:00:00"/>
    <s v="Smolt"/>
  </r>
  <r>
    <x v="29"/>
    <x v="8"/>
    <s v="SP"/>
    <x v="45"/>
    <s v="Fallert Creek Hatchery"/>
    <s v="WDFW"/>
    <d v="1990-04-20T00:00:00"/>
    <n v="528660"/>
    <x v="7"/>
    <d v="1990-04-20T00:00:00"/>
    <s v="Smolt"/>
  </r>
  <r>
    <x v="29"/>
    <x v="1"/>
    <s v="FA"/>
    <x v="45"/>
    <s v="Fallert Creek Hatchery"/>
    <s v="WDFW"/>
    <d v="1990-06-06T00:00:00"/>
    <n v="2040803"/>
    <x v="7"/>
    <d v="1990-06-06T00:00:00"/>
    <s v="Smolt"/>
  </r>
  <r>
    <x v="29"/>
    <x v="1"/>
    <s v="FA"/>
    <x v="27"/>
    <s v="Kalama Falls Hatchery"/>
    <s v="WDFW"/>
    <d v="1990-05-24T00:00:00"/>
    <n v="3481000"/>
    <x v="7"/>
    <d v="1990-07-16T00:00:00"/>
    <s v="Smolt"/>
  </r>
  <r>
    <x v="29"/>
    <x v="11"/>
    <s v="NO"/>
    <x v="27"/>
    <s v="Kalama Falls Hatchery"/>
    <s v="WDFW"/>
    <d v="1990-04-14T00:00:00"/>
    <n v="952300"/>
    <x v="7"/>
    <d v="1990-05-04T00:00:00"/>
    <s v="Smolt"/>
  </r>
  <r>
    <x v="29"/>
    <x v="8"/>
    <s v="SP"/>
    <x v="7"/>
    <s v="Lewis River Hatchery"/>
    <s v="WDFW"/>
    <d v="1990-04-06T00:00:00"/>
    <n v="330600"/>
    <x v="5"/>
    <d v="1990-04-06T00:00:00"/>
    <s v="Smolt"/>
  </r>
  <r>
    <x v="29"/>
    <x v="8"/>
    <s v="SP"/>
    <x v="7"/>
    <s v="Lewis River Hatchery"/>
    <s v="WDFW"/>
    <d v="1990-04-06T00:00:00"/>
    <n v="326400"/>
    <x v="5"/>
    <d v="1990-04-06T00:00:00"/>
    <s v="Smolt"/>
  </r>
  <r>
    <x v="29"/>
    <x v="11"/>
    <s v="NO"/>
    <x v="7"/>
    <s v="Lewis River Hatchery"/>
    <s v="WDFW"/>
    <d v="1990-05-13T00:00:00"/>
    <n v="2319200"/>
    <x v="5"/>
    <d v="1990-05-13T00:00:00"/>
    <s v="Smolt"/>
  </r>
  <r>
    <x v="29"/>
    <x v="8"/>
    <s v="SP"/>
    <x v="5"/>
    <s v="Speelyai Hatchery"/>
    <s v="WDFW"/>
    <d v="1990-04-09T00:00:00"/>
    <n v="198012"/>
    <x v="5"/>
    <d v="1990-04-09T00:00:00"/>
    <s v="Smolt"/>
  </r>
  <r>
    <x v="29"/>
    <x v="5"/>
    <s v="SO"/>
    <x v="5"/>
    <s v="Speelyai Hatchery"/>
    <s v="WDFW"/>
    <d v="1990-05-13T00:00:00"/>
    <n v="131200"/>
    <x v="5"/>
    <d v="1990-05-13T00:00:00"/>
    <s v="Smolt"/>
  </r>
  <r>
    <x v="29"/>
    <x v="1"/>
    <s v="FA"/>
    <x v="24"/>
    <s v="Washougal Hatchery"/>
    <s v="WDFW"/>
    <d v="1990-06-13T00:00:00"/>
    <n v="5644000"/>
    <x v="6"/>
    <d v="1990-06-13T00:00:00"/>
    <s v="Smolt"/>
  </r>
  <r>
    <x v="29"/>
    <x v="1"/>
    <s v="FA"/>
    <x v="24"/>
    <s v="Washougal Hatchery"/>
    <s v="WDFW"/>
    <d v="1990-07-23T00:00:00"/>
    <n v="497000"/>
    <x v="6"/>
    <d v="1990-07-23T00:00:00"/>
    <s v="Smolt"/>
  </r>
  <r>
    <x v="29"/>
    <x v="11"/>
    <s v="NO"/>
    <x v="24"/>
    <s v="Washougal Hatchery"/>
    <s v="WDFW"/>
    <d v="1990-04-03T00:00:00"/>
    <n v="655310"/>
    <x v="6"/>
    <d v="1990-05-29T00:00:00"/>
    <s v="Smolt"/>
  </r>
  <r>
    <x v="29"/>
    <x v="1"/>
    <s v="FA"/>
    <x v="24"/>
    <s v="Washougal Hatchery"/>
    <s v="WDFW"/>
    <d v="1990-01-22T00:00:00"/>
    <n v="1205000"/>
    <x v="6"/>
    <d v="1990-02-19T00:00:00"/>
    <s v="Fry"/>
  </r>
  <r>
    <x v="29"/>
    <x v="1"/>
    <s v="FA"/>
    <x v="22"/>
    <s v="Cowlitz Salmon"/>
    <s v="WDFW"/>
    <d v="1990-01-04T00:00:00"/>
    <n v="1945700"/>
    <x v="3"/>
    <d v="1990-01-30T00:00:00"/>
    <s v="Fry"/>
  </r>
  <r>
    <x v="29"/>
    <x v="1"/>
    <s v="FA"/>
    <x v="22"/>
    <s v="Cowlitz Salmon"/>
    <s v="WDFW"/>
    <d v="1990-03-29T00:00:00"/>
    <n v="454500"/>
    <x v="3"/>
    <d v="1990-03-29T00:00:00"/>
    <s v="Smolt"/>
  </r>
  <r>
    <x v="29"/>
    <x v="5"/>
    <s v="SO"/>
    <x v="45"/>
    <s v="Toutle River"/>
    <s v="WDFW"/>
    <d v="1990-01-08T00:00:00"/>
    <n v="10000"/>
    <x v="16"/>
    <d v="1990-01-08T00:00:00"/>
    <s v="Smolt"/>
  </r>
  <r>
    <x v="29"/>
    <x v="1"/>
    <s v="FA"/>
    <x v="26"/>
    <s v="Grays River Hatchery"/>
    <s v="WDFW"/>
    <d v="1990-06-05T00:00:00"/>
    <n v="824100"/>
    <x v="15"/>
    <d v="1990-06-22T00:00:00"/>
    <s v="Smolt"/>
  </r>
  <r>
    <x v="29"/>
    <x v="11"/>
    <s v="NO"/>
    <x v="7"/>
    <s v="Lewis River Hatchery"/>
    <s v="WDFW"/>
    <d v="1990-05-13T00:00:00"/>
    <n v="1057600"/>
    <x v="5"/>
    <d v="1990-05-13T00:00:00"/>
    <s v="Smolt"/>
  </r>
  <r>
    <x v="29"/>
    <x v="5"/>
    <s v="SO"/>
    <x v="45"/>
    <s v="Fallert Creek Hatchery"/>
    <s v="WDFW"/>
    <d v="1990-05-01T00:00:00"/>
    <n v="547878"/>
    <x v="7"/>
    <d v="1990-05-01T00:00:00"/>
    <s v="Smolt"/>
  </r>
  <r>
    <x v="29"/>
    <x v="1"/>
    <s v="FA"/>
    <x v="46"/>
    <s v="Chinook River"/>
    <s v="WDFW"/>
    <d v="1990-05-21T00:00:00"/>
    <n v="496000"/>
    <x v="18"/>
    <d v="1990-07-04T00:00:00"/>
    <s v="Smolt"/>
  </r>
  <r>
    <x v="29"/>
    <x v="1"/>
    <s v="FA"/>
    <x v="46"/>
    <s v="Chinook River"/>
    <s v="WDFW"/>
    <d v="1990-03-20T00:00:00"/>
    <n v="1071500"/>
    <x v="18"/>
    <d v="1990-06-30T00:00:00"/>
    <s v="Smolt"/>
  </r>
  <r>
    <x v="29"/>
    <x v="13"/>
    <s v="UN"/>
    <x v="46"/>
    <s v="Chinook River"/>
    <s v="WDFW"/>
    <d v="1990-03-15T00:00:00"/>
    <n v="363000"/>
    <x v="18"/>
    <d v="1990-03-15T00:00:00"/>
    <s v="Smolt"/>
  </r>
  <r>
    <x v="29"/>
    <x v="11"/>
    <s v="NO"/>
    <x v="3"/>
    <s v="Camas Net Pen"/>
    <s v="WDFW"/>
    <d v="1990-04-18T00:00:00"/>
    <n v="29600"/>
    <x v="6"/>
    <d v="1990-04-18T00:00:00"/>
    <s v="Smolt"/>
  </r>
  <r>
    <x v="29"/>
    <x v="1"/>
    <s v="FA"/>
    <x v="29"/>
    <s v="Alder Creek"/>
    <s v="WDFW"/>
    <d v="1990-06-05T00:00:00"/>
    <n v="1252800"/>
    <x v="16"/>
    <d v="1990-06-05T00:00:00"/>
    <s v="Smolt"/>
  </r>
  <r>
    <x v="29"/>
    <x v="1"/>
    <s v="FA"/>
    <x v="27"/>
    <s v="Kalama Falls Hatchery"/>
    <s v="WDFW"/>
    <d v="1990-08-15T00:00:00"/>
    <n v="78200"/>
    <x v="7"/>
    <d v="1990-08-15T00:00:00"/>
    <s v="Smolt"/>
  </r>
  <r>
    <x v="29"/>
    <x v="1"/>
    <s v="FA"/>
    <x v="3"/>
    <s v="Olequa Creek"/>
    <s v="WDFW"/>
    <d v="1990-03-30T00:00:00"/>
    <n v="200"/>
    <x v="3"/>
    <d v="1990-03-30T00:00:00"/>
    <s v="Smolt"/>
  </r>
  <r>
    <x v="29"/>
    <x v="9"/>
    <s v="SU"/>
    <x v="19"/>
    <s v="Green Peter Reservoir"/>
    <s v="ODFW"/>
    <d v="1989-10-09T00:00:00"/>
    <n v="6077"/>
    <x v="1"/>
    <d v="1989-10-09T00:00:00"/>
    <s v="Presmolt"/>
  </r>
  <r>
    <x v="29"/>
    <x v="6"/>
    <s v="UN"/>
    <x v="15"/>
    <s v="Sandy Hatchery"/>
    <s v="ODFW"/>
    <d v="1990-05-01T00:00:00"/>
    <n v="955352"/>
    <x v="12"/>
    <d v="1990-05-31T00:00:00"/>
    <s v="Smolt"/>
  </r>
  <r>
    <x v="29"/>
    <x v="8"/>
    <s v="SP"/>
    <x v="0"/>
    <s v="South Santiam Hatchery"/>
    <s v="ODFW"/>
    <d v="1990-03-05T00:00:00"/>
    <n v="246347"/>
    <x v="0"/>
    <d v="1990-03-05T00:00:00"/>
    <s v="Smolt"/>
  </r>
  <r>
    <x v="29"/>
    <x v="8"/>
    <s v="SP"/>
    <x v="0"/>
    <s v="South Santiam Hatchery"/>
    <s v="ODFW"/>
    <d v="1990-11-01T00:00:00"/>
    <n v="132000"/>
    <x v="0"/>
    <d v="1990-11-10T00:00:00"/>
    <s v="Smolt"/>
  </r>
  <r>
    <x v="29"/>
    <x v="9"/>
    <s v="SU"/>
    <x v="0"/>
    <s v="South Santiam Hatchery"/>
    <s v="ODFW"/>
    <d v="1990-04-16T00:00:00"/>
    <n v="163727"/>
    <x v="0"/>
    <d v="1990-04-17T00:00:00"/>
    <s v="Smolt"/>
  </r>
  <r>
    <x v="29"/>
    <x v="8"/>
    <s v="SP"/>
    <x v="38"/>
    <s v="South Santiam Hatchery"/>
    <s v="ODFW"/>
    <d v="1990-03-05T00:00:00"/>
    <n v="291638"/>
    <x v="0"/>
    <d v="1990-03-06T00:00:00"/>
    <s v="Smolt"/>
  </r>
  <r>
    <x v="29"/>
    <x v="8"/>
    <s v="SP"/>
    <x v="38"/>
    <s v="M Fk Willamette River"/>
    <s v="ODFW"/>
    <d v="1990-03-07T00:00:00"/>
    <n v="815968"/>
    <x v="1"/>
    <d v="1990-03-07T00:00:00"/>
    <s v="Smolt"/>
  </r>
  <r>
    <x v="29"/>
    <x v="8"/>
    <s v="SP"/>
    <x v="38"/>
    <s v="Mollala River"/>
    <s v="ODFW"/>
    <d v="1990-03-07T00:00:00"/>
    <n v="98213"/>
    <x v="1"/>
    <d v="1990-03-07T00:00:00"/>
    <s v="Smolt"/>
  </r>
  <r>
    <x v="29"/>
    <x v="9"/>
    <s v="SU"/>
    <x v="16"/>
    <s v="McKenzie River"/>
    <s v="ODFW"/>
    <d v="1990-04-19T00:00:00"/>
    <n v="31171"/>
    <x v="1"/>
    <d v="1990-04-19T00:00:00"/>
    <s v="Smolt"/>
  </r>
  <r>
    <x v="29"/>
    <x v="9"/>
    <s v="SU"/>
    <x v="16"/>
    <s v="McKenzie River"/>
    <s v="ODFW"/>
    <d v="1990-05-01T00:00:00"/>
    <n v="58092"/>
    <x v="1"/>
    <d v="1990-05-01T00:00:00"/>
    <s v="Smolt"/>
  </r>
  <r>
    <x v="29"/>
    <x v="8"/>
    <s v="SP"/>
    <x v="17"/>
    <s v="Santiam River &amp; N Fk"/>
    <s v="ODFW"/>
    <d v="1990-03-08T00:00:00"/>
    <n v="450352"/>
    <x v="0"/>
    <d v="1990-03-09T00:00:00"/>
    <s v="Smolt"/>
  </r>
  <r>
    <x v="29"/>
    <x v="7"/>
    <s v="WI"/>
    <x v="17"/>
    <s v="Santiam River &amp; N Fk"/>
    <s v="ODFW"/>
    <d v="1990-04-09T00:00:00"/>
    <n v="93447"/>
    <x v="0"/>
    <d v="1990-04-10T00:00:00"/>
    <s v="Smolt"/>
  </r>
  <r>
    <x v="29"/>
    <x v="8"/>
    <s v="SP"/>
    <x v="18"/>
    <s v="McKenzie River"/>
    <s v="ODFW"/>
    <d v="1990-03-08T00:00:00"/>
    <n v="435445"/>
    <x v="1"/>
    <d v="1990-03-08T00:00:00"/>
    <s v="Smolt"/>
  </r>
  <r>
    <x v="29"/>
    <x v="9"/>
    <s v="SU"/>
    <x v="18"/>
    <s v="Santiam River &amp; N Fk"/>
    <s v="ODFW"/>
    <d v="1990-04-16T00:00:00"/>
    <n v="41424"/>
    <x v="0"/>
    <d v="1990-04-16T00:00:00"/>
    <s v="Smolt"/>
  </r>
  <r>
    <x v="29"/>
    <x v="9"/>
    <s v="SU"/>
    <x v="18"/>
    <s v="M Fk Willamette River"/>
    <s v="ODFW"/>
    <d v="1990-04-16T00:00:00"/>
    <n v="41464"/>
    <x v="1"/>
    <d v="1990-04-16T00:00:00"/>
    <s v="Smolt"/>
  </r>
  <r>
    <x v="29"/>
    <x v="9"/>
    <s v="SU"/>
    <x v="18"/>
    <s v="McKenzie River"/>
    <s v="ODFW"/>
    <d v="1990-05-01T00:00:00"/>
    <n v="29880"/>
    <x v="1"/>
    <d v="1990-05-01T00:00:00"/>
    <s v="Smolt"/>
  </r>
  <r>
    <x v="29"/>
    <x v="6"/>
    <s v="UN"/>
    <x v="49"/>
    <s v="Wahkeena Pond"/>
    <s v="ODFW"/>
    <d v="1990-05-01T00:00:00"/>
    <n v="1950000"/>
    <x v="4"/>
    <d v="1990-05-31T00:00:00"/>
    <s v="Smolt"/>
  </r>
  <r>
    <x v="29"/>
    <x v="8"/>
    <s v="SP"/>
    <x v="34"/>
    <s v="Youngs Bay"/>
    <s v="ODFW"/>
    <d v="1990-03-06T00:00:00"/>
    <n v="54309"/>
    <x v="8"/>
    <d v="1990-03-06T00:00:00"/>
    <s v="Smolt"/>
  </r>
  <r>
    <x v="29"/>
    <x v="6"/>
    <s v="UN"/>
    <x v="34"/>
    <s v="S Fk Klaskanine River"/>
    <s v="ODFW"/>
    <d v="1990-05-13T00:00:00"/>
    <n v="779320"/>
    <x v="11"/>
    <d v="1990-05-13T00:00:00"/>
    <s v="Smolt"/>
  </r>
  <r>
    <x v="29"/>
    <x v="8"/>
    <s v="SP"/>
    <x v="14"/>
    <s v="Sandy River"/>
    <s v="ODFW"/>
    <d v="1990-03-14T00:00:00"/>
    <n v="160134"/>
    <x v="12"/>
    <d v="1990-03-15T00:00:00"/>
    <s v="Smolt"/>
  </r>
  <r>
    <x v="29"/>
    <x v="8"/>
    <s v="SP"/>
    <x v="14"/>
    <s v="Clackamas Hatchery"/>
    <s v="ODFW"/>
    <d v="1990-03-12T00:00:00"/>
    <n v="563468"/>
    <x v="13"/>
    <d v="1990-03-12T00:00:00"/>
    <s v="Smolt"/>
  </r>
  <r>
    <x v="29"/>
    <x v="7"/>
    <s v="WI"/>
    <x v="14"/>
    <s v="Clackamas Hatchery"/>
    <s v="ODFW"/>
    <d v="1990-04-23T00:00:00"/>
    <n v="31819"/>
    <x v="13"/>
    <d v="1990-04-23T00:00:00"/>
    <s v="Smolt"/>
  </r>
  <r>
    <x v="29"/>
    <x v="7"/>
    <s v="WI"/>
    <x v="14"/>
    <s v="Sandy River"/>
    <s v="ODFW"/>
    <d v="1990-04-24T00:00:00"/>
    <n v="31590"/>
    <x v="12"/>
    <d v="1990-04-24T00:00:00"/>
    <s v="Smolt"/>
  </r>
  <r>
    <x v="29"/>
    <x v="6"/>
    <s v="UN"/>
    <x v="12"/>
    <s v="Klaskanine Hatchery"/>
    <s v="ODFW"/>
    <d v="1990-05-31T00:00:00"/>
    <n v="1394555"/>
    <x v="11"/>
    <d v="1990-05-31T00:00:00"/>
    <s v="Smolt"/>
  </r>
  <r>
    <x v="29"/>
    <x v="1"/>
    <s v="FA"/>
    <x v="12"/>
    <s v="Klaskanine Hatchery"/>
    <s v="ODFW"/>
    <d v="1990-05-01T00:00:00"/>
    <n v="2465000"/>
    <x v="11"/>
    <d v="1990-05-10T00:00:00"/>
    <s v="Smolt"/>
  </r>
  <r>
    <x v="29"/>
    <x v="7"/>
    <s v="WI"/>
    <x v="12"/>
    <s v="S Fk Klaskanine River"/>
    <s v="ODFW"/>
    <d v="1990-04-16T00:00:00"/>
    <n v="59886"/>
    <x v="11"/>
    <d v="1990-04-16T00:00:00"/>
    <s v="Smolt"/>
  </r>
  <r>
    <x v="29"/>
    <x v="1"/>
    <s v="FA"/>
    <x v="44"/>
    <s v="Bonneville Hatchery"/>
    <s v="ODFW"/>
    <d v="1990-05-07T00:00:00"/>
    <n v="1176537"/>
    <x v="2"/>
    <d v="1990-05-07T00:00:00"/>
    <s v="Smolt"/>
  </r>
  <r>
    <x v="29"/>
    <x v="1"/>
    <s v="FA"/>
    <x v="44"/>
    <s v="Bonneville Hatchery"/>
    <s v="ODFW"/>
    <d v="1990-05-07T00:00:00"/>
    <n v="4220597"/>
    <x v="2"/>
    <d v="1990-05-07T00:00:00"/>
    <s v="Smolt"/>
  </r>
  <r>
    <x v="29"/>
    <x v="1"/>
    <s v="FA"/>
    <x v="2"/>
    <s v="Bonneville Hatchery"/>
    <s v="ODFW"/>
    <d v="1990-05-07T00:00:00"/>
    <n v="2507310"/>
    <x v="2"/>
    <d v="1990-05-07T00:00:00"/>
    <s v="Smolt"/>
  </r>
  <r>
    <x v="29"/>
    <x v="6"/>
    <s v="UN"/>
    <x v="2"/>
    <s v="Bonneville Hatchery"/>
    <s v="ODFW"/>
    <d v="1990-04-25T00:00:00"/>
    <n v="701632"/>
    <x v="2"/>
    <d v="1990-04-25T00:00:00"/>
    <s v="Smolt"/>
  </r>
  <r>
    <x v="29"/>
    <x v="8"/>
    <s v="SP"/>
    <x v="14"/>
    <s v="Salmon R Oregon"/>
    <s v="ODFW"/>
    <d v="1990-03-14T00:00:00"/>
    <n v="201750"/>
    <x v="12"/>
    <d v="1990-03-16T00:00:00"/>
    <s v="Smolt"/>
  </r>
  <r>
    <x v="29"/>
    <x v="8"/>
    <s v="SP"/>
    <x v="18"/>
    <s v="McKenzie River"/>
    <s v="ODFW"/>
    <d v="1990-03-08T00:00:00"/>
    <n v="163812"/>
    <x v="1"/>
    <d v="1990-03-09T00:00:00"/>
    <s v="Smolt"/>
  </r>
  <r>
    <x v="29"/>
    <x v="8"/>
    <s v="SP"/>
    <x v="1"/>
    <s v="M Fk Willamette River"/>
    <s v="ODFW"/>
    <d v="1990-03-12T00:00:00"/>
    <n v="17625"/>
    <x v="1"/>
    <d v="1990-03-12T00:00:00"/>
    <s v="Smolt"/>
  </r>
  <r>
    <x v="29"/>
    <x v="8"/>
    <s v="SP"/>
    <x v="1"/>
    <s v="Willamette River"/>
    <s v="ODFW"/>
    <d v="1990-02-26T00:00:00"/>
    <n v="71881"/>
    <x v="1"/>
    <d v="1990-02-26T00:00:00"/>
    <s v="Smolt"/>
  </r>
  <r>
    <x v="29"/>
    <x v="8"/>
    <s v="SP"/>
    <x v="1"/>
    <s v="Salmon R Oregon"/>
    <s v="ODFW"/>
    <d v="1990-02-26T00:00:00"/>
    <n v="24098"/>
    <x v="12"/>
    <d v="1990-02-26T00:00:00"/>
    <s v="Smolt"/>
  </r>
  <r>
    <x v="29"/>
    <x v="12"/>
    <s v="UN"/>
    <x v="10"/>
    <s v="Lewis and Clark River"/>
    <s v="ODFW"/>
    <d v="1990-04-27T00:00:00"/>
    <n v="2450"/>
    <x v="4"/>
    <d v="1990-04-27T00:00:00"/>
    <s v="Smolt"/>
  </r>
  <r>
    <x v="29"/>
    <x v="1"/>
    <s v="FA"/>
    <x v="10"/>
    <s v="Big Creek Hatchery"/>
    <s v="ODFW"/>
    <d v="1990-04-20T00:00:00"/>
    <n v="9746836"/>
    <x v="10"/>
    <d v="1990-05-31T00:00:00"/>
    <s v="Smolt"/>
  </r>
  <r>
    <x v="29"/>
    <x v="7"/>
    <s v="WI"/>
    <x v="10"/>
    <s v="Big Creek Hatchery"/>
    <s v="ODFW"/>
    <d v="1990-04-16T00:00:00"/>
    <n v="52817"/>
    <x v="10"/>
    <d v="1990-04-16T00:00:00"/>
    <s v="Smolt"/>
  </r>
  <r>
    <x v="29"/>
    <x v="7"/>
    <s v="WI"/>
    <x v="11"/>
    <s v="Sandy River"/>
    <s v="ODFW"/>
    <d v="1990-04-16T00:00:00"/>
    <n v="205074"/>
    <x v="12"/>
    <d v="1990-04-26T00:00:00"/>
    <s v="Smolt"/>
  </r>
  <r>
    <x v="29"/>
    <x v="7"/>
    <s v="WI"/>
    <x v="11"/>
    <s v="Clackamas River"/>
    <s v="ODFW"/>
    <d v="1990-04-24T00:00:00"/>
    <n v="156475"/>
    <x v="13"/>
    <d v="1990-05-09T00:00:00"/>
    <s v="Smolt"/>
  </r>
  <r>
    <x v="29"/>
    <x v="9"/>
    <s v="SU"/>
    <x v="33"/>
    <s v="Salmon R Oregon"/>
    <s v="ODFW"/>
    <d v="1990-04-30T00:00:00"/>
    <n v="61027"/>
    <x v="12"/>
    <d v="1990-05-07T00:00:00"/>
    <s v="Smolt"/>
  </r>
  <r>
    <x v="29"/>
    <x v="7"/>
    <s v="WI"/>
    <x v="11"/>
    <s v="Gnat Creek Hatchery"/>
    <s v="ODFW"/>
    <d v="1990-04-17T00:00:00"/>
    <n v="30096"/>
    <x v="4"/>
    <d v="1990-04-17T00:00:00"/>
    <s v="Smolt"/>
  </r>
  <r>
    <x v="29"/>
    <x v="7"/>
    <s v="WI"/>
    <x v="11"/>
    <s v="Lewis and Clark River"/>
    <s v="ODFW"/>
    <d v="1990-04-23T00:00:00"/>
    <n v="39952"/>
    <x v="4"/>
    <d v="1990-04-26T00:00:00"/>
    <s v="Smolt"/>
  </r>
  <r>
    <x v="29"/>
    <x v="6"/>
    <s v="UN"/>
    <x v="34"/>
    <s v="Youngs Bay"/>
    <s v="ODFW"/>
    <d v="1990-04-29T00:00:00"/>
    <n v="733358"/>
    <x v="8"/>
    <d v="1990-05-18T00:00:00"/>
    <s v="Smolt"/>
  </r>
  <r>
    <x v="29"/>
    <x v="7"/>
    <s v="WI"/>
    <x v="48"/>
    <s v="Clatskanie River"/>
    <s v="ODFW"/>
    <d v="1990-04-12T00:00:00"/>
    <n v="18313"/>
    <x v="4"/>
    <d v="1990-04-12T00:00:00"/>
    <s v="Smolt"/>
  </r>
  <r>
    <x v="29"/>
    <x v="1"/>
    <s v="FA"/>
    <x v="41"/>
    <s v="Abernathy Hatchery"/>
    <s v="USFW"/>
    <d v="1990-02-20T00:00:00"/>
    <n v="307887"/>
    <x v="19"/>
    <d v="1990-02-20T00:00:00"/>
    <s v="Smolt"/>
  </r>
  <r>
    <x v="29"/>
    <x v="1"/>
    <s v="FA"/>
    <x v="41"/>
    <s v="Abernathy Hatchery"/>
    <s v="USFW"/>
    <d v="1990-03-29T00:00:00"/>
    <n v="433765"/>
    <x v="19"/>
    <d v="1990-03-29T00:00:00"/>
    <s v="Smolt"/>
  </r>
  <r>
    <x v="29"/>
    <x v="1"/>
    <s v="FA"/>
    <x v="41"/>
    <s v="Abernathy Hatchery"/>
    <s v="USFW"/>
    <d v="1990-04-16T00:00:00"/>
    <n v="153742"/>
    <x v="19"/>
    <d v="1990-04-16T00:00:00"/>
    <s v="Smolt"/>
  </r>
  <r>
    <x v="29"/>
    <x v="1"/>
    <s v="FA"/>
    <x v="41"/>
    <s v="Abernathy Hatchery"/>
    <s v="USFW"/>
    <d v="1990-05-18T00:00:00"/>
    <n v="147992"/>
    <x v="19"/>
    <d v="1990-05-18T00:00:00"/>
    <s v="Smolt"/>
  </r>
  <r>
    <x v="29"/>
    <x v="1"/>
    <s v="FA"/>
    <x v="41"/>
    <s v="Abernathy Hatchery"/>
    <s v="USFW"/>
    <d v="1990-05-10T00:00:00"/>
    <n v="299273"/>
    <x v="19"/>
    <d v="1990-05-10T00:00:00"/>
    <s v="Smolt"/>
  </r>
  <r>
    <x v="29"/>
    <x v="1"/>
    <s v="FA"/>
    <x v="41"/>
    <s v="Abernathy Hatchery"/>
    <s v="USFW"/>
    <d v="1990-05-18T00:00:00"/>
    <n v="452137"/>
    <x v="19"/>
    <d v="1990-05-18T00:00:00"/>
    <s v="Smolt"/>
  </r>
  <r>
    <x v="29"/>
    <x v="5"/>
    <s v="SO"/>
    <x v="8"/>
    <s v="Eagle Creek Hatchery"/>
    <s v="USFW"/>
    <d v="1990-04-27T00:00:00"/>
    <n v="1012793"/>
    <x v="9"/>
    <d v="1990-05-01T00:00:00"/>
    <s v="Smolt"/>
  </r>
  <r>
    <x v="29"/>
    <x v="7"/>
    <s v="WI"/>
    <x v="8"/>
    <s v="Eagle Creek Hatchery"/>
    <s v="USFW"/>
    <d v="1990-04-25T00:00:00"/>
    <n v="169325"/>
    <x v="9"/>
    <d v="1990-04-26T00:00:00"/>
    <s v="Smolt"/>
  </r>
  <r>
    <x v="29"/>
    <x v="9"/>
    <s v="SU"/>
    <x v="28"/>
    <s v="Skamania Hatchery"/>
    <s v="WDFW"/>
    <d v="1990-04-20T00:00:00"/>
    <n v="176191"/>
    <x v="6"/>
    <d v="1990-04-20T00:00:00"/>
    <s v="Smolt"/>
  </r>
  <r>
    <x v="29"/>
    <x v="9"/>
    <s v="SU"/>
    <x v="21"/>
    <s v="N Fk Lewis River"/>
    <s v="WDFW"/>
    <d v="1990-04-19T00:00:00"/>
    <n v="86355"/>
    <x v="5"/>
    <d v="1990-05-18T00:00:00"/>
    <s v="Smolt"/>
  </r>
  <r>
    <x v="29"/>
    <x v="9"/>
    <s v="SU"/>
    <x v="21"/>
    <s v="Gobar Acclim Pond"/>
    <s v="WDFW"/>
    <d v="1990-04-25T00:00:00"/>
    <n v="68019"/>
    <x v="7"/>
    <d v="1990-04-25T00:00:00"/>
    <s v="Smolt"/>
  </r>
  <r>
    <x v="29"/>
    <x v="9"/>
    <s v="SU"/>
    <x v="22"/>
    <s v="Cowlitz Trout"/>
    <s v="WDFW"/>
    <d v="1990-04-16T00:00:00"/>
    <n v="301160"/>
    <x v="3"/>
    <d v="1990-05-14T00:00:00"/>
    <s v="Smolt"/>
  </r>
  <r>
    <x v="29"/>
    <x v="7"/>
    <s v="WI"/>
    <x v="28"/>
    <s v="Skamania Hatchery"/>
    <s v="WDFW"/>
    <d v="1990-04-20T00:00:00"/>
    <n v="119501"/>
    <x v="6"/>
    <d v="1990-04-20T00:00:00"/>
    <s v="Smolt"/>
  </r>
  <r>
    <x v="29"/>
    <x v="7"/>
    <s v="WI"/>
    <x v="21"/>
    <s v="N Fk Lewis River"/>
    <s v="WDFW"/>
    <d v="1990-04-19T00:00:00"/>
    <n v="105512"/>
    <x v="5"/>
    <d v="1990-05-16T00:00:00"/>
    <s v="Smolt"/>
  </r>
  <r>
    <x v="29"/>
    <x v="7"/>
    <s v="WI"/>
    <x v="21"/>
    <s v="E Fk Lewis River"/>
    <s v="WDFW"/>
    <d v="1990-05-03T00:00:00"/>
    <n v="93100"/>
    <x v="5"/>
    <d v="1990-05-16T00:00:00"/>
    <s v="Smolt"/>
  </r>
  <r>
    <x v="29"/>
    <x v="7"/>
    <s v="WI"/>
    <x v="21"/>
    <s v="Gobar Acclim Pond"/>
    <s v="WDFW"/>
    <d v="1990-04-28T00:00:00"/>
    <n v="93768"/>
    <x v="7"/>
    <d v="1990-05-17T00:00:00"/>
    <s v="Smolt"/>
  </r>
  <r>
    <x v="29"/>
    <x v="7"/>
    <s v="WI"/>
    <x v="22"/>
    <s v="Cowlitz Trout"/>
    <s v="WDFW"/>
    <d v="1990-04-23T00:00:00"/>
    <n v="1095966"/>
    <x v="3"/>
    <d v="1990-05-18T00:00:00"/>
    <s v="Smolt"/>
  </r>
  <r>
    <x v="29"/>
    <x v="7"/>
    <s v="WI"/>
    <x v="21"/>
    <s v="Coweeman River"/>
    <s v="WDFW"/>
    <d v="1990-04-27T00:00:00"/>
    <n v="44088"/>
    <x v="17"/>
    <d v="1990-05-04T00:00:00"/>
    <s v="Smolt"/>
  </r>
  <r>
    <x v="29"/>
    <x v="9"/>
    <s v="SU"/>
    <x v="21"/>
    <s v="E Fk Lewis River"/>
    <s v="WDFW"/>
    <d v="1990-04-26T00:00:00"/>
    <n v="50177"/>
    <x v="5"/>
    <d v="1990-05-18T00:00:00"/>
    <s v="Smolt"/>
  </r>
  <r>
    <x v="29"/>
    <x v="7"/>
    <s v="WI"/>
    <x v="21"/>
    <s v="Abernathy Cr"/>
    <s v="WDFW"/>
    <d v="1990-04-27T00:00:00"/>
    <n v="4950"/>
    <x v="19"/>
    <d v="1990-04-27T00:00:00"/>
    <s v="Smolt"/>
  </r>
  <r>
    <x v="29"/>
    <x v="7"/>
    <s v="WI"/>
    <x v="21"/>
    <s v="Germany Creek"/>
    <s v="WDFW"/>
    <d v="1990-04-27T00:00:00"/>
    <n v="8100"/>
    <x v="4"/>
    <d v="1990-04-27T00:00:00"/>
    <s v="Smolt"/>
  </r>
  <r>
    <x v="29"/>
    <x v="7"/>
    <s v="WI"/>
    <x v="21"/>
    <s v="Beaver Creek Hatchery"/>
    <s v="WDFW"/>
    <d v="1990-04-13T00:00:00"/>
    <n v="91394"/>
    <x v="14"/>
    <d v="1990-05-18T00:00:00"/>
    <s v="Smolt"/>
  </r>
  <r>
    <x v="29"/>
    <x v="7"/>
    <s v="WI"/>
    <x v="21"/>
    <s v="Skamokawa Creek"/>
    <s v="WDFW"/>
    <d v="1990-04-27T00:00:00"/>
    <n v="4950"/>
    <x v="4"/>
    <d v="1990-04-27T00:00:00"/>
    <s v="Smolt"/>
  </r>
  <r>
    <x v="29"/>
    <x v="12"/>
    <s v="UN"/>
    <x v="28"/>
    <s v="Skamania Hatchery"/>
    <s v="WDFW"/>
    <d v="1990-05-01T00:00:00"/>
    <n v="40000"/>
    <x v="6"/>
    <d v="1990-05-01T00:00:00"/>
    <s v="Smolt"/>
  </r>
  <r>
    <x v="29"/>
    <x v="12"/>
    <s v="UN"/>
    <x v="22"/>
    <s v="Cowlitz Trout"/>
    <s v="WDFW"/>
    <d v="1990-04-16T00:00:00"/>
    <n v="77875"/>
    <x v="3"/>
    <d v="1990-05-07T00:00:00"/>
    <s v="Smolt"/>
  </r>
  <r>
    <x v="29"/>
    <x v="9"/>
    <s v="SU"/>
    <x v="30"/>
    <s v="N Fk Lewis River"/>
    <s v="WDFW"/>
    <d v="1990-04-18T00:00:00"/>
    <n v="13778"/>
    <x v="5"/>
    <d v="1990-04-20T00:00:00"/>
    <s v="Smolt"/>
  </r>
  <r>
    <x v="29"/>
    <x v="12"/>
    <s v="UN"/>
    <x v="21"/>
    <s v="Coweeman River"/>
    <s v="WDFW"/>
    <d v="1990-04-23T00:00:00"/>
    <n v="17175"/>
    <x v="17"/>
    <d v="1990-04-25T00:00:00"/>
    <s v="Smolt"/>
  </r>
  <r>
    <x v="29"/>
    <x v="12"/>
    <s v="UN"/>
    <x v="21"/>
    <s v="Abernathy Cr"/>
    <s v="WDFW"/>
    <d v="1990-04-18T00:00:00"/>
    <n v="5170"/>
    <x v="19"/>
    <d v="1990-04-18T00:00:00"/>
    <s v="Smolt"/>
  </r>
  <r>
    <x v="29"/>
    <x v="12"/>
    <s v="UN"/>
    <x v="21"/>
    <s v="Germany Creek"/>
    <s v="WDFW"/>
    <d v="1990-04-16T00:00:00"/>
    <n v="5005"/>
    <x v="4"/>
    <d v="1990-04-16T00:00:00"/>
    <s v="Smolt"/>
  </r>
  <r>
    <x v="29"/>
    <x v="12"/>
    <s v="UN"/>
    <x v="21"/>
    <s v="Mill Cr (Elochoman R)"/>
    <s v="WDFW"/>
    <d v="1990-04-18T00:00:00"/>
    <n v="5170"/>
    <x v="14"/>
    <d v="1990-04-18T00:00:00"/>
    <s v="Smolt"/>
  </r>
  <r>
    <x v="29"/>
    <x v="12"/>
    <s v="UN"/>
    <x v="21"/>
    <s v="Beaver Creek Hatchery"/>
    <s v="WDFW"/>
    <d v="1990-04-16T00:00:00"/>
    <n v="37618"/>
    <x v="14"/>
    <d v="1990-04-25T00:00:00"/>
    <s v="Smolt"/>
  </r>
  <r>
    <x v="29"/>
    <x v="9"/>
    <s v="SU"/>
    <x v="30"/>
    <s v="E Fk Lewis River"/>
    <s v="WDFW"/>
    <d v="1990-04-18T00:00:00"/>
    <n v="32722"/>
    <x v="5"/>
    <d v="1990-04-25T00:00:00"/>
    <s v="Smolt"/>
  </r>
  <r>
    <x v="29"/>
    <x v="7"/>
    <s v="WI"/>
    <x v="21"/>
    <s v="Grays River"/>
    <s v="WDFW"/>
    <d v="1990-04-30T00:00:00"/>
    <n v="29870"/>
    <x v="15"/>
    <d v="1990-05-02T00:00:00"/>
    <s v="Smolt"/>
  </r>
  <r>
    <x v="29"/>
    <x v="7"/>
    <s v="WI"/>
    <x v="22"/>
    <s v="Cowlitz Trout"/>
    <s v="WDFW"/>
    <d v="1990-05-07T00:00:00"/>
    <n v="98069"/>
    <x v="3"/>
    <d v="1990-05-08T00:00:00"/>
    <s v="Smolt"/>
  </r>
  <r>
    <x v="29"/>
    <x v="12"/>
    <s v="UN"/>
    <x v="21"/>
    <s v="Hamilton Creek"/>
    <s v="WDFW"/>
    <d v="1990-04-20T00:00:00"/>
    <n v="6900"/>
    <x v="4"/>
    <d v="1990-04-20T00:00:00"/>
    <s v="Smolt"/>
  </r>
  <r>
    <x v="29"/>
    <x v="12"/>
    <s v="UN"/>
    <x v="21"/>
    <s v="Salmon Creek (WA)"/>
    <s v="WDFW"/>
    <d v="1990-04-24T00:00:00"/>
    <n v="8970"/>
    <x v="4"/>
    <d v="1990-04-24T00:00:00"/>
    <s v="Smolt"/>
  </r>
  <r>
    <x v="29"/>
    <x v="12"/>
    <s v="UN"/>
    <x v="21"/>
    <s v="Cedar Creek"/>
    <s v="WDFW"/>
    <d v="1990-04-24T00:00:00"/>
    <n v="7004"/>
    <x v="5"/>
    <d v="1990-04-24T00:00:00"/>
    <s v="Smolt"/>
  </r>
  <r>
    <x v="29"/>
    <x v="7"/>
    <s v="WI"/>
    <x v="21"/>
    <s v="Hamilton Creek"/>
    <s v="WDFW"/>
    <d v="1990-04-27T00:00:00"/>
    <n v="4600"/>
    <x v="4"/>
    <d v="1990-04-27T00:00:00"/>
    <s v="Smolt"/>
  </r>
  <r>
    <x v="29"/>
    <x v="7"/>
    <s v="WI"/>
    <x v="21"/>
    <s v="Salmon Creek (WA)"/>
    <s v="WDFW"/>
    <d v="1990-05-10T00:00:00"/>
    <n v="9920"/>
    <x v="4"/>
    <d v="1990-05-10T00:00:00"/>
    <s v="Smolt"/>
  </r>
  <r>
    <x v="29"/>
    <x v="9"/>
    <s v="SU"/>
    <x v="21"/>
    <s v="N Fk Toutle River"/>
    <s v="WDFW"/>
    <d v="1990-04-25T00:00:00"/>
    <n v="17070"/>
    <x v="16"/>
    <d v="1990-05-01T00:00:00"/>
    <s v="Smolt"/>
  </r>
  <r>
    <x v="29"/>
    <x v="9"/>
    <s v="SU"/>
    <x v="21"/>
    <s v="Toutle River"/>
    <s v="WDFW"/>
    <d v="1990-05-14T00:00:00"/>
    <n v="17070"/>
    <x v="16"/>
    <d v="1990-05-15T00:00:00"/>
    <s v="Smolt"/>
  </r>
  <r>
    <x v="29"/>
    <x v="9"/>
    <s v="SU"/>
    <x v="21"/>
    <s v="Green River"/>
    <s v="WDFW"/>
    <d v="1990-05-11T00:00:00"/>
    <n v="31380"/>
    <x v="3"/>
    <d v="1990-05-18T00:00:00"/>
    <s v="Smolt"/>
  </r>
  <r>
    <x v="29"/>
    <x v="9"/>
    <s v="SU"/>
    <x v="21"/>
    <s v="Beaver Creek Hatchery"/>
    <s v="WDFW"/>
    <d v="1990-05-11T00:00:00"/>
    <n v="9881"/>
    <x v="14"/>
    <d v="1990-05-18T00:00:00"/>
    <s v="Smolt"/>
  </r>
  <r>
    <x v="29"/>
    <x v="9"/>
    <s v="SU"/>
    <x v="21"/>
    <s v="S Fk Toutle River"/>
    <s v="WDFW"/>
    <d v="1990-04-27T00:00:00"/>
    <n v="21996"/>
    <x v="16"/>
    <d v="1990-04-27T00:00:00"/>
    <s v="Smolt"/>
  </r>
  <r>
    <x v="29"/>
    <x v="9"/>
    <s v="SU"/>
    <x v="3"/>
    <s v="Cowlitz Trout"/>
    <s v="WDFW"/>
    <d v="1990-04-23T00:00:00"/>
    <n v="39204"/>
    <x v="3"/>
    <d v="1990-05-30T00:00:00"/>
    <s v="Smolt"/>
  </r>
  <r>
    <x v="29"/>
    <x v="8"/>
    <s v="SP"/>
    <x v="43"/>
    <s v="Below Bonn Dam"/>
    <s v="n/a"/>
    <d v="1990-04-03T00:00:00"/>
    <n v="70000"/>
    <x v="4"/>
    <d v="1990-06-08T00:00:00"/>
    <s v="Smolt"/>
  </r>
  <r>
    <x v="29"/>
    <x v="9"/>
    <s v="SU"/>
    <x v="43"/>
    <s v="Below Bonn Dam"/>
    <s v="n/a"/>
    <d v="1990-04-10T00:00:00"/>
    <n v="30000"/>
    <x v="4"/>
    <d v="1990-05-25T00:00:00"/>
    <s v="Smolt"/>
  </r>
  <r>
    <x v="29"/>
    <x v="7"/>
    <s v="WI"/>
    <x v="10"/>
    <s v="Clatskanie River"/>
    <s v="ODFW"/>
    <d v="1990-04-13T00:00:00"/>
    <n v="9994"/>
    <x v="4"/>
    <d v="1990-04-13T00:00:00"/>
    <s v="Smolt"/>
  </r>
  <r>
    <x v="29"/>
    <x v="9"/>
    <s v="SU"/>
    <x v="0"/>
    <s v="Santiam River &amp; N Fk"/>
    <s v="ODFW"/>
    <d v="1990-04-17T00:00:00"/>
    <n v="40303"/>
    <x v="0"/>
    <d v="1990-04-17T00:00:00"/>
    <s v="Smolt"/>
  </r>
  <r>
    <x v="29"/>
    <x v="9"/>
    <s v="SU"/>
    <x v="19"/>
    <s v="Santiam River &amp; N Fk"/>
    <s v="ODFW"/>
    <d v="1990-04-17T00:00:00"/>
    <n v="133508"/>
    <x v="0"/>
    <d v="1990-04-18T00:00:00"/>
    <s v="Smolt"/>
  </r>
  <r>
    <x v="29"/>
    <x v="7"/>
    <s v="WI"/>
    <x v="11"/>
    <s v="Tualatin River"/>
    <s v="ODFW"/>
    <d v="1990-04-16T00:00:00"/>
    <n v="25111"/>
    <x v="1"/>
    <d v="1990-04-18T00:00:00"/>
    <s v="Smolt"/>
  </r>
  <r>
    <x v="29"/>
    <x v="9"/>
    <s v="SU"/>
    <x v="16"/>
    <s v="M Fk Willamette River"/>
    <s v="ODFW"/>
    <d v="1990-04-19T00:00:00"/>
    <n v="23803"/>
    <x v="1"/>
    <d v="1990-05-01T00:00:00"/>
    <s v="Smolt"/>
  </r>
  <r>
    <x v="29"/>
    <x v="9"/>
    <s v="SU"/>
    <x v="19"/>
    <s v="Mollala River"/>
    <s v="ODFW"/>
    <d v="1990-04-17T00:00:00"/>
    <n v="30052"/>
    <x v="1"/>
    <d v="1990-04-17T00:00:00"/>
    <s v="Smolt"/>
  </r>
  <r>
    <x v="29"/>
    <x v="9"/>
    <s v="SU"/>
    <x v="11"/>
    <s v="Mollala River"/>
    <s v="ODFW"/>
    <d v="1990-04-24T00:00:00"/>
    <n v="35036"/>
    <x v="1"/>
    <d v="1990-04-24T00:00:00"/>
    <s v="Smolt"/>
  </r>
  <r>
    <x v="29"/>
    <x v="7"/>
    <s v="WI"/>
    <x v="19"/>
    <s v="Mollala River"/>
    <s v="ODFW"/>
    <d v="1990-04-11T00:00:00"/>
    <n v="75398"/>
    <x v="1"/>
    <d v="1990-04-11T00:00:00"/>
    <s v="Smolt"/>
  </r>
  <r>
    <x v="29"/>
    <x v="12"/>
    <s v="UN"/>
    <x v="48"/>
    <s v="Scappoose Creek"/>
    <s v="ODFW"/>
    <d v="1990-04-23T00:00:00"/>
    <n v="3006"/>
    <x v="1"/>
    <d v="1990-04-23T00:00:00"/>
    <s v="Smolt"/>
  </r>
  <r>
    <x v="29"/>
    <x v="7"/>
    <s v="WI"/>
    <x v="48"/>
    <s v="Scappoose Creek"/>
    <s v="ODFW"/>
    <d v="1990-04-12T00:00:00"/>
    <n v="10006"/>
    <x v="1"/>
    <d v="1990-04-12T00:00:00"/>
    <s v="Smolt"/>
  </r>
  <r>
    <x v="29"/>
    <x v="9"/>
    <s v="SU"/>
    <x v="11"/>
    <s v="Clackamas River"/>
    <s v="ODFW"/>
    <d v="1990-04-30T00:00:00"/>
    <n v="155054"/>
    <x v="13"/>
    <d v="1990-05-07T00:00:00"/>
    <s v="Smolt"/>
  </r>
  <r>
    <x v="29"/>
    <x v="6"/>
    <s v="UN"/>
    <x v="2"/>
    <s v="Bonneville Hatchery"/>
    <s v="ODFW"/>
    <d v="1990-06-01T00:00:00"/>
    <n v="597483"/>
    <x v="2"/>
    <d v="1990-06-01T00:00:00"/>
    <s v="Smolt"/>
  </r>
  <r>
    <x v="29"/>
    <x v="6"/>
    <s v="UN"/>
    <x v="2"/>
    <s v="Bonneville Hatchery"/>
    <s v="ODFW"/>
    <d v="1990-06-19T00:00:00"/>
    <n v="351062"/>
    <x v="2"/>
    <d v="1990-06-19T00:00:00"/>
    <s v="Smolt"/>
  </r>
  <r>
    <x v="29"/>
    <x v="1"/>
    <s v="FA"/>
    <x v="2"/>
    <s v="Bonneville Hatchery"/>
    <s v="ODFW"/>
    <d v="1990-06-19T00:00:00"/>
    <n v="1359484"/>
    <x v="2"/>
    <d v="1990-06-19T00:00:00"/>
    <s v="Smolt"/>
  </r>
  <r>
    <x v="29"/>
    <x v="6"/>
    <s v="UN"/>
    <x v="34"/>
    <s v="Blind Slough"/>
    <s v="ODFW"/>
    <d v="1990-05-02T00:00:00"/>
    <n v="3841"/>
    <x v="4"/>
    <d v="1990-05-02T00:00:00"/>
    <s v="Smolt"/>
  </r>
  <r>
    <x v="29"/>
    <x v="12"/>
    <s v="UN"/>
    <x v="48"/>
    <s v="Lewis and Clark River"/>
    <s v="ODFW"/>
    <d v="1990-05-08T00:00:00"/>
    <n v="3957"/>
    <x v="4"/>
    <d v="1990-05-08T00:00:00"/>
    <s v="Smolt"/>
  </r>
  <r>
    <x v="29"/>
    <x v="6"/>
    <s v="UN"/>
    <x v="10"/>
    <s v="Big Creek Hatchery"/>
    <s v="ODFW"/>
    <d v="1990-05-31T00:00:00"/>
    <n v="543413"/>
    <x v="10"/>
    <d v="1990-05-31T00:00:00"/>
    <s v="Smolt"/>
  </r>
  <r>
    <x v="29"/>
    <x v="12"/>
    <s v="UN"/>
    <x v="10"/>
    <s v="Big Creek Hatchery"/>
    <s v="ODFW"/>
    <d v="1990-05-11T00:00:00"/>
    <n v="5138"/>
    <x v="10"/>
    <d v="1990-05-11T00:00:00"/>
    <s v="Smolt"/>
  </r>
  <r>
    <x v="29"/>
    <x v="12"/>
    <s v="UN"/>
    <x v="11"/>
    <s v="Gnat Creek Hatchery"/>
    <s v="ODFW"/>
    <d v="1990-05-07T00:00:00"/>
    <n v="1802"/>
    <x v="4"/>
    <d v="1990-05-07T00:00:00"/>
    <s v="Smolt"/>
  </r>
  <r>
    <x v="29"/>
    <x v="12"/>
    <s v="UN"/>
    <x v="48"/>
    <s v="Gnat Creek Hatchery"/>
    <s v="ODFW"/>
    <d v="1990-05-08T00:00:00"/>
    <n v="693"/>
    <x v="4"/>
    <d v="1990-05-08T00:00:00"/>
    <s v="Smolt"/>
  </r>
  <r>
    <x v="29"/>
    <x v="7"/>
    <s v="WI"/>
    <x v="11"/>
    <s v="Gnat Creek Hatchery"/>
    <s v="ODFW"/>
    <d v="1990-05-09T00:00:00"/>
    <n v="1782"/>
    <x v="4"/>
    <d v="1990-05-09T00:00:00"/>
    <s v="Smolt"/>
  </r>
  <r>
    <x v="29"/>
    <x v="12"/>
    <s v="UN"/>
    <x v="48"/>
    <s v="S Fk Klaskanine River"/>
    <s v="ODFW"/>
    <d v="1990-05-08T00:00:00"/>
    <n v="5000"/>
    <x v="11"/>
    <d v="1990-05-08T00:00:00"/>
    <s v="Smolt"/>
  </r>
  <r>
    <x v="29"/>
    <x v="12"/>
    <s v="UN"/>
    <x v="48"/>
    <s v="Clatskanie River"/>
    <s v="ODFW"/>
    <d v="1990-05-08T00:00:00"/>
    <n v="5016"/>
    <x v="4"/>
    <d v="1990-05-08T00:00:00"/>
    <s v="Smolt"/>
  </r>
  <r>
    <x v="29"/>
    <x v="1"/>
    <s v="FA"/>
    <x v="44"/>
    <s v="Willamette River"/>
    <s v="ODFW"/>
    <d v="1990-05-01T00:00:00"/>
    <n v="1709601"/>
    <x v="1"/>
    <d v="1990-05-09T00:00:00"/>
    <s v="Smolt"/>
  </r>
  <r>
    <x v="29"/>
    <x v="1"/>
    <s v="FA"/>
    <x v="44"/>
    <s v="Mill Cr (Willamette)"/>
    <s v="ODFW"/>
    <d v="1990-05-03T00:00:00"/>
    <n v="1002457"/>
    <x v="1"/>
    <d v="1990-05-09T00:00:00"/>
    <s v="Smolt"/>
  </r>
  <r>
    <x v="29"/>
    <x v="6"/>
    <s v="UN"/>
    <x v="10"/>
    <s v="Tualatin River"/>
    <s v="ODFW"/>
    <d v="1990-05-15T00:00:00"/>
    <n v="59954"/>
    <x v="1"/>
    <d v="1990-05-15T00:00:00"/>
    <s v="Smolt"/>
  </r>
  <r>
    <x v="29"/>
    <x v="1"/>
    <s v="FA"/>
    <x v="44"/>
    <s v="Mollala River"/>
    <s v="ODFW"/>
    <d v="1990-05-01T00:00:00"/>
    <n v="305161"/>
    <x v="1"/>
    <d v="1990-05-07T00:00:00"/>
    <s v="Smolt"/>
  </r>
  <r>
    <x v="29"/>
    <x v="1"/>
    <s v="FA"/>
    <x v="44"/>
    <s v="Santiam River &amp; N Fk"/>
    <s v="ODFW"/>
    <d v="1990-05-01T00:00:00"/>
    <n v="613776"/>
    <x v="0"/>
    <d v="1990-05-11T00:00:00"/>
    <s v="Smolt"/>
  </r>
  <r>
    <x v="29"/>
    <x v="1"/>
    <s v="FA"/>
    <x v="44"/>
    <s v="S Fk Santiam River"/>
    <s v="ODFW"/>
    <d v="1990-05-01T00:00:00"/>
    <n v="1212604"/>
    <x v="0"/>
    <d v="1990-05-08T00:00:00"/>
    <s v="Smolt"/>
  </r>
  <r>
    <x v="29"/>
    <x v="6"/>
    <s v="UN"/>
    <x v="37"/>
    <s v="Below Bonn Dam"/>
    <s v="ODFW"/>
    <d v="1990-05-14T00:00:00"/>
    <n v="753066"/>
    <x v="4"/>
    <d v="1990-05-14T00:00:00"/>
    <s v="Smolt"/>
  </r>
  <r>
    <x v="29"/>
    <x v="1"/>
    <s v="FA"/>
    <x v="44"/>
    <s v="Bonneville Hatchery"/>
    <s v="ODFW"/>
    <d v="1990-05-02T00:00:00"/>
    <n v="1022735"/>
    <x v="2"/>
    <d v="1990-05-03T00:00:00"/>
    <s v="Smolt"/>
  </r>
  <r>
    <x v="29"/>
    <x v="9"/>
    <s v="SU"/>
    <x v="11"/>
    <s v="Collawash River"/>
    <s v="ODFW"/>
    <d v="1990-05-04T00:00:00"/>
    <n v="14964"/>
    <x v="13"/>
    <d v="1990-05-04T00:00:00"/>
    <s v="Smolt"/>
  </r>
  <r>
    <x v="29"/>
    <x v="9"/>
    <s v="SU"/>
    <x v="33"/>
    <s v="ZigZag River"/>
    <s v="ODFW"/>
    <d v="1990-05-01T00:00:00"/>
    <n v="20405"/>
    <x v="12"/>
    <d v="1990-05-07T00:00:00"/>
    <s v="Smolt"/>
  </r>
  <r>
    <x v="29"/>
    <x v="1"/>
    <s v="FA"/>
    <x v="2"/>
    <s v="Below Bonn Dam"/>
    <s v="ODFW"/>
    <d v="1990-06-30T00:00:00"/>
    <n v="1876669"/>
    <x v="4"/>
    <d v="1990-08-03T00:00:00"/>
    <s v="Smolt"/>
  </r>
  <r>
    <x v="29"/>
    <x v="1"/>
    <s v="FA"/>
    <x v="10"/>
    <s v="Big Creek Hatchery"/>
    <s v="ODFW"/>
    <d v="1990-06-05T00:00:00"/>
    <n v="249347"/>
    <x v="10"/>
    <d v="1990-06-05T00:00:00"/>
    <s v="Smolt"/>
  </r>
  <r>
    <x v="29"/>
    <x v="1"/>
    <s v="FA"/>
    <x v="2"/>
    <s v="Tanner Creek"/>
    <s v="ODFW"/>
    <d v="1990-07-02T00:00:00"/>
    <n v="99912"/>
    <x v="2"/>
    <d v="1990-07-02T00:00:00"/>
    <s v="Smolt"/>
  </r>
  <r>
    <x v="29"/>
    <x v="1"/>
    <s v="FA"/>
    <x v="2"/>
    <s v="Below Bonn Dam"/>
    <s v="ODFW"/>
    <d v="1990-07-02T00:00:00"/>
    <n v="97566"/>
    <x v="4"/>
    <d v="1990-07-02T00:00:00"/>
    <s v="Smolt"/>
  </r>
  <r>
    <x v="29"/>
    <x v="1"/>
    <s v="FA"/>
    <x v="2"/>
    <s v="Bonneville Hatchery"/>
    <s v="ODFW"/>
    <d v="1990-07-19T00:00:00"/>
    <n v="282364"/>
    <x v="2"/>
    <d v="1990-07-19T00:00:00"/>
    <s v="Smolt"/>
  </r>
  <r>
    <x v="29"/>
    <x v="1"/>
    <s v="FA"/>
    <x v="2"/>
    <s v="Bonneville Hatchery"/>
    <s v="ODFW"/>
    <d v="1990-07-30T00:00:00"/>
    <n v="190043"/>
    <x v="2"/>
    <d v="1990-07-30T00:00:00"/>
    <s v="Smolt"/>
  </r>
  <r>
    <x v="29"/>
    <x v="1"/>
    <s v="FA"/>
    <x v="2"/>
    <s v="Bonneville Hatchery"/>
    <s v="ODFW"/>
    <d v="1990-08-01T00:00:00"/>
    <n v="3048341"/>
    <x v="2"/>
    <d v="1990-08-01T00:00:00"/>
    <s v="Smolt"/>
  </r>
  <r>
    <x v="29"/>
    <x v="6"/>
    <s v="UN"/>
    <x v="10"/>
    <s v="Big Creek Hatchery"/>
    <s v="ODFW"/>
    <d v="1990-07-02T00:00:00"/>
    <n v="113797"/>
    <x v="10"/>
    <d v="1990-07-31T00:00:00"/>
    <s v="Smolt"/>
  </r>
  <r>
    <x v="29"/>
    <x v="1"/>
    <s v="FA"/>
    <x v="34"/>
    <s v="Youngs Bay"/>
    <s v="ODFW"/>
    <d v="1990-07-25T00:00:00"/>
    <n v="221790"/>
    <x v="8"/>
    <d v="1990-07-25T00:00:00"/>
    <s v="Smolt"/>
  </r>
  <r>
    <x v="29"/>
    <x v="1"/>
    <s v="FA"/>
    <x v="10"/>
    <s v="Big Creek Hatchery"/>
    <s v="ODFW"/>
    <d v="1990-08-17T00:00:00"/>
    <n v="135102"/>
    <x v="10"/>
    <d v="1990-08-17T00:00:00"/>
    <s v="Smolt"/>
  </r>
  <r>
    <x v="29"/>
    <x v="1"/>
    <s v="FA"/>
    <x v="34"/>
    <s v="Youngs Bay"/>
    <s v="ODFW"/>
    <d v="1990-08-01T00:00:00"/>
    <n v="127711"/>
    <x v="8"/>
    <d v="1990-08-01T00:00:00"/>
    <s v="Smolt"/>
  </r>
  <r>
    <x v="29"/>
    <x v="7"/>
    <s v="WI"/>
    <x v="17"/>
    <s v="Fall Creek Reservoir"/>
    <s v="ODFW"/>
    <d v="1990-10-17T00:00:00"/>
    <n v="2925"/>
    <x v="1"/>
    <d v="1990-10-17T00:00:00"/>
    <s v="Smolt"/>
  </r>
  <r>
    <x v="29"/>
    <x v="7"/>
    <s v="WI"/>
    <x v="14"/>
    <s v="Blue River"/>
    <s v="ODFW"/>
    <d v="1990-10-17T00:00:00"/>
    <n v="6911"/>
    <x v="20"/>
    <d v="1990-10-17T00:00:00"/>
    <s v="Smolt"/>
  </r>
  <r>
    <x v="30"/>
    <x v="0"/>
    <s v="SP"/>
    <x v="14"/>
    <s v="Sandy River"/>
    <s v="ODFW"/>
    <d v="1988-11-01T00:00:00"/>
    <n v="300000"/>
    <x v="12"/>
    <d v="1988-11-01T00:00:00"/>
    <s v="Presmolt"/>
  </r>
  <r>
    <x v="30"/>
    <x v="0"/>
    <s v="SP"/>
    <x v="18"/>
    <s v="Fall Creek Reservoir"/>
    <s v="ODFW"/>
    <d v="1988-04-25T00:00:00"/>
    <n v="200000"/>
    <x v="1"/>
    <d v="1988-05-03T00:00:00"/>
    <s v="Parr"/>
  </r>
  <r>
    <x v="30"/>
    <x v="0"/>
    <s v="SP"/>
    <x v="18"/>
    <s v="McKenzie Hatchery"/>
    <s v="ODFW"/>
    <d v="1988-11-05T00:00:00"/>
    <n v="310000"/>
    <x v="1"/>
    <d v="1988-11-05T00:00:00"/>
    <s v="Presmolt"/>
  </r>
  <r>
    <x v="30"/>
    <x v="3"/>
    <s v="UN"/>
    <x v="37"/>
    <s v="Below Bonn Dam"/>
    <s v="ODFW"/>
    <d v="1988-05-01T00:00:00"/>
    <n v="300000"/>
    <x v="4"/>
    <d v="1988-05-01T00:00:00"/>
    <s v="Presmolt"/>
  </r>
  <r>
    <x v="30"/>
    <x v="0"/>
    <s v="SP"/>
    <x v="0"/>
    <s v="Santiam River"/>
    <s v="ODFW"/>
    <d v="1988-11-01T00:00:00"/>
    <n v="132000"/>
    <x v="1"/>
    <d v="1988-11-01T00:00:00"/>
    <s v="Presmolt"/>
  </r>
  <r>
    <x v="30"/>
    <x v="4"/>
    <s v="NO"/>
    <x v="24"/>
    <s v="Washougal River"/>
    <s v="WDFW"/>
    <d v="1988-04-28T00:00:00"/>
    <n v="386000"/>
    <x v="6"/>
    <d v="1988-05-18T00:00:00"/>
    <s v="Presmolt"/>
  </r>
  <r>
    <x v="30"/>
    <x v="4"/>
    <s v="NO"/>
    <x v="22"/>
    <s v="Cowlitz River"/>
    <s v="WDFW"/>
    <d v="1988-01-26T00:00:00"/>
    <n v="1133000"/>
    <x v="3"/>
    <d v="1988-04-05T00:00:00"/>
    <s v="Fry"/>
  </r>
  <r>
    <x v="30"/>
    <x v="4"/>
    <s v="NO"/>
    <x v="22"/>
    <s v="Cowlitz River"/>
    <s v="WDFW"/>
    <d v="1988-04-21T00:00:00"/>
    <n v="869000"/>
    <x v="3"/>
    <d v="1988-06-18T00:00:00"/>
    <s v="Presmolt"/>
  </r>
  <r>
    <x v="30"/>
    <x v="0"/>
    <s v="SP"/>
    <x v="22"/>
    <s v="Cowlitz Hatchery"/>
    <s v="WDFW"/>
    <d v="1988-05-09T00:00:00"/>
    <n v="2715000"/>
    <x v="3"/>
    <d v="1988-05-19T00:00:00"/>
    <s v="Presmolt"/>
  </r>
  <r>
    <x v="30"/>
    <x v="15"/>
    <s v="SO"/>
    <x v="5"/>
    <s v="Speelyai Hatchery"/>
    <s v="WDFW"/>
    <d v="1988-04-13T00:00:00"/>
    <n v="147500"/>
    <x v="5"/>
    <d v="1988-04-13T00:00:00"/>
    <s v="Presmolt"/>
  </r>
  <r>
    <x v="30"/>
    <x v="15"/>
    <s v="SO"/>
    <x v="26"/>
    <s v="Grays River"/>
    <s v="WDFW"/>
    <d v="1988-03-30T00:00:00"/>
    <n v="132500"/>
    <x v="15"/>
    <d v="1988-03-31T00:00:00"/>
    <s v="Presmolt"/>
  </r>
  <r>
    <x v="30"/>
    <x v="4"/>
    <s v="NO"/>
    <x v="7"/>
    <s v="Lewis River Hatchery"/>
    <s v="WDFW"/>
    <d v="1988-03-30T00:00:00"/>
    <n v="116500"/>
    <x v="5"/>
    <d v="1988-03-30T00:00:00"/>
    <s v="Fry"/>
  </r>
  <r>
    <x v="30"/>
    <x v="4"/>
    <s v="NO"/>
    <x v="7"/>
    <s v="Lewis River"/>
    <s v="WDFW"/>
    <d v="1988-07-08T00:00:00"/>
    <n v="27500"/>
    <x v="5"/>
    <d v="1988-07-08T00:00:00"/>
    <s v="Presmolt"/>
  </r>
  <r>
    <x v="30"/>
    <x v="15"/>
    <s v="SO"/>
    <x v="45"/>
    <s v="Kalama River"/>
    <s v="WDFW"/>
    <d v="1988-04-25T00:00:00"/>
    <n v="199500"/>
    <x v="7"/>
    <d v="1988-04-26T00:00:00"/>
    <s v="Presmolt"/>
  </r>
  <r>
    <x v="30"/>
    <x v="4"/>
    <s v="NO"/>
    <x v="3"/>
    <s v="Salmon Creek (WA)"/>
    <s v="WDFW"/>
    <d v="1988-01-12T00:00:00"/>
    <n v="20000"/>
    <x v="4"/>
    <d v="1988-01-12T00:00:00"/>
    <s v="Presmolt"/>
  </r>
  <r>
    <x v="30"/>
    <x v="11"/>
    <s v="NO"/>
    <x v="24"/>
    <s v="Washougal River"/>
    <s v="WDFW"/>
    <d v="1988-10-21T00:00:00"/>
    <n v="89000"/>
    <x v="6"/>
    <d v="1988-10-24T00:00:00"/>
    <s v="Smolt"/>
  </r>
  <r>
    <x v="30"/>
    <x v="0"/>
    <s v="SP"/>
    <x v="1"/>
    <s v="Mollala River"/>
    <s v="ODFW"/>
    <d v="1988-04-19T00:00:00"/>
    <n v="451000"/>
    <x v="1"/>
    <d v="1988-04-19T00:00:00"/>
    <s v="Presmolt"/>
  </r>
  <r>
    <x v="30"/>
    <x v="0"/>
    <s v="SP"/>
    <x v="1"/>
    <s v="Fall Creek Reservoir"/>
    <s v="ODFW"/>
    <d v="1988-05-12T00:00:00"/>
    <n v="593500"/>
    <x v="1"/>
    <d v="1988-05-17T00:00:00"/>
    <s v="Presmolt"/>
  </r>
  <r>
    <x v="30"/>
    <x v="0"/>
    <s v="SP"/>
    <x v="1"/>
    <s v="Dexter Pond"/>
    <s v="ODFW"/>
    <d v="1988-11-10T00:00:00"/>
    <n v="435000"/>
    <x v="1"/>
    <d v="1988-11-10T00:00:00"/>
    <s v="Presmolt"/>
  </r>
  <r>
    <x v="30"/>
    <x v="0"/>
    <s v="SP"/>
    <x v="1"/>
    <s v="Dexter Pond"/>
    <s v="ODFW"/>
    <d v="1988-11-10T00:00:00"/>
    <n v="175000"/>
    <x v="1"/>
    <d v="1988-11-10T00:00:00"/>
    <s v="Presmolt"/>
  </r>
  <r>
    <x v="30"/>
    <x v="0"/>
    <s v="SP"/>
    <x v="1"/>
    <s v="Willamette River"/>
    <s v="ODFW"/>
    <d v="1988-11-10T00:00:00"/>
    <n v="170000"/>
    <x v="1"/>
    <d v="1988-11-10T00:00:00"/>
    <s v="Presmolt"/>
  </r>
  <r>
    <x v="30"/>
    <x v="3"/>
    <s v="UN"/>
    <x v="15"/>
    <s v="Clackamas River"/>
    <s v="ODFW"/>
    <d v="1988-06-20T00:00:00"/>
    <n v="65500"/>
    <x v="13"/>
    <d v="1988-06-20T00:00:00"/>
    <s v="Presmolt"/>
  </r>
  <r>
    <x v="30"/>
    <x v="3"/>
    <s v="UN"/>
    <x v="15"/>
    <s v="Clatskanie River"/>
    <s v="ODFW"/>
    <d v="1988-06-20T00:00:00"/>
    <n v="72500"/>
    <x v="4"/>
    <d v="1988-06-20T00:00:00"/>
    <s v="Presmolt"/>
  </r>
  <r>
    <x v="30"/>
    <x v="3"/>
    <s v="UN"/>
    <x v="34"/>
    <s v="Tucker Creek"/>
    <s v="ODFW"/>
    <d v="1988-04-04T00:00:00"/>
    <n v="65000"/>
    <x v="8"/>
    <d v="1988-04-04T00:00:00"/>
    <s v="Presmolt"/>
  </r>
  <r>
    <x v="30"/>
    <x v="3"/>
    <s v="UN"/>
    <x v="34"/>
    <s v="Beaver Creek"/>
    <s v="ODFW"/>
    <d v="1988-05-18T00:00:00"/>
    <n v="20500"/>
    <x v="14"/>
    <d v="1988-05-18T00:00:00"/>
    <s v="Presmolt"/>
  </r>
  <r>
    <x v="30"/>
    <x v="0"/>
    <s v="SP"/>
    <x v="14"/>
    <s v="Clackamas River"/>
    <s v="ODFW"/>
    <d v="1988-09-27T00:00:00"/>
    <n v="503500"/>
    <x v="13"/>
    <d v="1988-09-30T00:00:00"/>
    <s v="Presmolt"/>
  </r>
  <r>
    <x v="30"/>
    <x v="0"/>
    <s v="SP"/>
    <x v="14"/>
    <s v="Sandy River"/>
    <s v="ODFW"/>
    <d v="1988-09-29T00:00:00"/>
    <n v="199000"/>
    <x v="12"/>
    <d v="1988-09-30T00:00:00"/>
    <s v="Presmolt"/>
  </r>
  <r>
    <x v="30"/>
    <x v="9"/>
    <s v="SU"/>
    <x v="19"/>
    <s v="Green Peter Reservoir"/>
    <s v="ODFW"/>
    <d v="1988-09-17T00:00:00"/>
    <n v="44000"/>
    <x v="1"/>
    <d v="1988-09-17T00:00:00"/>
    <s v="Presmolt"/>
  </r>
  <r>
    <x v="30"/>
    <x v="0"/>
    <s v="SP"/>
    <x v="1"/>
    <s v="Willamette River"/>
    <s v="ODFW"/>
    <d v="1988-09-09T00:00:00"/>
    <n v="30000"/>
    <x v="1"/>
    <d v="1988-09-09T00:00:00"/>
    <s v="Presmolt"/>
  </r>
  <r>
    <x v="30"/>
    <x v="9"/>
    <s v="SU"/>
    <x v="0"/>
    <s v="Green Peter Reservoir"/>
    <s v="ODFW"/>
    <d v="1988-09-22T00:00:00"/>
    <n v="29500"/>
    <x v="1"/>
    <d v="1988-09-30T00:00:00"/>
    <s v="Presmolt"/>
  </r>
  <r>
    <x v="30"/>
    <x v="1"/>
    <s v="FA"/>
    <x v="24"/>
    <s v="Washougal River"/>
    <s v="WDFW"/>
    <d v="1989-06-15T00:00:00"/>
    <n v="4461200"/>
    <x v="6"/>
    <d v="1989-06-15T00:00:00"/>
    <s v="Smolt"/>
  </r>
  <r>
    <x v="30"/>
    <x v="1"/>
    <s v="FA"/>
    <x v="24"/>
    <s v="Washougal Hatchery"/>
    <s v="WDFW"/>
    <d v="1989-07-24T00:00:00"/>
    <n v="520200"/>
    <x v="6"/>
    <d v="1989-07-24T00:00:00"/>
    <s v="Smolt"/>
  </r>
  <r>
    <x v="30"/>
    <x v="1"/>
    <s v="FA"/>
    <x v="24"/>
    <s v="Washougal Hatchery"/>
    <s v="WDFW"/>
    <d v="1989-06-15T00:00:00"/>
    <n v="1216800"/>
    <x v="6"/>
    <d v="1989-06-15T00:00:00"/>
    <s v="Smolt"/>
  </r>
  <r>
    <x v="30"/>
    <x v="11"/>
    <s v="NO"/>
    <x v="24"/>
    <s v="Washougal Hatchery"/>
    <s v="WDFW"/>
    <d v="1989-04-13T00:00:00"/>
    <n v="80000"/>
    <x v="6"/>
    <d v="1989-04-13T00:00:00"/>
    <s v="Smolt"/>
  </r>
  <r>
    <x v="30"/>
    <x v="1"/>
    <s v="FA"/>
    <x v="26"/>
    <s v="Grays River Hatchery"/>
    <s v="WDFW"/>
    <d v="1989-01-17T00:00:00"/>
    <n v="580000"/>
    <x v="15"/>
    <d v="1989-01-17T00:00:00"/>
    <s v="Smolt"/>
  </r>
  <r>
    <x v="30"/>
    <x v="14"/>
    <s v="WI"/>
    <x v="26"/>
    <s v="Grays River Hatchery"/>
    <s v="WDFW"/>
    <d v="1989-04-12T00:00:00"/>
    <n v="357300"/>
    <x v="15"/>
    <d v="1989-04-26T00:00:00"/>
    <s v="Smolt"/>
  </r>
  <r>
    <x v="30"/>
    <x v="1"/>
    <s v="FA"/>
    <x v="32"/>
    <s v="Elochoman Hatchery"/>
    <s v="WDFW"/>
    <d v="1989-06-05T00:00:00"/>
    <n v="3629900"/>
    <x v="14"/>
    <d v="1989-06-15T00:00:00"/>
    <s v="Smolt"/>
  </r>
  <r>
    <x v="30"/>
    <x v="11"/>
    <s v="NO"/>
    <x v="32"/>
    <s v="Elochoman Hatchery"/>
    <s v="WDFW"/>
    <d v="1989-04-24T00:00:00"/>
    <n v="1814200"/>
    <x v="14"/>
    <d v="1989-05-19T00:00:00"/>
    <s v="Smolt"/>
  </r>
  <r>
    <x v="30"/>
    <x v="8"/>
    <s v="SP"/>
    <x v="22"/>
    <s v="Cowlitz Salmon"/>
    <s v="WDFW"/>
    <d v="1989-04-03T00:00:00"/>
    <n v="1287600"/>
    <x v="3"/>
    <d v="1989-04-26T00:00:00"/>
    <s v="Smolt"/>
  </r>
  <r>
    <x v="30"/>
    <x v="1"/>
    <s v="FA"/>
    <x v="22"/>
    <s v="Cowlitz Salmon"/>
    <s v="WDFW"/>
    <d v="1989-06-08T00:00:00"/>
    <n v="7007400"/>
    <x v="3"/>
    <d v="1989-06-29T00:00:00"/>
    <s v="Smolt"/>
  </r>
  <r>
    <x v="30"/>
    <x v="11"/>
    <s v="NO"/>
    <x v="22"/>
    <s v="Cowlitz Salmon"/>
    <s v="WDFW"/>
    <d v="1989-05-04T00:00:00"/>
    <n v="4607000"/>
    <x v="3"/>
    <d v="1989-05-15T00:00:00"/>
    <s v="Smolt"/>
  </r>
  <r>
    <x v="30"/>
    <x v="1"/>
    <s v="FA"/>
    <x v="29"/>
    <s v="North Toutle Hatchery"/>
    <s v="WDFW"/>
    <d v="1989-06-09T00:00:00"/>
    <n v="1518100"/>
    <x v="16"/>
    <d v="1989-06-09T00:00:00"/>
    <s v="Smolt"/>
  </r>
  <r>
    <x v="30"/>
    <x v="5"/>
    <s v="SO"/>
    <x v="29"/>
    <s v="North Toutle Hatchery"/>
    <s v="WDFW"/>
    <d v="1989-06-02T00:00:00"/>
    <n v="214300"/>
    <x v="16"/>
    <d v="1989-06-02T00:00:00"/>
    <s v="Smolt"/>
  </r>
  <r>
    <x v="30"/>
    <x v="8"/>
    <s v="SP"/>
    <x v="45"/>
    <s v="Lower Kalama Hatchery"/>
    <s v="WDFW"/>
    <d v="1989-04-17T00:00:00"/>
    <n v="537200"/>
    <x v="7"/>
    <d v="1989-04-17T00:00:00"/>
    <s v="Smolt"/>
  </r>
  <r>
    <x v="30"/>
    <x v="1"/>
    <s v="FA"/>
    <x v="45"/>
    <s v="Lower Kalama Hatchery"/>
    <s v="WDFW"/>
    <d v="1989-06-09T00:00:00"/>
    <n v="2173800"/>
    <x v="7"/>
    <d v="1989-06-30T00:00:00"/>
    <s v="Smolt"/>
  </r>
  <r>
    <x v="30"/>
    <x v="1"/>
    <s v="FA"/>
    <x v="27"/>
    <s v="Kalama River"/>
    <s v="WDFW"/>
    <d v="1989-05-31T00:00:00"/>
    <n v="3405300"/>
    <x v="7"/>
    <d v="1989-07-15T00:00:00"/>
    <s v="Smolt"/>
  </r>
  <r>
    <x v="30"/>
    <x v="11"/>
    <s v="NO"/>
    <x v="27"/>
    <s v="Kalama Falls Hatchery"/>
    <s v="WDFW"/>
    <d v="1989-04-10T00:00:00"/>
    <n v="941500"/>
    <x v="7"/>
    <d v="1989-04-24T00:00:00"/>
    <s v="Smolt"/>
  </r>
  <r>
    <x v="30"/>
    <x v="8"/>
    <s v="SP"/>
    <x v="7"/>
    <s v="Lewis River Hatchery"/>
    <s v="WDFW"/>
    <d v="1989-03-29T00:00:00"/>
    <n v="314600"/>
    <x v="5"/>
    <d v="1989-03-29T00:00:00"/>
    <s v="Smolt"/>
  </r>
  <r>
    <x v="30"/>
    <x v="11"/>
    <s v="NO"/>
    <x v="7"/>
    <s v="Lewis River Hatchery"/>
    <s v="WDFW"/>
    <d v="1989-04-30T00:00:00"/>
    <n v="4334300"/>
    <x v="5"/>
    <d v="1989-05-25T00:00:00"/>
    <s v="Smolt"/>
  </r>
  <r>
    <x v="30"/>
    <x v="1"/>
    <s v="FA"/>
    <x v="3"/>
    <s v="Cowlitz Salmon"/>
    <s v="WDFW"/>
    <d v="1989-06-22T00:00:00"/>
    <n v="673037"/>
    <x v="3"/>
    <d v="1989-06-22T00:00:00"/>
    <s v="Smolt"/>
  </r>
  <r>
    <x v="30"/>
    <x v="1"/>
    <s v="FA"/>
    <x v="46"/>
    <s v="Chinook River"/>
    <s v="WDFW"/>
    <d v="1989-05-12T00:00:00"/>
    <n v="374100"/>
    <x v="18"/>
    <d v="1989-05-12T00:00:00"/>
    <s v="Smolt"/>
  </r>
  <r>
    <x v="30"/>
    <x v="11"/>
    <s v="NO"/>
    <x v="22"/>
    <s v="Cowlitz Salmon"/>
    <s v="WDFW"/>
    <d v="1989-06-06T00:00:00"/>
    <n v="907100"/>
    <x v="3"/>
    <d v="1989-06-07T00:00:00"/>
    <s v="Smolt"/>
  </r>
  <r>
    <x v="30"/>
    <x v="1"/>
    <s v="FA"/>
    <x v="27"/>
    <s v="Kalama Falls Hatchery"/>
    <s v="WDFW"/>
    <d v="1989-08-15T00:00:00"/>
    <n v="132710"/>
    <x v="7"/>
    <d v="1989-08-15T00:00:00"/>
    <s v="Smolt"/>
  </r>
  <r>
    <x v="30"/>
    <x v="1"/>
    <s v="FA"/>
    <x v="24"/>
    <s v="Washougal Hatchery"/>
    <s v="WDFW"/>
    <d v="1989-01-19T00:00:00"/>
    <n v="1619000"/>
    <x v="6"/>
    <d v="1989-02-08T00:00:00"/>
    <s v="Fry"/>
  </r>
  <r>
    <x v="30"/>
    <x v="1"/>
    <s v="FA"/>
    <x v="46"/>
    <s v="Chinook River"/>
    <s v="WDFW"/>
    <d v="1989-01-12T00:00:00"/>
    <n v="1541725"/>
    <x v="18"/>
    <d v="1989-05-18T00:00:00"/>
    <s v="Smolt"/>
  </r>
  <r>
    <x v="30"/>
    <x v="13"/>
    <s v="UN"/>
    <x v="46"/>
    <s v="Chinook River"/>
    <s v="WDFW"/>
    <d v="1989-03-31T00:00:00"/>
    <n v="161000"/>
    <x v="18"/>
    <d v="1989-03-31T00:00:00"/>
    <s v="Fry"/>
  </r>
  <r>
    <x v="30"/>
    <x v="8"/>
    <s v="SP"/>
    <x v="7"/>
    <s v="Lewis River Hatchery"/>
    <s v="WDFW"/>
    <d v="1989-03-29T00:00:00"/>
    <n v="184200"/>
    <x v="5"/>
    <d v="1989-03-29T00:00:00"/>
    <s v="Smolt"/>
  </r>
  <r>
    <x v="30"/>
    <x v="5"/>
    <s v="SO"/>
    <x v="7"/>
    <s v="Lewis River Hatchery"/>
    <s v="WDFW"/>
    <d v="1989-04-30T00:00:00"/>
    <n v="1055100"/>
    <x v="5"/>
    <d v="1989-04-30T00:00:00"/>
    <s v="Smolt"/>
  </r>
  <r>
    <x v="30"/>
    <x v="1"/>
    <s v="FA"/>
    <x v="22"/>
    <s v="Blue Creek"/>
    <s v="WDFW"/>
    <d v="1989-01-12T00:00:00"/>
    <n v="2758000"/>
    <x v="3"/>
    <d v="1989-03-10T00:00:00"/>
    <s v="Fry"/>
  </r>
  <r>
    <x v="30"/>
    <x v="1"/>
    <s v="FA"/>
    <x v="32"/>
    <s v="Elochoman Hatchery"/>
    <s v="WDFW"/>
    <d v="1989-01-23T00:00:00"/>
    <n v="492000"/>
    <x v="14"/>
    <d v="1989-02-08T00:00:00"/>
    <s v="Fry"/>
  </r>
  <r>
    <x v="30"/>
    <x v="1"/>
    <s v="FA"/>
    <x v="27"/>
    <s v="Kalama Falls Hatchery"/>
    <s v="WDFW"/>
    <d v="1989-03-23T00:00:00"/>
    <n v="447800"/>
    <x v="7"/>
    <d v="1989-03-23T00:00:00"/>
    <s v="Smolt"/>
  </r>
  <r>
    <x v="30"/>
    <x v="5"/>
    <s v="SO"/>
    <x v="45"/>
    <s v="Lower Kalama Hatchery"/>
    <s v="WDFW"/>
    <d v="1989-05-15T00:00:00"/>
    <n v="641840"/>
    <x v="7"/>
    <d v="1989-05-15T00:00:00"/>
    <s v="Smolt"/>
  </r>
  <r>
    <x v="30"/>
    <x v="1"/>
    <s v="FA"/>
    <x v="24"/>
    <s v="Washougal Hatchery"/>
    <s v="WDFW"/>
    <d v="1989-03-15T00:00:00"/>
    <n v="328500"/>
    <x v="6"/>
    <d v="1989-03-15T00:00:00"/>
    <s v="Smolt"/>
  </r>
  <r>
    <x v="30"/>
    <x v="1"/>
    <s v="FA"/>
    <x v="32"/>
    <s v="Elochoman Hatchery"/>
    <s v="WDFW"/>
    <d v="1989-01-23T00:00:00"/>
    <n v="1690000"/>
    <x v="14"/>
    <d v="1989-01-24T00:00:00"/>
    <s v="Smolt"/>
  </r>
  <r>
    <x v="30"/>
    <x v="1"/>
    <s v="FA"/>
    <x v="32"/>
    <s v="Elochoman Hatchery"/>
    <s v="WDFW"/>
    <d v="1989-05-04T00:00:00"/>
    <n v="1234300"/>
    <x v="14"/>
    <d v="1989-05-16T00:00:00"/>
    <s v="Smolt"/>
  </r>
  <r>
    <x v="30"/>
    <x v="1"/>
    <s v="FA"/>
    <x v="26"/>
    <s v="Grays River Hatchery"/>
    <s v="WDFW"/>
    <d v="1989-05-23T00:00:00"/>
    <n v="1281500"/>
    <x v="15"/>
    <d v="1989-06-26T00:00:00"/>
    <s v="Smolt"/>
  </r>
  <r>
    <x v="30"/>
    <x v="1"/>
    <s v="FA"/>
    <x v="22"/>
    <s v="Cowlitz Salmon"/>
    <s v="WDFW"/>
    <d v="1989-05-24T00:00:00"/>
    <n v="825000"/>
    <x v="3"/>
    <d v="1989-05-24T00:00:00"/>
    <s v="Smolt"/>
  </r>
  <r>
    <x v="30"/>
    <x v="1"/>
    <s v="FA"/>
    <x v="22"/>
    <s v="Cowlitz Hatchery"/>
    <s v="WDFW"/>
    <d v="1989-05-11T00:00:00"/>
    <n v="46500"/>
    <x v="3"/>
    <d v="1989-05-11T00:00:00"/>
    <s v="Smolt"/>
  </r>
  <r>
    <x v="30"/>
    <x v="1"/>
    <s v="FA"/>
    <x v="29"/>
    <s v="North Toutle Hatchery"/>
    <s v="WDFW"/>
    <d v="1989-06-09T00:00:00"/>
    <n v="868700"/>
    <x v="16"/>
    <d v="1989-06-09T00:00:00"/>
    <s v="Smolt"/>
  </r>
  <r>
    <x v="30"/>
    <x v="5"/>
    <s v="SO"/>
    <x v="5"/>
    <s v="Speelyai Hatchery"/>
    <s v="WDFW"/>
    <d v="1989-06-19T00:00:00"/>
    <n v="151800"/>
    <x v="5"/>
    <d v="1989-06-19T00:00:00"/>
    <s v="Smolt"/>
  </r>
  <r>
    <x v="30"/>
    <x v="6"/>
    <s v="UN"/>
    <x v="24"/>
    <s v="Washougal Hatchery"/>
    <s v="WDFW"/>
    <d v="1989-06-01T00:00:00"/>
    <n v="505000"/>
    <x v="6"/>
    <d v="1989-06-01T00:00:00"/>
    <s v="Smolt"/>
  </r>
  <r>
    <x v="30"/>
    <x v="1"/>
    <s v="FA"/>
    <x v="2"/>
    <s v="Bonneville Hatchery"/>
    <s v="ODFW"/>
    <d v="1989-03-20T00:00:00"/>
    <n v="1794047"/>
    <x v="2"/>
    <d v="1989-03-20T00:00:00"/>
    <s v="Smolt"/>
  </r>
  <r>
    <x v="30"/>
    <x v="10"/>
    <s v="FA"/>
    <x v="2"/>
    <s v="Bonneville Hatchery"/>
    <s v="ODFW"/>
    <d v="1989-03-07T00:00:00"/>
    <n v="65431"/>
    <x v="2"/>
    <d v="1989-03-07T00:00:00"/>
    <s v="Smolt"/>
  </r>
  <r>
    <x v="30"/>
    <x v="8"/>
    <s v="SP"/>
    <x v="14"/>
    <s v="Clackamas Hatchery"/>
    <s v="ODFW"/>
    <d v="1989-03-10T00:00:00"/>
    <n v="364547"/>
    <x v="13"/>
    <d v="1989-03-14T00:00:00"/>
    <s v="Smolt"/>
  </r>
  <r>
    <x v="30"/>
    <x v="8"/>
    <s v="SP"/>
    <x v="14"/>
    <s v="Salmon R Oregon"/>
    <s v="ODFW"/>
    <d v="1989-03-13T00:00:00"/>
    <n v="99990"/>
    <x v="12"/>
    <d v="1989-03-13T00:00:00"/>
    <s v="Smolt"/>
  </r>
  <r>
    <x v="30"/>
    <x v="8"/>
    <s v="SP"/>
    <x v="14"/>
    <s v="Sandy River"/>
    <s v="ODFW"/>
    <d v="1989-03-13T00:00:00"/>
    <n v="160773"/>
    <x v="12"/>
    <d v="1989-03-14T00:00:00"/>
    <s v="Smolt"/>
  </r>
  <r>
    <x v="30"/>
    <x v="8"/>
    <s v="SP"/>
    <x v="14"/>
    <s v="Clackamas Hatchery"/>
    <s v="ODFW"/>
    <d v="1989-03-09T00:00:00"/>
    <n v="303953"/>
    <x v="13"/>
    <d v="1989-03-09T00:00:00"/>
    <s v="Smolt"/>
  </r>
  <r>
    <x v="30"/>
    <x v="8"/>
    <s v="SP"/>
    <x v="38"/>
    <s v="Mollala River"/>
    <s v="ODFW"/>
    <d v="1989-03-06T00:00:00"/>
    <n v="69303"/>
    <x v="1"/>
    <d v="1989-03-06T00:00:00"/>
    <s v="Smolt"/>
  </r>
  <r>
    <x v="30"/>
    <x v="8"/>
    <s v="SP"/>
    <x v="38"/>
    <s v="M Fk Willamette River"/>
    <s v="ODFW"/>
    <d v="1989-03-06T00:00:00"/>
    <n v="609429"/>
    <x v="1"/>
    <d v="1989-03-06T00:00:00"/>
    <s v="Smolt"/>
  </r>
  <r>
    <x v="30"/>
    <x v="8"/>
    <s v="SP"/>
    <x v="38"/>
    <s v="Willamette River"/>
    <s v="ODFW"/>
    <d v="1989-03-03T00:00:00"/>
    <n v="90872"/>
    <x v="1"/>
    <d v="1989-03-03T00:00:00"/>
    <s v="Smolt"/>
  </r>
  <r>
    <x v="30"/>
    <x v="8"/>
    <s v="SP"/>
    <x v="38"/>
    <s v="S Fk Santiam River"/>
    <s v="ODFW"/>
    <d v="1989-03-06T00:00:00"/>
    <n v="176420"/>
    <x v="0"/>
    <d v="1989-03-07T00:00:00"/>
    <s v="Smolt"/>
  </r>
  <r>
    <x v="30"/>
    <x v="8"/>
    <s v="SP"/>
    <x v="17"/>
    <s v="Santiam River &amp; N Fk"/>
    <s v="ODFW"/>
    <d v="1989-03-07T00:00:00"/>
    <n v="496474"/>
    <x v="0"/>
    <d v="1989-03-10T00:00:00"/>
    <s v="Smolt"/>
  </r>
  <r>
    <x v="30"/>
    <x v="7"/>
    <s v="WI"/>
    <x v="17"/>
    <s v="Santiam River &amp; N Fk"/>
    <s v="ODFW"/>
    <d v="1989-04-04T00:00:00"/>
    <n v="85490"/>
    <x v="0"/>
    <d v="1989-04-05T00:00:00"/>
    <s v="Smolt"/>
  </r>
  <r>
    <x v="30"/>
    <x v="1"/>
    <s v="FA"/>
    <x v="41"/>
    <s v="Abernathy Hatchery"/>
    <s v="USFW"/>
    <d v="1989-01-17T00:00:00"/>
    <n v="1688296"/>
    <x v="19"/>
    <d v="1989-01-17T00:00:00"/>
    <s v="Smolt"/>
  </r>
  <r>
    <x v="30"/>
    <x v="1"/>
    <s v="FA"/>
    <x v="41"/>
    <s v="Abernathy Hatchery"/>
    <s v="USFW"/>
    <d v="1989-02-22T00:00:00"/>
    <n v="294866"/>
    <x v="19"/>
    <d v="1989-02-22T00:00:00"/>
    <s v="Smolt"/>
  </r>
  <r>
    <x v="30"/>
    <x v="1"/>
    <s v="FA"/>
    <x v="41"/>
    <s v="Abernathy Hatchery"/>
    <s v="USFW"/>
    <d v="1989-04-12T00:00:00"/>
    <n v="265697"/>
    <x v="19"/>
    <d v="1989-04-12T00:00:00"/>
    <s v="Smolt"/>
  </r>
  <r>
    <x v="30"/>
    <x v="1"/>
    <s v="FA"/>
    <x v="41"/>
    <s v="Abernathy Hatchery"/>
    <s v="USFW"/>
    <d v="1989-05-04T00:00:00"/>
    <n v="148464"/>
    <x v="19"/>
    <d v="1989-05-04T00:00:00"/>
    <s v="Smolt"/>
  </r>
  <r>
    <x v="30"/>
    <x v="1"/>
    <s v="FA"/>
    <x v="41"/>
    <s v="Abernathy Hatchery"/>
    <s v="USFW"/>
    <d v="1989-05-17T00:00:00"/>
    <n v="749334"/>
    <x v="19"/>
    <d v="1989-05-17T00:00:00"/>
    <s v="Adult"/>
  </r>
  <r>
    <x v="30"/>
    <x v="5"/>
    <s v="SO"/>
    <x v="8"/>
    <s v="Eagle Creek Hatchery"/>
    <s v="USFW"/>
    <d v="1989-04-12T00:00:00"/>
    <n v="399719"/>
    <x v="9"/>
    <d v="1989-04-13T00:00:00"/>
    <s v="Smolt"/>
  </r>
  <r>
    <x v="30"/>
    <x v="7"/>
    <s v="WI"/>
    <x v="8"/>
    <s v="Eagle Creek Hatchery"/>
    <s v="USFW"/>
    <d v="1989-05-02T00:00:00"/>
    <n v="114055"/>
    <x v="9"/>
    <d v="1989-05-09T00:00:00"/>
    <s v="Smolt"/>
  </r>
  <r>
    <x v="30"/>
    <x v="6"/>
    <s v="UN"/>
    <x v="8"/>
    <s v="Clackamas River"/>
    <s v="USFW"/>
    <d v="1989-05-01T00:00:00"/>
    <n v="19840"/>
    <x v="13"/>
    <d v="1989-05-01T00:00:00"/>
    <s v="Smolt"/>
  </r>
  <r>
    <x v="30"/>
    <x v="5"/>
    <s v="SO"/>
    <x v="8"/>
    <s v="Eagle Creek Hatchery"/>
    <s v="USFW"/>
    <d v="1989-04-07T00:00:00"/>
    <n v="285699"/>
    <x v="9"/>
    <d v="1989-04-18T00:00:00"/>
    <s v="Smolt"/>
  </r>
  <r>
    <x v="30"/>
    <x v="9"/>
    <s v="SU"/>
    <x v="28"/>
    <s v="Skamania Hatchery"/>
    <s v="WDFW"/>
    <d v="1989-05-02T00:00:00"/>
    <n v="38112"/>
    <x v="6"/>
    <d v="1989-05-09T00:00:00"/>
    <s v="Smolt"/>
  </r>
  <r>
    <x v="30"/>
    <x v="9"/>
    <s v="SU"/>
    <x v="28"/>
    <s v="N Fk Lewis River"/>
    <s v="WDFW"/>
    <d v="1989-04-24T00:00:00"/>
    <n v="110142"/>
    <x v="5"/>
    <d v="1989-04-28T00:00:00"/>
    <s v="Smolt"/>
  </r>
  <r>
    <x v="30"/>
    <x v="9"/>
    <s v="SU"/>
    <x v="28"/>
    <s v="E Fk Lewis River"/>
    <s v="WDFW"/>
    <d v="1989-05-01T00:00:00"/>
    <n v="34096"/>
    <x v="5"/>
    <d v="1989-05-05T00:00:00"/>
    <s v="Smolt"/>
  </r>
  <r>
    <x v="30"/>
    <x v="9"/>
    <s v="SU"/>
    <x v="28"/>
    <s v="Gobar Acclim Pond"/>
    <s v="WDFW"/>
    <d v="1989-05-04T00:00:00"/>
    <n v="46014"/>
    <x v="7"/>
    <d v="1989-05-04T00:00:00"/>
    <s v="Smolt"/>
  </r>
  <r>
    <x v="30"/>
    <x v="9"/>
    <s v="SU"/>
    <x v="28"/>
    <s v="Kalama River"/>
    <s v="WDFW"/>
    <d v="1989-05-04T00:00:00"/>
    <n v="13986"/>
    <x v="7"/>
    <d v="1989-05-04T00:00:00"/>
    <s v="Smolt"/>
  </r>
  <r>
    <x v="30"/>
    <x v="9"/>
    <s v="SU"/>
    <x v="22"/>
    <s v="Cowlitz River"/>
    <s v="WDFW"/>
    <d v="1989-04-24T00:00:00"/>
    <n v="259597"/>
    <x v="3"/>
    <d v="1989-05-12T00:00:00"/>
    <s v="Smolt"/>
  </r>
  <r>
    <x v="30"/>
    <x v="7"/>
    <s v="WI"/>
    <x v="21"/>
    <s v="Coweeman River"/>
    <s v="WDFW"/>
    <d v="1989-04-29T00:00:00"/>
    <n v="42367"/>
    <x v="17"/>
    <d v="1989-05-04T00:00:00"/>
    <s v="Smolt"/>
  </r>
  <r>
    <x v="30"/>
    <x v="7"/>
    <s v="WI"/>
    <x v="21"/>
    <s v="Abernathy Hatchery"/>
    <s v="WDFW"/>
    <d v="1989-05-05T00:00:00"/>
    <n v="6250"/>
    <x v="19"/>
    <d v="1989-05-05T00:00:00"/>
    <s v="Smolt"/>
  </r>
  <r>
    <x v="30"/>
    <x v="7"/>
    <s v="WI"/>
    <x v="21"/>
    <s v="Germany Creek"/>
    <s v="WDFW"/>
    <d v="1989-04-21T00:00:00"/>
    <n v="15530"/>
    <x v="4"/>
    <d v="1989-05-04T00:00:00"/>
    <s v="Smolt"/>
  </r>
  <r>
    <x v="30"/>
    <x v="7"/>
    <s v="WI"/>
    <x v="21"/>
    <s v="Beaver Creek Hatchery"/>
    <s v="WDFW"/>
    <d v="1989-04-13T00:00:00"/>
    <n v="105093"/>
    <x v="14"/>
    <d v="1989-05-11T00:00:00"/>
    <s v="Smolt"/>
  </r>
  <r>
    <x v="30"/>
    <x v="7"/>
    <s v="WI"/>
    <x v="21"/>
    <s v="Skamokawa Creek"/>
    <s v="WDFW"/>
    <d v="1989-05-05T00:00:00"/>
    <n v="10250"/>
    <x v="4"/>
    <d v="1989-05-05T00:00:00"/>
    <s v="Smolt"/>
  </r>
  <r>
    <x v="30"/>
    <x v="7"/>
    <s v="WI"/>
    <x v="21"/>
    <s v="Grays River"/>
    <s v="WDFW"/>
    <d v="1989-04-27T00:00:00"/>
    <n v="45025"/>
    <x v="15"/>
    <d v="1989-05-05T00:00:00"/>
    <s v="Smolt"/>
  </r>
  <r>
    <x v="30"/>
    <x v="7"/>
    <s v="WI"/>
    <x v="28"/>
    <s v="Hamilton Creek"/>
    <s v="WDFW"/>
    <d v="1989-04-20T00:00:00"/>
    <n v="5074"/>
    <x v="4"/>
    <d v="1989-04-20T00:00:00"/>
    <s v="Smolt"/>
  </r>
  <r>
    <x v="30"/>
    <x v="7"/>
    <s v="WI"/>
    <x v="28"/>
    <s v="Skamania Hatchery"/>
    <s v="WDFW"/>
    <d v="1989-04-21T00:00:00"/>
    <n v="64711"/>
    <x v="6"/>
    <d v="1989-05-09T00:00:00"/>
    <s v="Smolt"/>
  </r>
  <r>
    <x v="30"/>
    <x v="7"/>
    <s v="WI"/>
    <x v="28"/>
    <s v="Salmon Creek (WA)"/>
    <s v="WDFW"/>
    <d v="1989-04-21T00:00:00"/>
    <n v="10320"/>
    <x v="4"/>
    <d v="1989-04-22T00:00:00"/>
    <s v="Smolt"/>
  </r>
  <r>
    <x v="30"/>
    <x v="7"/>
    <s v="WI"/>
    <x v="21"/>
    <s v="N Fk Lewis River"/>
    <s v="WDFW"/>
    <d v="1989-04-24T00:00:00"/>
    <n v="127815"/>
    <x v="5"/>
    <d v="1989-05-09T00:00:00"/>
    <s v="Smolt"/>
  </r>
  <r>
    <x v="30"/>
    <x v="9"/>
    <s v="SU"/>
    <x v="21"/>
    <s v="E Fk Lewis River"/>
    <s v="WDFW"/>
    <d v="1989-05-11T00:00:00"/>
    <n v="10080"/>
    <x v="5"/>
    <d v="1989-05-11T00:00:00"/>
    <s v="Smolt"/>
  </r>
  <r>
    <x v="30"/>
    <x v="7"/>
    <s v="WI"/>
    <x v="21"/>
    <s v="Gobar Acclim Pond"/>
    <s v="WDFW"/>
    <d v="1989-05-04T00:00:00"/>
    <n v="66994"/>
    <x v="7"/>
    <d v="1989-05-04T00:00:00"/>
    <s v="Smolt"/>
  </r>
  <r>
    <x v="30"/>
    <x v="7"/>
    <s v="WI"/>
    <x v="22"/>
    <s v="Cowlitz Trout"/>
    <s v="WDFW"/>
    <d v="1989-04-29T00:00:00"/>
    <n v="895688"/>
    <x v="3"/>
    <d v="1989-05-23T00:00:00"/>
    <s v="Smolt"/>
  </r>
  <r>
    <x v="30"/>
    <x v="12"/>
    <s v="UN"/>
    <x v="28"/>
    <s v="Skamania Hatchery"/>
    <s v="WDFW"/>
    <d v="1989-05-08T00:00:00"/>
    <n v="6972"/>
    <x v="6"/>
    <d v="1989-05-08T00:00:00"/>
    <s v="Smolt"/>
  </r>
  <r>
    <x v="30"/>
    <x v="9"/>
    <s v="SU"/>
    <x v="30"/>
    <s v="E Fk Lewis River"/>
    <s v="WDFW"/>
    <d v="1989-04-19T00:00:00"/>
    <n v="52495"/>
    <x v="5"/>
    <d v="1989-04-21T00:00:00"/>
    <s v="Smolt"/>
  </r>
  <r>
    <x v="30"/>
    <x v="12"/>
    <s v="UN"/>
    <x v="22"/>
    <s v="Cowlitz Trout"/>
    <s v="WDFW"/>
    <d v="1989-04-24T00:00:00"/>
    <n v="88939"/>
    <x v="3"/>
    <d v="1989-05-08T00:00:00"/>
    <s v="Smolt"/>
  </r>
  <r>
    <x v="30"/>
    <x v="7"/>
    <s v="WI"/>
    <x v="28"/>
    <s v="E Fk Lewis River"/>
    <s v="WDFW"/>
    <d v="1989-04-17T00:00:00"/>
    <n v="98899"/>
    <x v="5"/>
    <d v="1989-05-02T00:00:00"/>
    <s v="Smolt"/>
  </r>
  <r>
    <x v="30"/>
    <x v="9"/>
    <s v="SU"/>
    <x v="28"/>
    <s v="Skamania Hatchery"/>
    <s v="WDFW"/>
    <d v="1989-04-15T00:00:00"/>
    <n v="62616"/>
    <x v="6"/>
    <d v="1989-04-26T00:00:00"/>
    <s v="Smolt"/>
  </r>
  <r>
    <x v="30"/>
    <x v="7"/>
    <s v="WI"/>
    <x v="28"/>
    <s v="Skamania Hatchery"/>
    <s v="WDFW"/>
    <d v="1989-04-15T00:00:00"/>
    <n v="64418"/>
    <x v="6"/>
    <d v="1989-04-26T00:00:00"/>
    <s v="Smolt"/>
  </r>
  <r>
    <x v="30"/>
    <x v="12"/>
    <s v="UN"/>
    <x v="28"/>
    <s v="Skamania Hatchery"/>
    <s v="WDFW"/>
    <d v="1989-04-17T00:00:00"/>
    <n v="14340"/>
    <x v="6"/>
    <d v="1989-04-17T00:00:00"/>
    <s v="Smolt"/>
  </r>
  <r>
    <x v="30"/>
    <x v="12"/>
    <s v="UN"/>
    <x v="22"/>
    <s v="Cowlitz Trout"/>
    <s v="WDFW"/>
    <d v="1989-04-24T00:00:00"/>
    <n v="50562"/>
    <x v="3"/>
    <d v="1989-05-08T00:00:00"/>
    <s v="Smolt"/>
  </r>
  <r>
    <x v="30"/>
    <x v="12"/>
    <s v="UN"/>
    <x v="21"/>
    <s v="Hamilton Creek"/>
    <s v="WDFW"/>
    <d v="1989-04-19T00:00:00"/>
    <n v="3960"/>
    <x v="4"/>
    <d v="1989-04-19T00:00:00"/>
    <s v="Smolt"/>
  </r>
  <r>
    <x v="30"/>
    <x v="7"/>
    <s v="WI"/>
    <x v="22"/>
    <s v="Cowlitz Trout"/>
    <s v="WDFW"/>
    <d v="1989-04-24T00:00:00"/>
    <n v="200520"/>
    <x v="3"/>
    <d v="1989-05-23T00:00:00"/>
    <s v="Smolt"/>
  </r>
  <r>
    <x v="30"/>
    <x v="9"/>
    <s v="SU"/>
    <x v="22"/>
    <s v="Cowlitz Trout"/>
    <s v="WDFW"/>
    <d v="1989-04-27T00:00:00"/>
    <n v="45654"/>
    <x v="3"/>
    <d v="1989-05-08T00:00:00"/>
    <s v="Smolt"/>
  </r>
  <r>
    <x v="30"/>
    <x v="9"/>
    <s v="SU"/>
    <x v="21"/>
    <s v="N Fk Lewis River"/>
    <s v="WDFW"/>
    <d v="1989-05-02T00:00:00"/>
    <n v="18120"/>
    <x v="5"/>
    <d v="1989-05-15T00:00:00"/>
    <s v="Smolt"/>
  </r>
  <r>
    <x v="30"/>
    <x v="9"/>
    <s v="SU"/>
    <x v="21"/>
    <s v="Toutle River"/>
    <s v="WDFW"/>
    <d v="1989-05-02T00:00:00"/>
    <n v="78136"/>
    <x v="16"/>
    <d v="1989-05-11T00:00:00"/>
    <s v="Smolt"/>
  </r>
  <r>
    <x v="30"/>
    <x v="9"/>
    <s v="SU"/>
    <x v="21"/>
    <s v="Green River"/>
    <s v="WDFW"/>
    <d v="1989-04-28T00:00:00"/>
    <n v="29314"/>
    <x v="3"/>
    <d v="1989-05-15T00:00:00"/>
    <s v="Smolt"/>
  </r>
  <r>
    <x v="30"/>
    <x v="9"/>
    <s v="SU"/>
    <x v="21"/>
    <s v="Kalama River"/>
    <s v="WDFW"/>
    <d v="1989-04-27T00:00:00"/>
    <n v="25960"/>
    <x v="7"/>
    <d v="1989-05-15T00:00:00"/>
    <s v="Smolt"/>
  </r>
  <r>
    <x v="30"/>
    <x v="9"/>
    <s v="SU"/>
    <x v="21"/>
    <s v="Beaver Creek Hatchery"/>
    <s v="WDFW"/>
    <d v="1989-04-27T00:00:00"/>
    <n v="23070"/>
    <x v="14"/>
    <d v="1989-05-15T00:00:00"/>
    <s v="Smolt"/>
  </r>
  <r>
    <x v="30"/>
    <x v="7"/>
    <s v="WI"/>
    <x v="21"/>
    <s v="Coal Creek"/>
    <s v="WDFW"/>
    <d v="1989-05-05T00:00:00"/>
    <n v="8000"/>
    <x v="4"/>
    <d v="1989-05-05T00:00:00"/>
    <s v="Smolt"/>
  </r>
  <r>
    <x v="30"/>
    <x v="8"/>
    <s v="SP"/>
    <x v="43"/>
    <s v="Below Bonn Dam"/>
    <s v="n/a"/>
    <d v="1989-04-11T00:00:00"/>
    <n v="75295"/>
    <x v="4"/>
    <d v="1989-05-30T00:00:00"/>
    <s v="Smolt"/>
  </r>
  <r>
    <x v="30"/>
    <x v="9"/>
    <s v="SU"/>
    <x v="43"/>
    <s v="Below Bonn Dam"/>
    <s v="n/a"/>
    <d v="1989-04-25T00:00:00"/>
    <n v="30116"/>
    <x v="4"/>
    <d v="1989-05-25T00:00:00"/>
    <s v="Smolt"/>
  </r>
  <r>
    <x v="30"/>
    <x v="6"/>
    <s v="UN"/>
    <x v="8"/>
    <s v="Klaskanine Hatchery"/>
    <s v="USFW"/>
    <d v="1989-04-14T00:00:00"/>
    <n v="333099"/>
    <x v="11"/>
    <d v="1989-04-18T00:00:00"/>
    <s v="Smolt"/>
  </r>
  <r>
    <x v="30"/>
    <x v="5"/>
    <s v="SO"/>
    <x v="8"/>
    <s v="Eagle Creek Hatchery"/>
    <s v="USFW"/>
    <d v="1989-05-16T00:00:00"/>
    <n v="679289"/>
    <x v="9"/>
    <d v="1989-05-30T00:00:00"/>
    <s v="Smolt"/>
  </r>
  <r>
    <x v="30"/>
    <x v="8"/>
    <s v="SP"/>
    <x v="18"/>
    <s v="McKenzie River"/>
    <s v="ODFW"/>
    <d v="1989-03-09T00:00:00"/>
    <n v="588326"/>
    <x v="1"/>
    <d v="1989-03-10T00:00:00"/>
    <s v="Smolt"/>
  </r>
  <r>
    <x v="30"/>
    <x v="9"/>
    <s v="SU"/>
    <x v="18"/>
    <s v="M Fk Willamette River"/>
    <s v="ODFW"/>
    <d v="1989-01-04T00:00:00"/>
    <n v="3630"/>
    <x v="1"/>
    <d v="1989-01-04T00:00:00"/>
    <s v="Presmolt"/>
  </r>
  <r>
    <x v="30"/>
    <x v="8"/>
    <s v="SP"/>
    <x v="0"/>
    <s v="South Santiam Hatchery"/>
    <s v="ODFW"/>
    <d v="1989-03-07T00:00:00"/>
    <n v="236352"/>
    <x v="0"/>
    <d v="1989-03-07T00:00:00"/>
    <s v="Smolt"/>
  </r>
  <r>
    <x v="30"/>
    <x v="1"/>
    <s v="FA"/>
    <x v="44"/>
    <s v="Willamette River"/>
    <s v="ODFW"/>
    <d v="1989-03-04T00:00:00"/>
    <n v="4002"/>
    <x v="1"/>
    <d v="1989-03-04T00:00:00"/>
    <s v="Smolt"/>
  </r>
  <r>
    <x v="30"/>
    <x v="8"/>
    <s v="SP"/>
    <x v="1"/>
    <s v="M Fk Willamette River"/>
    <s v="ODFW"/>
    <d v="1989-02-15T00:00:00"/>
    <n v="22800"/>
    <x v="1"/>
    <d v="1989-02-15T00:00:00"/>
    <s v="Smolt"/>
  </r>
  <r>
    <x v="30"/>
    <x v="8"/>
    <s v="SP"/>
    <x v="1"/>
    <s v="S Fk Santiam River"/>
    <s v="ODFW"/>
    <d v="1989-03-08T00:00:00"/>
    <n v="219160"/>
    <x v="0"/>
    <d v="1989-03-08T00:00:00"/>
    <s v="Smolt"/>
  </r>
  <r>
    <x v="30"/>
    <x v="1"/>
    <s v="FA"/>
    <x v="10"/>
    <s v="Big Creek Hatchery"/>
    <s v="ODFW"/>
    <d v="1989-04-12T00:00:00"/>
    <n v="5219294"/>
    <x v="10"/>
    <d v="1989-04-28T00:00:00"/>
    <s v="Smolt"/>
  </r>
  <r>
    <x v="30"/>
    <x v="7"/>
    <s v="WI"/>
    <x v="10"/>
    <s v="Big Creek Hatchery"/>
    <s v="ODFW"/>
    <d v="1989-04-14T00:00:00"/>
    <n v="51276"/>
    <x v="10"/>
    <d v="1989-04-14T00:00:00"/>
    <s v="Smolt"/>
  </r>
  <r>
    <x v="30"/>
    <x v="7"/>
    <s v="WI"/>
    <x v="10"/>
    <s v="Clatskanie River"/>
    <s v="ODFW"/>
    <d v="1989-04-17T00:00:00"/>
    <n v="10010"/>
    <x v="4"/>
    <d v="1989-04-17T00:00:00"/>
    <s v="Smolt"/>
  </r>
  <r>
    <x v="30"/>
    <x v="1"/>
    <s v="FA"/>
    <x v="2"/>
    <s v="Bonneville Hatchery"/>
    <s v="ODFW"/>
    <d v="1989-04-13T00:00:00"/>
    <n v="1246594"/>
    <x v="2"/>
    <d v="1989-04-13T00:00:00"/>
    <s v="Smolt"/>
  </r>
  <r>
    <x v="30"/>
    <x v="6"/>
    <s v="UN"/>
    <x v="2"/>
    <s v="Bonneville Hatchery"/>
    <s v="ODFW"/>
    <d v="1989-04-20T00:00:00"/>
    <n v="803669"/>
    <x v="2"/>
    <d v="1989-06-01T00:00:00"/>
    <s v="Smolt"/>
  </r>
  <r>
    <x v="30"/>
    <x v="7"/>
    <s v="WI"/>
    <x v="14"/>
    <s v="Clackamas Hatchery"/>
    <s v="ODFW"/>
    <d v="1989-04-24T00:00:00"/>
    <n v="29693"/>
    <x v="13"/>
    <d v="1989-04-25T00:00:00"/>
    <s v="Smolt"/>
  </r>
  <r>
    <x v="30"/>
    <x v="7"/>
    <s v="WI"/>
    <x v="11"/>
    <s v="Gnat Creek"/>
    <s v="ODFW"/>
    <d v="1989-04-10T00:00:00"/>
    <n v="30052"/>
    <x v="4"/>
    <d v="1989-04-10T00:00:00"/>
    <s v="Smolt"/>
  </r>
  <r>
    <x v="30"/>
    <x v="7"/>
    <s v="WI"/>
    <x v="11"/>
    <s v="Lewis and Clark River"/>
    <s v="ODFW"/>
    <d v="1989-04-10T00:00:00"/>
    <n v="39983"/>
    <x v="4"/>
    <d v="1989-04-11T00:00:00"/>
    <s v="Smolt"/>
  </r>
  <r>
    <x v="30"/>
    <x v="7"/>
    <s v="WI"/>
    <x v="11"/>
    <s v="Gales Creek"/>
    <s v="ODFW"/>
    <d v="1989-04-12T00:00:00"/>
    <n v="18257"/>
    <x v="1"/>
    <d v="1989-04-13T00:00:00"/>
    <s v="Smolt"/>
  </r>
  <r>
    <x v="30"/>
    <x v="9"/>
    <s v="SU"/>
    <x v="11"/>
    <s v="Clackamas River"/>
    <s v="ODFW"/>
    <d v="1989-04-26T00:00:00"/>
    <n v="160130"/>
    <x v="13"/>
    <d v="1989-04-28T00:00:00"/>
    <s v="Smolt"/>
  </r>
  <r>
    <x v="30"/>
    <x v="7"/>
    <s v="WI"/>
    <x v="11"/>
    <s v="Clackamas River"/>
    <s v="ODFW"/>
    <d v="1989-04-10T00:00:00"/>
    <n v="135175"/>
    <x v="13"/>
    <d v="1989-04-13T00:00:00"/>
    <s v="Smolt"/>
  </r>
  <r>
    <x v="30"/>
    <x v="9"/>
    <s v="SU"/>
    <x v="11"/>
    <s v="N Fk Clackamas River"/>
    <s v="ODFW"/>
    <d v="1989-04-27T00:00:00"/>
    <n v="4998"/>
    <x v="13"/>
    <d v="1989-04-27T00:00:00"/>
    <s v="Smolt"/>
  </r>
  <r>
    <x v="30"/>
    <x v="9"/>
    <s v="SU"/>
    <x v="33"/>
    <s v="Clackamas River"/>
    <s v="ODFW"/>
    <d v="1989-04-28T00:00:00"/>
    <n v="12200"/>
    <x v="13"/>
    <d v="1989-04-28T00:00:00"/>
    <s v="Smolt"/>
  </r>
  <r>
    <x v="30"/>
    <x v="9"/>
    <s v="SU"/>
    <x v="33"/>
    <s v="Salmon R Oregon"/>
    <s v="ODFW"/>
    <d v="1989-04-24T00:00:00"/>
    <n v="46928"/>
    <x v="12"/>
    <d v="1989-05-02T00:00:00"/>
    <s v="Smolt"/>
  </r>
  <r>
    <x v="30"/>
    <x v="9"/>
    <s v="SU"/>
    <x v="33"/>
    <s v="ZigZag River"/>
    <s v="ODFW"/>
    <d v="1989-04-24T00:00:00"/>
    <n v="15090"/>
    <x v="12"/>
    <d v="1989-04-24T00:00:00"/>
    <s v="Smolt"/>
  </r>
  <r>
    <x v="30"/>
    <x v="9"/>
    <s v="SU"/>
    <x v="19"/>
    <s v="Mollala River"/>
    <s v="ODFW"/>
    <d v="1989-04-25T00:00:00"/>
    <n v="30789"/>
    <x v="1"/>
    <d v="1989-04-25T00:00:00"/>
    <s v="Smolt"/>
  </r>
  <r>
    <x v="30"/>
    <x v="7"/>
    <s v="WI"/>
    <x v="19"/>
    <s v="Mollala River"/>
    <s v="ODFW"/>
    <d v="1989-04-06T00:00:00"/>
    <n v="65892"/>
    <x v="1"/>
    <d v="1989-04-06T00:00:00"/>
    <s v="Smolt"/>
  </r>
  <r>
    <x v="30"/>
    <x v="6"/>
    <s v="UN"/>
    <x v="15"/>
    <s v="Sandy Hatchery"/>
    <s v="ODFW"/>
    <d v="1989-04-30T00:00:00"/>
    <n v="229350"/>
    <x v="12"/>
    <d v="1989-04-30T00:00:00"/>
    <s v="Smolt"/>
  </r>
  <r>
    <x v="30"/>
    <x v="1"/>
    <s v="FA"/>
    <x v="44"/>
    <s v="Mill Cr (Willamette)"/>
    <s v="ODFW"/>
    <d v="1989-04-25T00:00:00"/>
    <n v="586011"/>
    <x v="1"/>
    <d v="1989-05-03T00:00:00"/>
    <s v="Smolt"/>
  </r>
  <r>
    <x v="30"/>
    <x v="1"/>
    <s v="FA"/>
    <x v="44"/>
    <s v="Mollala River"/>
    <s v="ODFW"/>
    <d v="1989-04-25T00:00:00"/>
    <n v="400003"/>
    <x v="1"/>
    <d v="1989-04-28T00:00:00"/>
    <s v="Smolt"/>
  </r>
  <r>
    <x v="30"/>
    <x v="1"/>
    <s v="FA"/>
    <x v="44"/>
    <s v="Santiam River &amp; N Fk"/>
    <s v="ODFW"/>
    <d v="1989-04-26T00:00:00"/>
    <n v="1036147"/>
    <x v="0"/>
    <d v="1989-05-03T00:00:00"/>
    <s v="Smolt"/>
  </r>
  <r>
    <x v="30"/>
    <x v="1"/>
    <s v="FA"/>
    <x v="44"/>
    <s v="S Fk Santiam River"/>
    <s v="ODFW"/>
    <d v="1989-04-25T00:00:00"/>
    <n v="1206140"/>
    <x v="0"/>
    <d v="1989-05-02T00:00:00"/>
    <s v="Smolt"/>
  </r>
  <r>
    <x v="30"/>
    <x v="1"/>
    <s v="FA"/>
    <x v="44"/>
    <s v="Willamette River"/>
    <s v="ODFW"/>
    <d v="1989-04-25T00:00:00"/>
    <n v="1318390"/>
    <x v="1"/>
    <d v="1989-05-03T00:00:00"/>
    <s v="Smolt"/>
  </r>
  <r>
    <x v="30"/>
    <x v="9"/>
    <s v="SU"/>
    <x v="33"/>
    <s v="Still Creek"/>
    <s v="ODFW"/>
    <d v="1989-04-25T00:00:00"/>
    <n v="5161"/>
    <x v="12"/>
    <d v="1989-04-25T00:00:00"/>
    <s v="Smolt"/>
  </r>
  <r>
    <x v="30"/>
    <x v="9"/>
    <s v="SU"/>
    <x v="19"/>
    <s v="Santiam River &amp; N Fk"/>
    <s v="ODFW"/>
    <d v="1989-04-25T00:00:00"/>
    <n v="110051"/>
    <x v="0"/>
    <d v="1989-04-26T00:00:00"/>
    <s v="Smolt"/>
  </r>
  <r>
    <x v="30"/>
    <x v="9"/>
    <s v="SU"/>
    <x v="0"/>
    <s v="South Santiam Hatchery"/>
    <s v="ODFW"/>
    <d v="1989-04-15T00:00:00"/>
    <n v="160102"/>
    <x v="0"/>
    <d v="1989-04-15T00:00:00"/>
    <s v="Smolt"/>
  </r>
  <r>
    <x v="30"/>
    <x v="9"/>
    <s v="SU"/>
    <x v="0"/>
    <s v="Santiam River &amp; N Fk"/>
    <s v="ODFW"/>
    <d v="1989-04-13T00:00:00"/>
    <n v="35188"/>
    <x v="0"/>
    <d v="1989-04-14T00:00:00"/>
    <s v="Smolt"/>
  </r>
  <r>
    <x v="30"/>
    <x v="1"/>
    <s v="FA"/>
    <x v="34"/>
    <s v="Youngs River"/>
    <s v="ODFW"/>
    <d v="1989-04-21T00:00:00"/>
    <n v="21205"/>
    <x v="8"/>
    <d v="1989-04-21T00:00:00"/>
    <s v="Smolt"/>
  </r>
  <r>
    <x v="30"/>
    <x v="7"/>
    <s v="WI"/>
    <x v="11"/>
    <s v="Tualatin River"/>
    <s v="ODFW"/>
    <d v="1989-04-03T00:00:00"/>
    <n v="10004"/>
    <x v="1"/>
    <d v="1989-04-03T00:00:00"/>
    <s v="Smolt"/>
  </r>
  <r>
    <x v="30"/>
    <x v="7"/>
    <s v="WI"/>
    <x v="11"/>
    <s v="Sandy River"/>
    <s v="ODFW"/>
    <d v="1989-04-03T00:00:00"/>
    <n v="198615"/>
    <x v="12"/>
    <d v="1989-04-07T00:00:00"/>
    <s v="Smolt"/>
  </r>
  <r>
    <x v="30"/>
    <x v="9"/>
    <s v="SU"/>
    <x v="11"/>
    <s v="Collawash River"/>
    <s v="ODFW"/>
    <d v="1989-04-27T00:00:00"/>
    <n v="14994"/>
    <x v="13"/>
    <d v="1989-04-27T00:00:00"/>
    <s v="Smolt"/>
  </r>
  <r>
    <x v="30"/>
    <x v="9"/>
    <s v="SU"/>
    <x v="11"/>
    <s v="Mollala River"/>
    <s v="ODFW"/>
    <d v="1989-04-19T00:00:00"/>
    <n v="35025"/>
    <x v="1"/>
    <d v="1989-04-19T00:00:00"/>
    <s v="Smolt"/>
  </r>
  <r>
    <x v="30"/>
    <x v="1"/>
    <s v="FA"/>
    <x v="44"/>
    <s v="Breitenbush River"/>
    <s v="ODFW"/>
    <d v="1989-05-02T00:00:00"/>
    <n v="50380"/>
    <x v="0"/>
    <d v="1989-05-02T00:00:00"/>
    <s v="Smolt"/>
  </r>
  <r>
    <x v="30"/>
    <x v="7"/>
    <s v="WI"/>
    <x v="14"/>
    <s v="Sandy River"/>
    <s v="ODFW"/>
    <d v="1989-04-24T00:00:00"/>
    <n v="29368"/>
    <x v="12"/>
    <d v="1989-04-24T00:00:00"/>
    <s v="Smolt"/>
  </r>
  <r>
    <x v="30"/>
    <x v="1"/>
    <s v="FA"/>
    <x v="12"/>
    <s v="N Fk Klaskanine River"/>
    <s v="ODFW"/>
    <d v="1989-04-21T00:00:00"/>
    <n v="878367"/>
    <x v="11"/>
    <d v="1989-04-21T00:00:00"/>
    <s v="Smolt"/>
  </r>
  <r>
    <x v="30"/>
    <x v="7"/>
    <s v="WI"/>
    <x v="12"/>
    <s v="S Fk Klaskanine River"/>
    <s v="ODFW"/>
    <d v="1989-04-07T00:00:00"/>
    <n v="60456"/>
    <x v="11"/>
    <d v="1989-04-07T00:00:00"/>
    <s v="Smolt"/>
  </r>
  <r>
    <x v="30"/>
    <x v="8"/>
    <s v="SP"/>
    <x v="1"/>
    <s v="M Fk Willamette River"/>
    <s v="ODFW"/>
    <d v="1989-04-15T00:00:00"/>
    <n v="21336"/>
    <x v="1"/>
    <d v="1989-04-15T00:00:00"/>
    <s v="Smolt"/>
  </r>
  <r>
    <x v="30"/>
    <x v="12"/>
    <s v="UN"/>
    <x v="48"/>
    <s v="Clatskanie River"/>
    <s v="ODFW"/>
    <d v="1989-04-17T00:00:00"/>
    <n v="4989"/>
    <x v="4"/>
    <d v="1989-04-17T00:00:00"/>
    <s v="Smolt"/>
  </r>
  <r>
    <x v="30"/>
    <x v="7"/>
    <s v="WI"/>
    <x v="48"/>
    <s v="Clatskanie River"/>
    <s v="ODFW"/>
    <d v="1989-04-17T00:00:00"/>
    <n v="7739"/>
    <x v="4"/>
    <d v="1989-04-17T00:00:00"/>
    <s v="Smolt"/>
  </r>
  <r>
    <x v="30"/>
    <x v="12"/>
    <s v="UN"/>
    <x v="48"/>
    <s v="Lewis and Clark River"/>
    <s v="ODFW"/>
    <d v="1989-04-17T00:00:00"/>
    <n v="10271"/>
    <x v="4"/>
    <d v="1989-04-18T00:00:00"/>
    <s v="Smolt"/>
  </r>
  <r>
    <x v="30"/>
    <x v="12"/>
    <s v="UN"/>
    <x v="48"/>
    <s v="Scappoose Creek"/>
    <s v="ODFW"/>
    <d v="1989-04-17T00:00:00"/>
    <n v="4007"/>
    <x v="1"/>
    <d v="1989-04-18T00:00:00"/>
    <s v="Smolt"/>
  </r>
  <r>
    <x v="30"/>
    <x v="7"/>
    <s v="WI"/>
    <x v="48"/>
    <s v="Scappoose Creek"/>
    <s v="ODFW"/>
    <d v="1989-04-17T00:00:00"/>
    <n v="5067"/>
    <x v="1"/>
    <d v="1989-04-17T00:00:00"/>
    <s v="Smolt"/>
  </r>
  <r>
    <x v="30"/>
    <x v="9"/>
    <s v="SU"/>
    <x v="18"/>
    <s v="Santiam River &amp; N Fk"/>
    <s v="ODFW"/>
    <d v="1989-04-12T00:00:00"/>
    <n v="40091"/>
    <x v="0"/>
    <d v="1989-04-12T00:00:00"/>
    <s v="Smolt"/>
  </r>
  <r>
    <x v="30"/>
    <x v="9"/>
    <s v="SU"/>
    <x v="18"/>
    <s v="M Fk Willamette River"/>
    <s v="ODFW"/>
    <d v="1989-04-12T00:00:00"/>
    <n v="60034"/>
    <x v="1"/>
    <d v="1989-04-12T00:00:00"/>
    <s v="Smolt"/>
  </r>
  <r>
    <x v="30"/>
    <x v="12"/>
    <s v="UN"/>
    <x v="11"/>
    <s v="Gnat Creek"/>
    <s v="ODFW"/>
    <d v="1989-05-16T00:00:00"/>
    <n v="2820"/>
    <x v="4"/>
    <d v="1989-05-16T00:00:00"/>
    <s v="Smolt"/>
  </r>
  <r>
    <x v="30"/>
    <x v="6"/>
    <s v="UN"/>
    <x v="34"/>
    <s v="S Fk Klaskanine River"/>
    <s v="ODFW"/>
    <d v="1989-05-10T00:00:00"/>
    <n v="275000"/>
    <x v="11"/>
    <d v="1989-05-10T00:00:00"/>
    <s v="Smolt"/>
  </r>
  <r>
    <x v="30"/>
    <x v="6"/>
    <s v="UN"/>
    <x v="34"/>
    <s v="Youngs Bay"/>
    <s v="ODFW"/>
    <d v="1989-05-10T00:00:00"/>
    <n v="154486"/>
    <x v="8"/>
    <d v="1989-05-10T00:00:00"/>
    <s v="Smolt"/>
  </r>
  <r>
    <x v="30"/>
    <x v="6"/>
    <s v="UN"/>
    <x v="15"/>
    <s v="Sandy Hatchery"/>
    <s v="ODFW"/>
    <d v="1989-05-31T00:00:00"/>
    <n v="831194"/>
    <x v="12"/>
    <d v="1989-05-31T00:00:00"/>
    <s v="Smolt"/>
  </r>
  <r>
    <x v="30"/>
    <x v="6"/>
    <s v="UN"/>
    <x v="15"/>
    <s v="Below Bonn Dam"/>
    <s v="ODFW"/>
    <d v="1989-05-27T00:00:00"/>
    <n v="1496"/>
    <x v="4"/>
    <d v="1989-05-27T00:00:00"/>
    <s v="Smolt"/>
  </r>
  <r>
    <x v="30"/>
    <x v="9"/>
    <s v="SU"/>
    <x v="18"/>
    <s v="McKenzie River"/>
    <s v="ODFW"/>
    <d v="1989-05-01T00:00:00"/>
    <n v="12510"/>
    <x v="1"/>
    <d v="1989-05-01T00:00:00"/>
    <s v="Smolt"/>
  </r>
  <r>
    <x v="30"/>
    <x v="8"/>
    <s v="SP"/>
    <x v="1"/>
    <s v="Willamette River"/>
    <s v="ODFW"/>
    <d v="1989-05-04T00:00:00"/>
    <n v="19397"/>
    <x v="1"/>
    <d v="1989-05-04T00:00:00"/>
    <s v="Smolt"/>
  </r>
  <r>
    <x v="30"/>
    <x v="1"/>
    <s v="FA"/>
    <x v="12"/>
    <s v="N Fk Klaskanine River"/>
    <s v="ODFW"/>
    <d v="1989-05-05T00:00:00"/>
    <n v="3152680"/>
    <x v="11"/>
    <d v="1989-05-05T00:00:00"/>
    <s v="Smolt"/>
  </r>
  <r>
    <x v="30"/>
    <x v="6"/>
    <s v="UN"/>
    <x v="12"/>
    <s v="N Fk Klaskanine River"/>
    <s v="ODFW"/>
    <d v="1989-05-16T00:00:00"/>
    <n v="1093868"/>
    <x v="11"/>
    <d v="1989-05-16T00:00:00"/>
    <s v="Smolt"/>
  </r>
  <r>
    <x v="30"/>
    <x v="9"/>
    <s v="SU"/>
    <x v="16"/>
    <s v="McKenzie River"/>
    <s v="ODFW"/>
    <d v="1989-05-01T00:00:00"/>
    <n v="106377"/>
    <x v="1"/>
    <d v="1989-05-01T00:00:00"/>
    <s v="Smolt"/>
  </r>
  <r>
    <x v="30"/>
    <x v="1"/>
    <s v="FA"/>
    <x v="2"/>
    <s v="Bonneville Hatchery"/>
    <s v="ODFW"/>
    <d v="1989-05-01T00:00:00"/>
    <n v="8597371"/>
    <x v="2"/>
    <d v="1989-05-02T00:00:00"/>
    <s v="Smolt"/>
  </r>
  <r>
    <x v="30"/>
    <x v="1"/>
    <s v="FA"/>
    <x v="10"/>
    <s v="Big Creek Hatchery"/>
    <s v="ODFW"/>
    <d v="1989-05-07T00:00:00"/>
    <n v="5356716"/>
    <x v="10"/>
    <d v="1989-05-08T00:00:00"/>
    <s v="Smolt"/>
  </r>
  <r>
    <x v="30"/>
    <x v="1"/>
    <s v="FA"/>
    <x v="10"/>
    <s v="Big Creek Hatchery"/>
    <s v="ODFW"/>
    <d v="1989-05-23T00:00:00"/>
    <n v="51994"/>
    <x v="10"/>
    <d v="1989-05-23T00:00:00"/>
    <s v="Smolt"/>
  </r>
  <r>
    <x v="30"/>
    <x v="12"/>
    <s v="UN"/>
    <x v="10"/>
    <s v="Big Creek Hatchery"/>
    <s v="ODFW"/>
    <d v="1989-05-01T00:00:00"/>
    <n v="5000"/>
    <x v="10"/>
    <d v="1989-05-01T00:00:00"/>
    <s v="Smolt"/>
  </r>
  <r>
    <x v="30"/>
    <x v="12"/>
    <s v="UN"/>
    <x v="10"/>
    <s v="Lewis and Clark River"/>
    <s v="ODFW"/>
    <d v="1989-05-01T00:00:00"/>
    <n v="2046"/>
    <x v="4"/>
    <d v="1989-05-01T00:00:00"/>
    <s v="Smolt"/>
  </r>
  <r>
    <x v="30"/>
    <x v="6"/>
    <s v="UN"/>
    <x v="10"/>
    <s v="Tualatin River"/>
    <s v="ODFW"/>
    <d v="1989-05-08T00:00:00"/>
    <n v="59824"/>
    <x v="1"/>
    <d v="1989-05-08T00:00:00"/>
    <s v="Smolt"/>
  </r>
  <r>
    <x v="30"/>
    <x v="1"/>
    <s v="FA"/>
    <x v="46"/>
    <s v="Chinook River"/>
    <s v="WDFW"/>
    <d v="1989-04-29T00:00:00"/>
    <n v="124700"/>
    <x v="18"/>
    <d v="1989-04-29T00:00:00"/>
    <s v="Smolt"/>
  </r>
  <r>
    <x v="30"/>
    <x v="6"/>
    <s v="UN"/>
    <x v="2"/>
    <s v="Bonneville Hatchery"/>
    <s v="ODFW"/>
    <d v="1989-05-24T00:00:00"/>
    <n v="601362"/>
    <x v="2"/>
    <d v="1989-05-24T00:00:00"/>
    <s v="Smolt"/>
  </r>
  <r>
    <x v="30"/>
    <x v="6"/>
    <s v="UN"/>
    <x v="10"/>
    <s v="Big Creek Hatchery"/>
    <s v="ODFW"/>
    <d v="1989-07-31T00:00:00"/>
    <n v="40043"/>
    <x v="10"/>
    <d v="1989-07-31T00:00:00"/>
    <s v="Smolt"/>
  </r>
  <r>
    <x v="30"/>
    <x v="6"/>
    <s v="UN"/>
    <x v="10"/>
    <s v="Big Creek Hatchery"/>
    <s v="ODFW"/>
    <d v="1989-06-01T00:00:00"/>
    <n v="556140"/>
    <x v="10"/>
    <d v="1989-06-29T00:00:00"/>
    <s v="Smolt"/>
  </r>
  <r>
    <x v="30"/>
    <x v="1"/>
    <s v="FA"/>
    <x v="2"/>
    <s v="Bonneville Hatchery"/>
    <s v="ODFW"/>
    <d v="1989-06-19T00:00:00"/>
    <n v="370082"/>
    <x v="2"/>
    <d v="1989-06-26T00:00:00"/>
    <s v="Smolt"/>
  </r>
  <r>
    <x v="30"/>
    <x v="1"/>
    <s v="FA"/>
    <x v="2"/>
    <s v="Bonneville Hatchery"/>
    <s v="ODFW"/>
    <d v="1989-08-01T00:00:00"/>
    <n v="2954126"/>
    <x v="2"/>
    <d v="1989-08-02T00:00:00"/>
    <s v="Smolt"/>
  </r>
  <r>
    <x v="30"/>
    <x v="6"/>
    <s v="UN"/>
    <x v="2"/>
    <s v="Bonneville Hatchery"/>
    <s v="ODFW"/>
    <d v="1989-06-01T00:00:00"/>
    <n v="353966"/>
    <x v="2"/>
    <d v="1989-06-01T00:00:00"/>
    <s v="Smolt"/>
  </r>
  <r>
    <x v="30"/>
    <x v="1"/>
    <s v="FA"/>
    <x v="34"/>
    <s v="Youngs River"/>
    <s v="ODFW"/>
    <d v="1989-07-21T00:00:00"/>
    <n v="97215"/>
    <x v="8"/>
    <d v="1989-07-21T00:00:00"/>
    <s v="Smolt"/>
  </r>
  <r>
    <x v="30"/>
    <x v="1"/>
    <s v="FA"/>
    <x v="2"/>
    <s v="Below Bonn Dam"/>
    <s v="ODFW"/>
    <d v="1989-06-06T00:00:00"/>
    <n v="1845520"/>
    <x v="4"/>
    <d v="1989-07-22T00:00:00"/>
    <s v="Smolt"/>
  </r>
  <r>
    <x v="30"/>
    <x v="6"/>
    <s v="UN"/>
    <x v="49"/>
    <s v="Wahkeena Pond"/>
    <s v="ODFW"/>
    <d v="1989-06-16T00:00:00"/>
    <n v="599999"/>
    <x v="4"/>
    <d v="1989-06-16T00:00:00"/>
    <s v="Smolt"/>
  </r>
  <r>
    <x v="30"/>
    <x v="1"/>
    <s v="FA"/>
    <x v="2"/>
    <s v="Below Bonn Dam"/>
    <s v="ODFW"/>
    <d v="1989-06-23T00:00:00"/>
    <n v="432556"/>
    <x v="4"/>
    <d v="1989-07-22T00:00:00"/>
    <s v="Smolt"/>
  </r>
  <r>
    <x v="30"/>
    <x v="1"/>
    <s v="FA"/>
    <x v="34"/>
    <s v="Youngs River"/>
    <s v="ODFW"/>
    <d v="1989-03-11T00:00:00"/>
    <n v="12496"/>
    <x v="8"/>
    <d v="1989-03-11T00:00:00"/>
    <s v="Smolt"/>
  </r>
  <r>
    <x v="30"/>
    <x v="1"/>
    <s v="FA"/>
    <x v="34"/>
    <s v="Youngs River"/>
    <s v="ODFW"/>
    <d v="1989-05-10T00:00:00"/>
    <n v="8500"/>
    <x v="8"/>
    <d v="1989-05-10T00:00:00"/>
    <s v="Smolt"/>
  </r>
  <r>
    <x v="30"/>
    <x v="1"/>
    <s v="FA"/>
    <x v="10"/>
    <s v="Big Creek Hatchery"/>
    <s v="ODFW"/>
    <d v="1989-08-21T00:00:00"/>
    <n v="103471"/>
    <x v="10"/>
    <d v="1989-08-21T00:00:00"/>
    <s v="Smolt"/>
  </r>
  <r>
    <x v="30"/>
    <x v="8"/>
    <s v="SP"/>
    <x v="17"/>
    <s v="S Fk Santiam River"/>
    <s v="ODFW"/>
    <d v="1989-03-10T00:00:00"/>
    <n v="15576"/>
    <x v="0"/>
    <d v="1989-03-10T00:00:00"/>
    <s v="Smolt"/>
  </r>
  <r>
    <x v="31"/>
    <x v="3"/>
    <s v="UN"/>
    <x v="10"/>
    <s v="Big Creek Hatchery"/>
    <s v="ODFW"/>
    <d v="1987-03-26T00:00:00"/>
    <n v="10000"/>
    <x v="10"/>
    <d v="1987-03-26T00:00:00"/>
    <s v="Presmolt"/>
  </r>
  <r>
    <x v="31"/>
    <x v="0"/>
    <s v="SP"/>
    <x v="14"/>
    <s v="Clackamas Hatchery"/>
    <s v="ODFW"/>
    <d v="1987-10-13T00:00:00"/>
    <n v="672500"/>
    <x v="13"/>
    <d v="1987-10-16T00:00:00"/>
    <s v="Presmolt"/>
  </r>
  <r>
    <x v="31"/>
    <x v="0"/>
    <s v="SP"/>
    <x v="18"/>
    <s v="McKenzie Hatchery"/>
    <s v="ODFW"/>
    <d v="1987-11-01T00:00:00"/>
    <n v="311000"/>
    <x v="1"/>
    <d v="1987-11-01T00:00:00"/>
    <s v="Presmolt"/>
  </r>
  <r>
    <x v="31"/>
    <x v="3"/>
    <s v="UN"/>
    <x v="37"/>
    <s v="Deep River"/>
    <s v="ODFW"/>
    <d v="1987-05-29T00:00:00"/>
    <n v="200000"/>
    <x v="15"/>
    <d v="1987-05-29T00:00:00"/>
    <s v="Presmolt"/>
  </r>
  <r>
    <x v="31"/>
    <x v="0"/>
    <s v="SP"/>
    <x v="0"/>
    <s v="Willamette River"/>
    <s v="ODFW"/>
    <d v="1987-11-16T00:00:00"/>
    <n v="130000"/>
    <x v="1"/>
    <d v="1987-11-17T00:00:00"/>
    <s v="Presmolt"/>
  </r>
  <r>
    <x v="31"/>
    <x v="0"/>
    <s v="SP"/>
    <x v="1"/>
    <s v="Mollala River"/>
    <s v="ODFW"/>
    <d v="1987-11-11T00:00:00"/>
    <n v="30000"/>
    <x v="1"/>
    <d v="1987-11-11T00:00:00"/>
    <s v="Presmolt"/>
  </r>
  <r>
    <x v="31"/>
    <x v="0"/>
    <s v="SP"/>
    <x v="1"/>
    <s v="Santiam River"/>
    <s v="ODFW"/>
    <d v="1987-11-10T00:00:00"/>
    <n v="170500"/>
    <x v="1"/>
    <d v="1987-11-10T00:00:00"/>
    <s v="Presmolt"/>
  </r>
  <r>
    <x v="31"/>
    <x v="0"/>
    <s v="SP"/>
    <x v="1"/>
    <s v="M Fk Willamette River"/>
    <s v="ODFW"/>
    <d v="1987-09-14T00:00:00"/>
    <n v="89500"/>
    <x v="1"/>
    <d v="1987-11-12T00:00:00"/>
    <s v="Presmolt"/>
  </r>
  <r>
    <x v="31"/>
    <x v="3"/>
    <s v="UN"/>
    <x v="2"/>
    <s v="Below Bonn Dam"/>
    <s v="ODFW"/>
    <d v="1987-05-27T00:00:00"/>
    <n v="2966500"/>
    <x v="4"/>
    <d v="1987-06-02T00:00:00"/>
    <s v="Presmolt"/>
  </r>
  <r>
    <x v="31"/>
    <x v="0"/>
    <s v="SP"/>
    <x v="1"/>
    <s v="Mollala River"/>
    <s v="ODFW"/>
    <d v="1987-04-02T00:00:00"/>
    <n v="2416000"/>
    <x v="1"/>
    <d v="1987-05-15T00:00:00"/>
    <s v="Presmolt"/>
  </r>
  <r>
    <x v="31"/>
    <x v="0"/>
    <s v="SP"/>
    <x v="1"/>
    <s v="Willamette River"/>
    <s v="ODFW"/>
    <d v="1987-05-19T00:00:00"/>
    <n v="870500"/>
    <x v="1"/>
    <d v="1987-06-04T00:00:00"/>
    <s v="Presmolt"/>
  </r>
  <r>
    <x v="31"/>
    <x v="7"/>
    <s v="WI"/>
    <x v="8"/>
    <s v="Eagle Creek Hatchery"/>
    <s v="USFW"/>
    <d v="1987-06-23T00:00:00"/>
    <n v="82500"/>
    <x v="9"/>
    <d v="1987-06-23T00:00:00"/>
    <s v="Presmolt"/>
  </r>
  <r>
    <x v="31"/>
    <x v="4"/>
    <s v="NO"/>
    <x v="32"/>
    <s v="Elochoman Hatchery"/>
    <s v="WDFW"/>
    <d v="1987-05-11T00:00:00"/>
    <n v="1350000"/>
    <x v="14"/>
    <d v="1987-05-14T00:00:00"/>
    <s v="Presmolt"/>
  </r>
  <r>
    <x v="31"/>
    <x v="15"/>
    <s v="SO"/>
    <x v="26"/>
    <s v="Grays River Hatchery"/>
    <s v="WDFW"/>
    <d v="1987-03-09T00:00:00"/>
    <n v="1451500"/>
    <x v="15"/>
    <d v="1987-03-23T00:00:00"/>
    <s v="Presmolt"/>
  </r>
  <r>
    <x v="31"/>
    <x v="4"/>
    <s v="NO"/>
    <x v="27"/>
    <s v="Kalama Falls Hatchery"/>
    <s v="WDFW"/>
    <d v="1987-04-01T00:00:00"/>
    <n v="250000"/>
    <x v="7"/>
    <d v="1987-04-01T00:00:00"/>
    <s v="Presmolt"/>
  </r>
  <r>
    <x v="31"/>
    <x v="4"/>
    <s v="NO"/>
    <x v="7"/>
    <s v="Lewis River"/>
    <s v="WDFW"/>
    <d v="1987-03-20T00:00:00"/>
    <n v="872000"/>
    <x v="5"/>
    <d v="1987-04-30T00:00:00"/>
    <s v="Presmolt"/>
  </r>
  <r>
    <x v="31"/>
    <x v="15"/>
    <s v="SO"/>
    <x v="5"/>
    <s v="Lewis River"/>
    <s v="WDFW"/>
    <d v="1987-04-17T00:00:00"/>
    <n v="80000"/>
    <x v="5"/>
    <d v="1987-04-17T00:00:00"/>
    <s v="Presmolt"/>
  </r>
  <r>
    <x v="31"/>
    <x v="15"/>
    <s v="SO"/>
    <x v="5"/>
    <s v="Speelyai Hatchery"/>
    <s v="WDFW"/>
    <d v="1987-07-28T00:00:00"/>
    <n v="149500"/>
    <x v="5"/>
    <d v="1987-07-28T00:00:00"/>
    <s v="Presmolt"/>
  </r>
  <r>
    <x v="31"/>
    <x v="4"/>
    <s v="NO"/>
    <x v="27"/>
    <s v="Kalama River"/>
    <s v="WDFW"/>
    <d v="1987-05-05T00:00:00"/>
    <n v="223500"/>
    <x v="7"/>
    <d v="1987-05-05T00:00:00"/>
    <s v="Presmolt"/>
  </r>
  <r>
    <x v="31"/>
    <x v="4"/>
    <s v="NO"/>
    <x v="32"/>
    <s v="Elochoman River"/>
    <s v="WDFW"/>
    <d v="1987-05-11T00:00:00"/>
    <n v="1350000"/>
    <x v="14"/>
    <d v="1987-05-14T00:00:00"/>
    <s v="Presmolt"/>
  </r>
  <r>
    <x v="31"/>
    <x v="4"/>
    <s v="NO"/>
    <x v="24"/>
    <s v="Washougal Hatchery"/>
    <s v="WDFW"/>
    <d v="1987-05-22T00:00:00"/>
    <n v="199000"/>
    <x v="6"/>
    <d v="1987-05-22T00:00:00"/>
    <s v="Presmolt"/>
  </r>
  <r>
    <x v="31"/>
    <x v="15"/>
    <s v="SO"/>
    <x v="24"/>
    <s v="Washougal Hatchery"/>
    <s v="WDFW"/>
    <d v="1987-03-16T00:00:00"/>
    <n v="65000"/>
    <x v="6"/>
    <d v="1987-03-16T00:00:00"/>
    <s v="Presmolt"/>
  </r>
  <r>
    <x v="31"/>
    <x v="0"/>
    <s v="SP"/>
    <x v="22"/>
    <s v="Cowlitz Hatchery"/>
    <s v="WDFW"/>
    <d v="1987-03-23T00:00:00"/>
    <n v="2563500"/>
    <x v="3"/>
    <d v="1987-06-26T00:00:00"/>
    <s v="Parr"/>
  </r>
  <r>
    <x v="31"/>
    <x v="0"/>
    <s v="SP"/>
    <x v="22"/>
    <s v="Cowlitz Hatchery"/>
    <s v="WDFW"/>
    <d v="1987-01-10T00:00:00"/>
    <n v="3657000"/>
    <x v="3"/>
    <d v="1987-03-05T00:00:00"/>
    <s v="Fry"/>
  </r>
  <r>
    <x v="31"/>
    <x v="1"/>
    <s v="FA"/>
    <x v="22"/>
    <s v="Cowlitz Hatchery"/>
    <s v="WDFW"/>
    <d v="1987-12-21T00:00:00"/>
    <n v="577000"/>
    <x v="3"/>
    <d v="1987-12-21T00:00:00"/>
    <s v="Fry"/>
  </r>
  <r>
    <x v="31"/>
    <x v="3"/>
    <s v="UN"/>
    <x v="3"/>
    <s v="Chinook River"/>
    <s v="WDFW"/>
    <d v="1987-04-21T00:00:00"/>
    <n v="105000"/>
    <x v="18"/>
    <d v="1987-04-22T00:00:00"/>
    <s v="Presmolt"/>
  </r>
  <r>
    <x v="31"/>
    <x v="3"/>
    <s v="UN"/>
    <x v="46"/>
    <s v="Chinook River"/>
    <s v="WDFW"/>
    <d v="1987-03-23T00:00:00"/>
    <n v="47500"/>
    <x v="18"/>
    <d v="1987-03-23T00:00:00"/>
    <s v="Presmolt"/>
  </r>
  <r>
    <x v="31"/>
    <x v="3"/>
    <s v="UN"/>
    <x v="46"/>
    <s v="Olequa Creek"/>
    <s v="WDFW"/>
    <d v="1987-07-11T00:00:00"/>
    <n v="1000"/>
    <x v="3"/>
    <d v="1987-07-11T00:00:00"/>
    <s v="Presmolt"/>
  </r>
  <r>
    <x v="31"/>
    <x v="0"/>
    <s v="SP"/>
    <x v="11"/>
    <s v="Sandy River"/>
    <s v="ODFW"/>
    <d v="1987-10-14T00:00:00"/>
    <n v="200500"/>
    <x v="12"/>
    <d v="1987-10-15T00:00:00"/>
    <s v="Presmolt"/>
  </r>
  <r>
    <x v="31"/>
    <x v="7"/>
    <s v="WI"/>
    <x v="17"/>
    <s v="Santiam River"/>
    <s v="ODFW"/>
    <d v="1987-05-28T00:00:00"/>
    <n v="137500"/>
    <x v="1"/>
    <d v="1987-06-05T00:00:00"/>
    <s v="Presmolt"/>
  </r>
  <r>
    <x v="31"/>
    <x v="0"/>
    <s v="SP"/>
    <x v="18"/>
    <s v="Blue River"/>
    <s v="ODFW"/>
    <d v="1987-04-09T00:00:00"/>
    <n v="262000"/>
    <x v="20"/>
    <d v="1987-04-09T00:00:00"/>
    <s v="Presmolt"/>
  </r>
  <r>
    <x v="31"/>
    <x v="0"/>
    <s v="SP"/>
    <x v="18"/>
    <s v="Fall Creek Reservoir"/>
    <s v="ODFW"/>
    <d v="1987-04-03T00:00:00"/>
    <n v="365500"/>
    <x v="1"/>
    <d v="1987-04-03T00:00:00"/>
    <s v="Presmolt"/>
  </r>
  <r>
    <x v="31"/>
    <x v="3"/>
    <s v="UN"/>
    <x v="15"/>
    <s v="Sandy Hatchery"/>
    <s v="ODFW"/>
    <d v="1987-06-15T00:00:00"/>
    <n v="141000"/>
    <x v="12"/>
    <d v="1987-06-15T00:00:00"/>
    <s v="Presmolt"/>
  </r>
  <r>
    <x v="31"/>
    <x v="3"/>
    <s v="UN"/>
    <x v="34"/>
    <s v="Beaver Creek"/>
    <s v="ODFW"/>
    <d v="1987-05-20T00:00:00"/>
    <n v="17000"/>
    <x v="14"/>
    <d v="1987-05-20T00:00:00"/>
    <s v="Presmolt"/>
  </r>
  <r>
    <x v="31"/>
    <x v="0"/>
    <s v="SP"/>
    <x v="38"/>
    <s v="Willamette River"/>
    <s v="ODFW"/>
    <d v="1987-11-11T00:00:00"/>
    <n v="353500"/>
    <x v="1"/>
    <d v="1987-11-11T00:00:00"/>
    <s v="Presmolt"/>
  </r>
  <r>
    <x v="31"/>
    <x v="0"/>
    <s v="SP"/>
    <x v="38"/>
    <s v="Santiam River"/>
    <s v="ODFW"/>
    <d v="1987-11-09T00:00:00"/>
    <n v="190000"/>
    <x v="1"/>
    <d v="1987-11-09T00:00:00"/>
    <s v="Presmolt"/>
  </r>
  <r>
    <x v="31"/>
    <x v="0"/>
    <s v="SP"/>
    <x v="0"/>
    <s v="Green Peter Reservoir"/>
    <s v="ODFW"/>
    <d v="1987-10-14T00:00:00"/>
    <n v="3500"/>
    <x v="1"/>
    <d v="1987-10-14T00:00:00"/>
    <s v="Presmolt"/>
  </r>
  <r>
    <x v="31"/>
    <x v="1"/>
    <s v="FA"/>
    <x v="2"/>
    <s v="Below Bonn Dam"/>
    <s v="ODFW"/>
    <d v="1988-06-27T00:00:00"/>
    <n v="1813500"/>
    <x v="4"/>
    <d v="1988-07-24T00:00:00"/>
    <s v="Smolt"/>
  </r>
  <r>
    <x v="31"/>
    <x v="1"/>
    <s v="FA"/>
    <x v="10"/>
    <s v="Big Creek Hatchery"/>
    <s v="ODFW"/>
    <d v="1988-04-05T00:00:00"/>
    <n v="1886000"/>
    <x v="10"/>
    <d v="1988-04-05T00:00:00"/>
    <s v="Smolt"/>
  </r>
  <r>
    <x v="31"/>
    <x v="1"/>
    <s v="FA"/>
    <x v="10"/>
    <s v="Big Creek Hatchery"/>
    <s v="ODFW"/>
    <d v="1988-04-25T00:00:00"/>
    <n v="1213500"/>
    <x v="10"/>
    <d v="1988-04-25T00:00:00"/>
    <s v="Smolt"/>
  </r>
  <r>
    <x v="31"/>
    <x v="1"/>
    <s v="FA"/>
    <x v="10"/>
    <s v="Big Creek Hatchery"/>
    <s v="ODFW"/>
    <d v="1988-05-10T00:00:00"/>
    <n v="5752500"/>
    <x v="10"/>
    <d v="1988-05-10T00:00:00"/>
    <s v="Smolt"/>
  </r>
  <r>
    <x v="31"/>
    <x v="1"/>
    <s v="FA"/>
    <x v="10"/>
    <s v="Big Creek Hatchery"/>
    <s v="ODFW"/>
    <d v="1988-05-19T00:00:00"/>
    <n v="53500"/>
    <x v="10"/>
    <d v="1988-05-19T00:00:00"/>
    <s v="Smolt"/>
  </r>
  <r>
    <x v="31"/>
    <x v="1"/>
    <s v="FA"/>
    <x v="10"/>
    <s v="Big Creek Hatchery"/>
    <s v="ODFW"/>
    <d v="1988-08-15T00:00:00"/>
    <n v="50000"/>
    <x v="10"/>
    <d v="1988-08-15T00:00:00"/>
    <s v="Smolt"/>
  </r>
  <r>
    <x v="31"/>
    <x v="1"/>
    <s v="FA"/>
    <x v="10"/>
    <s v="Big Creek Hatchery"/>
    <s v="ODFW"/>
    <d v="1988-10-01T00:00:00"/>
    <n v="50000"/>
    <x v="10"/>
    <d v="1988-10-01T00:00:00"/>
    <s v="Smolt"/>
  </r>
  <r>
    <x v="31"/>
    <x v="6"/>
    <s v="UN"/>
    <x v="10"/>
    <s v="Tualatin River"/>
    <s v="ODFW"/>
    <d v="1988-05-05T00:00:00"/>
    <n v="60000"/>
    <x v="1"/>
    <d v="1988-05-06T00:00:00"/>
    <s v="Smolt"/>
  </r>
  <r>
    <x v="31"/>
    <x v="6"/>
    <s v="UN"/>
    <x v="10"/>
    <s v="Big Creek Hatchery"/>
    <s v="ODFW"/>
    <d v="1988-06-01T00:00:00"/>
    <n v="560000"/>
    <x v="10"/>
    <d v="1988-06-01T00:00:00"/>
    <s v="Smolt"/>
  </r>
  <r>
    <x v="31"/>
    <x v="6"/>
    <s v="UN"/>
    <x v="10"/>
    <s v="Big Creek Hatchery"/>
    <s v="ODFW"/>
    <d v="1988-08-15T00:00:00"/>
    <n v="90000"/>
    <x v="10"/>
    <d v="1988-08-15T00:00:00"/>
    <s v="Smolt"/>
  </r>
  <r>
    <x v="31"/>
    <x v="7"/>
    <s v="WI"/>
    <x v="10"/>
    <s v="Big Creek Hatchery"/>
    <s v="ODFW"/>
    <d v="1988-04-14T00:00:00"/>
    <n v="57500"/>
    <x v="10"/>
    <d v="1988-04-22T00:00:00"/>
    <s v="Smolt"/>
  </r>
  <r>
    <x v="31"/>
    <x v="7"/>
    <s v="WI"/>
    <x v="10"/>
    <s v="Tualatin River"/>
    <s v="ODFW"/>
    <d v="1988-04-21T00:00:00"/>
    <n v="10000"/>
    <x v="1"/>
    <d v="1988-04-22T00:00:00"/>
    <s v="Smolt"/>
  </r>
  <r>
    <x v="31"/>
    <x v="6"/>
    <s v="UN"/>
    <x v="2"/>
    <s v="Bonneville Hatchery"/>
    <s v="ODFW"/>
    <d v="1988-04-26T00:00:00"/>
    <n v="791000"/>
    <x v="2"/>
    <d v="1988-04-26T00:00:00"/>
    <s v="Smolt"/>
  </r>
  <r>
    <x v="31"/>
    <x v="6"/>
    <s v="UN"/>
    <x v="2"/>
    <s v="Bonneville Hatchery"/>
    <s v="ODFW"/>
    <d v="1988-06-01T00:00:00"/>
    <n v="1093000"/>
    <x v="2"/>
    <d v="1988-06-01T00:00:00"/>
    <s v="Smolt"/>
  </r>
  <r>
    <x v="31"/>
    <x v="1"/>
    <s v="FA"/>
    <x v="2"/>
    <s v="Bonneville Hatchery"/>
    <s v="ODFW"/>
    <d v="1988-03-02T00:00:00"/>
    <n v="3055500"/>
    <x v="2"/>
    <d v="1988-03-16T00:00:00"/>
    <s v="Smolt"/>
  </r>
  <r>
    <x v="31"/>
    <x v="1"/>
    <s v="FA"/>
    <x v="2"/>
    <s v="Bonneville Hatchery"/>
    <s v="ODFW"/>
    <d v="1988-04-18T00:00:00"/>
    <n v="989000"/>
    <x v="2"/>
    <d v="1988-04-18T00:00:00"/>
    <s v="Smolt"/>
  </r>
  <r>
    <x v="31"/>
    <x v="1"/>
    <s v="FA"/>
    <x v="2"/>
    <s v="Bonneville Hatchery"/>
    <s v="ODFW"/>
    <d v="1988-04-30T00:00:00"/>
    <n v="8119500"/>
    <x v="2"/>
    <d v="1988-04-30T00:00:00"/>
    <s v="Smolt"/>
  </r>
  <r>
    <x v="31"/>
    <x v="10"/>
    <s v="FA"/>
    <x v="2"/>
    <s v="Bonneville Hatchery"/>
    <s v="ODFW"/>
    <d v="1988-03-04T00:00:00"/>
    <n v="103500"/>
    <x v="2"/>
    <d v="1988-03-04T00:00:00"/>
    <s v="Smolt"/>
  </r>
  <r>
    <x v="31"/>
    <x v="1"/>
    <s v="FA"/>
    <x v="2"/>
    <s v="Bonneville Hatchery"/>
    <s v="ODFW"/>
    <d v="1988-06-01T00:00:00"/>
    <n v="3237500"/>
    <x v="2"/>
    <d v="1988-06-01T00:00:00"/>
    <s v="Smolt"/>
  </r>
  <r>
    <x v="31"/>
    <x v="1"/>
    <s v="FA"/>
    <x v="2"/>
    <s v="Bonneville Hatchery"/>
    <s v="ODFW"/>
    <d v="1988-11-01T00:00:00"/>
    <n v="500000"/>
    <x v="2"/>
    <d v="1988-11-01T00:00:00"/>
    <s v="Smolt"/>
  </r>
  <r>
    <x v="31"/>
    <x v="8"/>
    <s v="SP"/>
    <x v="14"/>
    <s v="Clackamas River"/>
    <s v="ODFW"/>
    <d v="1988-04-13T00:00:00"/>
    <n v="347000"/>
    <x v="13"/>
    <d v="1988-04-13T00:00:00"/>
    <s v="Smolt"/>
  </r>
  <r>
    <x v="31"/>
    <x v="8"/>
    <s v="SP"/>
    <x v="14"/>
    <s v="Clackamas Hatchery"/>
    <s v="ODFW"/>
    <d v="1988-03-03T00:00:00"/>
    <n v="396000"/>
    <x v="13"/>
    <d v="1988-04-13T00:00:00"/>
    <s v="Smolt"/>
  </r>
  <r>
    <x v="31"/>
    <x v="7"/>
    <s v="WI"/>
    <x v="14"/>
    <s v="Clackamas Hatchery"/>
    <s v="ODFW"/>
    <d v="1988-04-15T00:00:00"/>
    <n v="35000"/>
    <x v="13"/>
    <d v="1988-04-15T00:00:00"/>
    <s v="Smolt"/>
  </r>
  <r>
    <x v="31"/>
    <x v="7"/>
    <s v="WI"/>
    <x v="11"/>
    <s v="Sandy River"/>
    <s v="ODFW"/>
    <d v="1988-04-11T00:00:00"/>
    <n v="218000"/>
    <x v="12"/>
    <d v="1988-04-18T00:00:00"/>
    <s v="Smolt"/>
  </r>
  <r>
    <x v="31"/>
    <x v="7"/>
    <s v="WI"/>
    <x v="11"/>
    <s v="Scappoose Creek"/>
    <s v="ODFW"/>
    <d v="1988-04-25T00:00:00"/>
    <n v="5000"/>
    <x v="1"/>
    <d v="1988-04-25T00:00:00"/>
    <s v="Smolt"/>
  </r>
  <r>
    <x v="31"/>
    <x v="7"/>
    <s v="WI"/>
    <x v="11"/>
    <s v="Lewis and Clark River"/>
    <s v="ODFW"/>
    <d v="1988-04-21T00:00:00"/>
    <n v="40000"/>
    <x v="4"/>
    <d v="1988-04-25T00:00:00"/>
    <s v="Smolt"/>
  </r>
  <r>
    <x v="31"/>
    <x v="7"/>
    <s v="WI"/>
    <x v="11"/>
    <s v="Clatskanie River"/>
    <s v="ODFW"/>
    <d v="1988-04-22T00:00:00"/>
    <n v="30000"/>
    <x v="4"/>
    <d v="1988-04-22T00:00:00"/>
    <s v="Smolt"/>
  </r>
  <r>
    <x v="31"/>
    <x v="7"/>
    <s v="WI"/>
    <x v="11"/>
    <s v="Clackamas River"/>
    <s v="ODFW"/>
    <d v="1988-04-21T00:00:00"/>
    <n v="57100"/>
    <x v="13"/>
    <d v="1988-04-25T00:00:00"/>
    <s v="Smolt"/>
  </r>
  <r>
    <x v="31"/>
    <x v="7"/>
    <s v="WI"/>
    <x v="11"/>
    <s v="Gnat Creek"/>
    <s v="ODFW"/>
    <d v="1988-04-27T00:00:00"/>
    <n v="30500"/>
    <x v="4"/>
    <d v="1988-04-27T00:00:00"/>
    <s v="Smolt"/>
  </r>
  <r>
    <x v="31"/>
    <x v="9"/>
    <s v="SU"/>
    <x v="11"/>
    <s v="Clackamas River"/>
    <s v="ODFW"/>
    <d v="1988-04-26T00:00:00"/>
    <n v="161500"/>
    <x v="13"/>
    <d v="1988-04-29T00:00:00"/>
    <s v="Smolt"/>
  </r>
  <r>
    <x v="31"/>
    <x v="9"/>
    <s v="SU"/>
    <x v="11"/>
    <s v="Mollala River"/>
    <s v="ODFW"/>
    <d v="1988-04-21T00:00:00"/>
    <n v="30000"/>
    <x v="1"/>
    <d v="1988-04-21T00:00:00"/>
    <s v="Smolt"/>
  </r>
  <r>
    <x v="31"/>
    <x v="1"/>
    <s v="FA"/>
    <x v="12"/>
    <s v="Klaskanine Hatchery"/>
    <s v="ODFW"/>
    <d v="1988-04-14T00:00:00"/>
    <n v="846500"/>
    <x v="11"/>
    <d v="1988-04-14T00:00:00"/>
    <s v="Smolt"/>
  </r>
  <r>
    <x v="31"/>
    <x v="1"/>
    <s v="FA"/>
    <x v="12"/>
    <s v="Klaskanine Hatchery"/>
    <s v="ODFW"/>
    <d v="1988-05-10T00:00:00"/>
    <n v="2908000"/>
    <x v="11"/>
    <d v="1988-05-10T00:00:00"/>
    <s v="Smolt"/>
  </r>
  <r>
    <x v="31"/>
    <x v="6"/>
    <s v="UN"/>
    <x v="12"/>
    <s v="Klaskanine Hatchery"/>
    <s v="ODFW"/>
    <d v="1988-04-30T00:00:00"/>
    <n v="840000"/>
    <x v="11"/>
    <d v="1988-05-09T00:00:00"/>
    <s v="Smolt"/>
  </r>
  <r>
    <x v="31"/>
    <x v="7"/>
    <s v="WI"/>
    <x v="12"/>
    <s v="Klaskanine Hatchery"/>
    <s v="ODFW"/>
    <d v="1988-04-05T00:00:00"/>
    <n v="66500"/>
    <x v="11"/>
    <d v="1988-04-06T00:00:00"/>
    <s v="Smolt"/>
  </r>
  <r>
    <x v="31"/>
    <x v="9"/>
    <s v="SU"/>
    <x v="16"/>
    <s v="McKenzie Hatchery"/>
    <s v="ODFW"/>
    <d v="1988-05-02T00:00:00"/>
    <n v="100000"/>
    <x v="1"/>
    <d v="1988-05-02T00:00:00"/>
    <s v="Smolt"/>
  </r>
  <r>
    <x v="31"/>
    <x v="8"/>
    <s v="SP"/>
    <x v="17"/>
    <s v="Santiam River &amp; N Fk"/>
    <s v="ODFW"/>
    <d v="1988-03-07T00:00:00"/>
    <n v="557500"/>
    <x v="0"/>
    <d v="1988-03-11T00:00:00"/>
    <s v="Smolt"/>
  </r>
  <r>
    <x v="31"/>
    <x v="7"/>
    <s v="WI"/>
    <x v="17"/>
    <s v="Santiam River"/>
    <s v="ODFW"/>
    <d v="1988-04-01T00:00:00"/>
    <n v="117000"/>
    <x v="1"/>
    <d v="1988-04-04T00:00:00"/>
    <s v="Smolt"/>
  </r>
  <r>
    <x v="31"/>
    <x v="8"/>
    <s v="SP"/>
    <x v="18"/>
    <s v="McKenzie Hatchery"/>
    <s v="ODFW"/>
    <d v="1988-03-07T00:00:00"/>
    <n v="768500"/>
    <x v="1"/>
    <d v="1988-03-07T00:00:00"/>
    <s v="Smolt"/>
  </r>
  <r>
    <x v="31"/>
    <x v="9"/>
    <s v="SU"/>
    <x v="18"/>
    <s v="Willamette River"/>
    <s v="ODFW"/>
    <d v="1988-04-11T00:00:00"/>
    <n v="59500"/>
    <x v="1"/>
    <d v="1988-05-02T00:00:00"/>
    <s v="Smolt"/>
  </r>
  <r>
    <x v="31"/>
    <x v="9"/>
    <s v="SU"/>
    <x v="18"/>
    <s v="Santiam River"/>
    <s v="ODFW"/>
    <d v="1988-04-11T00:00:00"/>
    <n v="41500"/>
    <x v="1"/>
    <d v="1988-04-12T00:00:00"/>
    <s v="Smolt"/>
  </r>
  <r>
    <x v="31"/>
    <x v="9"/>
    <s v="SU"/>
    <x v="33"/>
    <s v="Sandy River"/>
    <s v="ODFW"/>
    <d v="1988-05-03T00:00:00"/>
    <n v="79000"/>
    <x v="12"/>
    <d v="1988-05-04T00:00:00"/>
    <s v="Smolt"/>
  </r>
  <r>
    <x v="31"/>
    <x v="7"/>
    <s v="WI"/>
    <x v="19"/>
    <s v="Mollala River"/>
    <s v="ODFW"/>
    <d v="1988-04-06T00:00:00"/>
    <n v="76500"/>
    <x v="1"/>
    <d v="1988-04-06T00:00:00"/>
    <s v="Smolt"/>
  </r>
  <r>
    <x v="31"/>
    <x v="9"/>
    <s v="SU"/>
    <x v="19"/>
    <s v="Santiam River"/>
    <s v="ODFW"/>
    <d v="1988-04-26T00:00:00"/>
    <n v="114000"/>
    <x v="1"/>
    <d v="1988-04-27T00:00:00"/>
    <s v="Smolt"/>
  </r>
  <r>
    <x v="31"/>
    <x v="6"/>
    <s v="UN"/>
    <x v="15"/>
    <s v="Sandy Hatchery"/>
    <s v="ODFW"/>
    <d v="1988-05-02T00:00:00"/>
    <n v="448000"/>
    <x v="12"/>
    <d v="1988-05-03T00:00:00"/>
    <s v="Smolt"/>
  </r>
  <r>
    <x v="31"/>
    <x v="6"/>
    <s v="UN"/>
    <x v="15"/>
    <s v="Sandy Hatchery"/>
    <s v="ODFW"/>
    <d v="1988-05-31T00:00:00"/>
    <n v="559000"/>
    <x v="12"/>
    <d v="1988-05-31T00:00:00"/>
    <s v="Smolt"/>
  </r>
  <r>
    <x v="31"/>
    <x v="8"/>
    <s v="SP"/>
    <x v="0"/>
    <s v="Santiam River"/>
    <s v="ODFW"/>
    <d v="1988-03-07T00:00:00"/>
    <n v="166000"/>
    <x v="1"/>
    <d v="1988-03-07T00:00:00"/>
    <s v="Smolt"/>
  </r>
  <r>
    <x v="31"/>
    <x v="6"/>
    <s v="UN"/>
    <x v="0"/>
    <s v="Clackamas River"/>
    <s v="ODFW"/>
    <d v="1988-05-10T00:00:00"/>
    <n v="69000"/>
    <x v="13"/>
    <d v="1988-05-11T00:00:00"/>
    <s v="Smolt"/>
  </r>
  <r>
    <x v="31"/>
    <x v="9"/>
    <s v="SU"/>
    <x v="0"/>
    <s v="Santiam River"/>
    <s v="ODFW"/>
    <d v="1988-04-04T00:00:00"/>
    <n v="202000"/>
    <x v="1"/>
    <d v="1988-04-12T00:00:00"/>
    <s v="Smolt"/>
  </r>
  <r>
    <x v="31"/>
    <x v="16"/>
    <s v="FA"/>
    <x v="41"/>
    <s v="Abernathy Hatchery"/>
    <s v="USFW"/>
    <d v="1988-04-19T00:00:00"/>
    <n v="612000"/>
    <x v="19"/>
    <d v="1988-04-20T00:00:00"/>
    <s v="Smolt"/>
  </r>
  <r>
    <x v="31"/>
    <x v="1"/>
    <s v="FA"/>
    <x v="41"/>
    <s v="Abernathy Hatchery"/>
    <s v="USFW"/>
    <d v="1988-05-13T00:00:00"/>
    <n v="1051000"/>
    <x v="19"/>
    <d v="1988-05-18T00:00:00"/>
    <s v="Smolt"/>
  </r>
  <r>
    <x v="31"/>
    <x v="7"/>
    <s v="WI"/>
    <x v="8"/>
    <s v="Eagle Creek Hatchery"/>
    <s v="USFW"/>
    <d v="1988-04-15T00:00:00"/>
    <n v="155500"/>
    <x v="9"/>
    <d v="1988-04-15T00:00:00"/>
    <s v="Smolt"/>
  </r>
  <r>
    <x v="31"/>
    <x v="5"/>
    <s v="SO"/>
    <x v="8"/>
    <s v="Eagle Creek Hatchery"/>
    <s v="USFW"/>
    <d v="1988-04-25T00:00:00"/>
    <n v="1006500"/>
    <x v="9"/>
    <d v="1988-04-29T00:00:00"/>
    <s v="Smolt"/>
  </r>
  <r>
    <x v="31"/>
    <x v="6"/>
    <s v="UN"/>
    <x v="8"/>
    <s v="Youngs Bay"/>
    <s v="USFW"/>
    <d v="1988-04-11T00:00:00"/>
    <n v="765500"/>
    <x v="8"/>
    <d v="1988-04-18T00:00:00"/>
    <s v="Smolt"/>
  </r>
  <r>
    <x v="31"/>
    <x v="7"/>
    <s v="WI"/>
    <x v="8"/>
    <s v="Clackamas River"/>
    <s v="USFW"/>
    <d v="1987-09-21T00:00:00"/>
    <n v="41000"/>
    <x v="13"/>
    <d v="1987-09-21T00:00:00"/>
    <s v="Smolt"/>
  </r>
  <r>
    <x v="31"/>
    <x v="1"/>
    <s v="FA"/>
    <x v="24"/>
    <s v="Washougal Hatchery"/>
    <s v="WDFW"/>
    <d v="1988-02-16T00:00:00"/>
    <n v="225000"/>
    <x v="6"/>
    <d v="1988-02-16T00:00:00"/>
    <s v="Fry"/>
  </r>
  <r>
    <x v="31"/>
    <x v="1"/>
    <s v="FA"/>
    <x v="24"/>
    <s v="Washougal Hatchery"/>
    <s v="WDFW"/>
    <d v="1988-05-11T00:00:00"/>
    <n v="5777500"/>
    <x v="6"/>
    <d v="1988-06-20T00:00:00"/>
    <s v="Smolt"/>
  </r>
  <r>
    <x v="31"/>
    <x v="1"/>
    <s v="FA"/>
    <x v="24"/>
    <s v="Washougal Hatchery"/>
    <s v="WDFW"/>
    <d v="1988-07-26T00:00:00"/>
    <n v="503000"/>
    <x v="6"/>
    <d v="1988-07-26T00:00:00"/>
    <s v="Smolt"/>
  </r>
  <r>
    <x v="31"/>
    <x v="11"/>
    <s v="NO"/>
    <x v="24"/>
    <s v="Washougal Hatchery"/>
    <s v="WDFW"/>
    <d v="1988-04-14T00:00:00"/>
    <n v="582500"/>
    <x v="6"/>
    <d v="1988-05-27T00:00:00"/>
    <s v="Smolt"/>
  </r>
  <r>
    <x v="31"/>
    <x v="11"/>
    <s v="NO"/>
    <x v="32"/>
    <s v="Elochoman Hatchery"/>
    <s v="WDFW"/>
    <d v="1988-04-27T00:00:00"/>
    <n v="1720500"/>
    <x v="14"/>
    <d v="1988-04-27T00:00:00"/>
    <s v="Smolt"/>
  </r>
  <r>
    <x v="31"/>
    <x v="1"/>
    <s v="FA"/>
    <x v="22"/>
    <s v="Cowlitz Salmon"/>
    <s v="WDFW"/>
    <d v="1988-01-15T00:00:00"/>
    <n v="3673000"/>
    <x v="3"/>
    <d v="1988-02-11T00:00:00"/>
    <s v="Smolt"/>
  </r>
  <r>
    <x v="31"/>
    <x v="1"/>
    <s v="FA"/>
    <x v="26"/>
    <s v="Grays River Hatchery"/>
    <s v="WDFW"/>
    <d v="1988-02-25T00:00:00"/>
    <n v="413500"/>
    <x v="15"/>
    <d v="1988-05-06T00:00:00"/>
    <s v="Smolt"/>
  </r>
  <r>
    <x v="31"/>
    <x v="5"/>
    <s v="SO"/>
    <x v="26"/>
    <s v="Grays River Hatchery"/>
    <s v="WDFW"/>
    <d v="1988-04-22T00:00:00"/>
    <n v="329500"/>
    <x v="15"/>
    <d v="1988-04-22T00:00:00"/>
    <s v="Smolt"/>
  </r>
  <r>
    <x v="31"/>
    <x v="1"/>
    <s v="FA"/>
    <x v="32"/>
    <s v="Elochoman Hatchery"/>
    <s v="WDFW"/>
    <d v="1988-04-05T00:00:00"/>
    <n v="4520000"/>
    <x v="14"/>
    <d v="1988-06-09T00:00:00"/>
    <s v="Smolt"/>
  </r>
  <r>
    <x v="31"/>
    <x v="8"/>
    <s v="SP"/>
    <x v="22"/>
    <s v="Cowlitz Salmon"/>
    <s v="WDFW"/>
    <d v="1988-04-04T00:00:00"/>
    <n v="597000"/>
    <x v="3"/>
    <d v="1988-04-18T00:00:00"/>
    <s v="Smolt"/>
  </r>
  <r>
    <x v="31"/>
    <x v="1"/>
    <s v="FA"/>
    <x v="22"/>
    <s v="Cowlitz Salmon"/>
    <s v="WDFW"/>
    <d v="1988-10-08T00:00:00"/>
    <n v="933500"/>
    <x v="3"/>
    <d v="1988-10-08T00:00:00"/>
    <s v="Smolt"/>
  </r>
  <r>
    <x v="31"/>
    <x v="1"/>
    <s v="FA"/>
    <x v="22"/>
    <s v="Cowlitz Salmon"/>
    <s v="WDFW"/>
    <d v="1988-06-14T00:00:00"/>
    <n v="6688000"/>
    <x v="3"/>
    <d v="1988-06-18T00:00:00"/>
    <s v="Smolt"/>
  </r>
  <r>
    <x v="31"/>
    <x v="11"/>
    <s v="NO"/>
    <x v="22"/>
    <s v="Cowlitz Salmon"/>
    <s v="WDFW"/>
    <d v="1988-05-02T00:00:00"/>
    <n v="5155500"/>
    <x v="3"/>
    <d v="1988-06-08T00:00:00"/>
    <s v="Smolt"/>
  </r>
  <r>
    <x v="31"/>
    <x v="1"/>
    <s v="FA"/>
    <x v="29"/>
    <s v="North Toutle Hatchery"/>
    <s v="WDFW"/>
    <d v="1988-05-30T00:00:00"/>
    <n v="2419000"/>
    <x v="16"/>
    <d v="1988-05-30T00:00:00"/>
    <s v="Smolt"/>
  </r>
  <r>
    <x v="31"/>
    <x v="5"/>
    <s v="SO"/>
    <x v="29"/>
    <s v="North Toutle Hatchery"/>
    <s v="WDFW"/>
    <d v="1988-04-25T00:00:00"/>
    <n v="307000"/>
    <x v="16"/>
    <d v="1988-04-25T00:00:00"/>
    <s v="Smolt"/>
  </r>
  <r>
    <x v="31"/>
    <x v="5"/>
    <s v="SO"/>
    <x v="45"/>
    <s v="Fallert Creek Hatchery"/>
    <s v="WDFW"/>
    <d v="1988-04-25T00:00:00"/>
    <n v="517000"/>
    <x v="7"/>
    <d v="1988-04-25T00:00:00"/>
    <s v="Smolt"/>
  </r>
  <r>
    <x v="31"/>
    <x v="10"/>
    <s v="FA"/>
    <x v="27"/>
    <s v="Gobar Acclim Pond"/>
    <s v="WDFW"/>
    <d v="1988-02-16T00:00:00"/>
    <n v="300000"/>
    <x v="7"/>
    <d v="1988-02-16T00:00:00"/>
    <s v="Smolt"/>
  </r>
  <r>
    <x v="31"/>
    <x v="1"/>
    <s v="FA"/>
    <x v="27"/>
    <s v="Kalama Falls Hatchery"/>
    <s v="WDFW"/>
    <d v="1988-03-14T00:00:00"/>
    <n v="5301500"/>
    <x v="7"/>
    <d v="1988-06-24T00:00:00"/>
    <s v="Smolt"/>
  </r>
  <r>
    <x v="31"/>
    <x v="11"/>
    <s v="NO"/>
    <x v="27"/>
    <s v="Kalama Falls Hatchery"/>
    <s v="WDFW"/>
    <d v="1988-04-19T00:00:00"/>
    <n v="960000"/>
    <x v="7"/>
    <d v="1988-05-06T00:00:00"/>
    <s v="Smolt"/>
  </r>
  <r>
    <x v="31"/>
    <x v="8"/>
    <s v="SP"/>
    <x v="7"/>
    <s v="Lewis River Hatchery"/>
    <s v="WDFW"/>
    <d v="1988-03-26T00:00:00"/>
    <n v="545500"/>
    <x v="5"/>
    <d v="1988-03-26T00:00:00"/>
    <s v="Smolt"/>
  </r>
  <r>
    <x v="31"/>
    <x v="11"/>
    <s v="NO"/>
    <x v="7"/>
    <s v="Lewis River Hatchery"/>
    <s v="WDFW"/>
    <d v="1988-04-16T00:00:00"/>
    <n v="3877500"/>
    <x v="5"/>
    <d v="1988-05-30T00:00:00"/>
    <s v="Smolt"/>
  </r>
  <r>
    <x v="31"/>
    <x v="5"/>
    <s v="SO"/>
    <x v="7"/>
    <s v="Lewis River Hatchery"/>
    <s v="WDFW"/>
    <d v="1988-04-16T00:00:00"/>
    <n v="994500"/>
    <x v="5"/>
    <d v="1988-04-23T00:00:00"/>
    <s v="Smolt"/>
  </r>
  <r>
    <x v="31"/>
    <x v="8"/>
    <s v="SP"/>
    <x v="5"/>
    <s v="Speelyai Hatchery"/>
    <s v="WDFW"/>
    <d v="1988-03-30T00:00:00"/>
    <n v="180000"/>
    <x v="5"/>
    <d v="1988-03-30T00:00:00"/>
    <s v="Smolt"/>
  </r>
  <r>
    <x v="31"/>
    <x v="1"/>
    <s v="FA"/>
    <x v="26"/>
    <s v="Grays River Hatchery"/>
    <s v="WDFW"/>
    <d v="1988-05-06T00:00:00"/>
    <n v="846000"/>
    <x v="15"/>
    <d v="1988-05-09T00:00:00"/>
    <s v="Smolt"/>
  </r>
  <r>
    <x v="31"/>
    <x v="1"/>
    <s v="FA"/>
    <x v="26"/>
    <s v="Grays River Hatchery"/>
    <s v="WDFW"/>
    <d v="1988-02-20T00:00:00"/>
    <n v="32000"/>
    <x v="15"/>
    <d v="1988-02-20T00:00:00"/>
    <s v="Fry"/>
  </r>
  <r>
    <x v="31"/>
    <x v="1"/>
    <s v="FA"/>
    <x v="32"/>
    <s v="Elochoman Hatchery"/>
    <s v="WDFW"/>
    <d v="1988-04-08T00:00:00"/>
    <n v="418000"/>
    <x v="14"/>
    <d v="1988-04-08T00:00:00"/>
    <s v="Smolt"/>
  </r>
  <r>
    <x v="31"/>
    <x v="1"/>
    <s v="FA"/>
    <x v="45"/>
    <s v="Fallert Creek Hatchery"/>
    <s v="WDFW"/>
    <d v="1988-05-02T00:00:00"/>
    <n v="3087000"/>
    <x v="7"/>
    <d v="1988-05-12T00:00:00"/>
    <s v="Smolt"/>
  </r>
  <r>
    <x v="31"/>
    <x v="1"/>
    <s v="FA"/>
    <x v="3"/>
    <s v="Chinook River"/>
    <s v="WDFW"/>
    <d v="1988-05-12T00:00:00"/>
    <n v="676000"/>
    <x v="18"/>
    <d v="1988-05-12T00:00:00"/>
    <s v="Smolt"/>
  </r>
  <r>
    <x v="31"/>
    <x v="1"/>
    <s v="FA"/>
    <x v="3"/>
    <s v="Chinook River"/>
    <s v="WDFW"/>
    <d v="1988-06-22T00:00:00"/>
    <n v="679000"/>
    <x v="18"/>
    <d v="1988-06-22T00:00:00"/>
    <s v="Smolt"/>
  </r>
  <r>
    <x v="31"/>
    <x v="13"/>
    <s v="UN"/>
    <x v="3"/>
    <s v="Chinook River"/>
    <s v="WDFW"/>
    <d v="1988-04-12T00:00:00"/>
    <n v="100000"/>
    <x v="18"/>
    <d v="1988-04-12T00:00:00"/>
    <s v="Smolt"/>
  </r>
  <r>
    <x v="31"/>
    <x v="9"/>
    <s v="SU"/>
    <x v="28"/>
    <s v="Skamania Hatchery"/>
    <s v="WDFW"/>
    <d v="1988-04-15T00:00:00"/>
    <n v="127500"/>
    <x v="6"/>
    <d v="1988-04-20T00:00:00"/>
    <s v="Smolt"/>
  </r>
  <r>
    <x v="31"/>
    <x v="9"/>
    <s v="SU"/>
    <x v="28"/>
    <s v="Skamania Hatchery"/>
    <s v="WDFW"/>
    <d v="1988-04-15T00:00:00"/>
    <n v="41500"/>
    <x v="6"/>
    <d v="1988-04-20T00:00:00"/>
    <s v="Smolt"/>
  </r>
  <r>
    <x v="31"/>
    <x v="9"/>
    <s v="SU"/>
    <x v="28"/>
    <s v="Skamania Hatchery"/>
    <s v="WDFW"/>
    <d v="1988-04-15T00:00:00"/>
    <n v="69500"/>
    <x v="6"/>
    <d v="1988-04-15T00:00:00"/>
    <s v="Smolt"/>
  </r>
  <r>
    <x v="31"/>
    <x v="7"/>
    <s v="WI"/>
    <x v="21"/>
    <s v="Salmon Creek (WA)"/>
    <s v="WDFW"/>
    <d v="1988-05-09T00:00:00"/>
    <n v="10500"/>
    <x v="4"/>
    <d v="1988-05-12T00:00:00"/>
    <s v="Smolt"/>
  </r>
  <r>
    <x v="31"/>
    <x v="9"/>
    <s v="SU"/>
    <x v="21"/>
    <s v="Gobar Acclim Pond"/>
    <s v="WDFW"/>
    <d v="1988-05-04T00:00:00"/>
    <n v="59500"/>
    <x v="7"/>
    <d v="1988-05-04T00:00:00"/>
    <s v="Smolt"/>
  </r>
  <r>
    <x v="31"/>
    <x v="9"/>
    <s v="SU"/>
    <x v="21"/>
    <s v="Green River"/>
    <s v="WDFW"/>
    <d v="1988-05-14T00:00:00"/>
    <n v="20500"/>
    <x v="3"/>
    <d v="1988-05-20T00:00:00"/>
    <s v="Smolt"/>
  </r>
  <r>
    <x v="31"/>
    <x v="9"/>
    <s v="SU"/>
    <x v="21"/>
    <s v="Toutle River"/>
    <s v="WDFW"/>
    <d v="1988-05-10T00:00:00"/>
    <n v="50000"/>
    <x v="16"/>
    <d v="1988-05-20T00:00:00"/>
    <s v="Smolt"/>
  </r>
  <r>
    <x v="31"/>
    <x v="9"/>
    <s v="SU"/>
    <x v="21"/>
    <s v="Beaver Creek Hatchery"/>
    <s v="WDFW"/>
    <d v="1988-04-26T00:00:00"/>
    <n v="25500"/>
    <x v="14"/>
    <d v="1988-05-20T00:00:00"/>
    <s v="Smolt"/>
  </r>
  <r>
    <x v="31"/>
    <x v="7"/>
    <s v="WI"/>
    <x v="28"/>
    <s v="Skamania Hatchery"/>
    <s v="WDFW"/>
    <d v="1988-04-15T00:00:00"/>
    <n v="175500"/>
    <x v="6"/>
    <d v="1988-04-21T00:00:00"/>
    <s v="Smolt"/>
  </r>
  <r>
    <x v="31"/>
    <x v="7"/>
    <s v="WI"/>
    <x v="21"/>
    <s v="Kalama River"/>
    <s v="WDFW"/>
    <d v="1988-05-04T00:00:00"/>
    <n v="10400"/>
    <x v="7"/>
    <d v="1988-05-04T00:00:00"/>
    <s v="Smolt"/>
  </r>
  <r>
    <x v="31"/>
    <x v="7"/>
    <s v="WI"/>
    <x v="22"/>
    <s v="Cowlitz Trout"/>
    <s v="WDFW"/>
    <d v="1988-05-02T00:00:00"/>
    <n v="42000"/>
    <x v="3"/>
    <d v="1988-05-03T00:00:00"/>
    <s v="Smolt"/>
  </r>
  <r>
    <x v="31"/>
    <x v="7"/>
    <s v="WI"/>
    <x v="21"/>
    <s v="Lewis River"/>
    <s v="WDFW"/>
    <d v="1988-04-27T00:00:00"/>
    <n v="180000"/>
    <x v="5"/>
    <d v="1988-05-18T00:00:00"/>
    <s v="Smolt"/>
  </r>
  <r>
    <x v="31"/>
    <x v="7"/>
    <s v="WI"/>
    <x v="21"/>
    <s v="Coweeman River"/>
    <s v="WDFW"/>
    <d v="1988-04-22T00:00:00"/>
    <n v="37000"/>
    <x v="17"/>
    <d v="1988-04-30T00:00:00"/>
    <s v="Smolt"/>
  </r>
  <r>
    <x v="31"/>
    <x v="7"/>
    <s v="WI"/>
    <x v="21"/>
    <s v="Abernathy Cr"/>
    <s v="WDFW"/>
    <d v="1988-04-25T00:00:00"/>
    <n v="6000"/>
    <x v="19"/>
    <d v="1988-05-11T00:00:00"/>
    <s v="Smolt"/>
  </r>
  <r>
    <x v="31"/>
    <x v="7"/>
    <s v="WI"/>
    <x v="21"/>
    <s v="Germany Creek"/>
    <s v="WDFW"/>
    <d v="1988-04-30T00:00:00"/>
    <n v="14500"/>
    <x v="4"/>
    <d v="1988-04-30T00:00:00"/>
    <s v="Smolt"/>
  </r>
  <r>
    <x v="31"/>
    <x v="7"/>
    <s v="WI"/>
    <x v="21"/>
    <s v="Skamokawa Creek"/>
    <s v="WDFW"/>
    <d v="1988-04-25T00:00:00"/>
    <n v="9000"/>
    <x v="4"/>
    <d v="1988-05-19T00:00:00"/>
    <s v="Smolt"/>
  </r>
  <r>
    <x v="31"/>
    <x v="7"/>
    <s v="WI"/>
    <x v="21"/>
    <s v="Grays River"/>
    <s v="WDFW"/>
    <d v="1988-04-21T00:00:00"/>
    <n v="44500"/>
    <x v="15"/>
    <d v="1988-05-12T00:00:00"/>
    <s v="Smolt"/>
  </r>
  <r>
    <x v="31"/>
    <x v="7"/>
    <s v="WI"/>
    <x v="22"/>
    <s v="Cowlitz Trout"/>
    <s v="WDFW"/>
    <d v="1988-05-01T00:00:00"/>
    <n v="539500"/>
    <x v="3"/>
    <d v="1988-05-23T00:00:00"/>
    <s v="Smolt"/>
  </r>
  <r>
    <x v="31"/>
    <x v="7"/>
    <s v="WI"/>
    <x v="21"/>
    <s v="Hamilton Creek"/>
    <s v="WDFW"/>
    <d v="1988-05-17T00:00:00"/>
    <n v="5000"/>
    <x v="4"/>
    <d v="1988-05-17T00:00:00"/>
    <s v="Smolt"/>
  </r>
  <r>
    <x v="31"/>
    <x v="9"/>
    <s v="SU"/>
    <x v="22"/>
    <s v="Cowlitz Trout"/>
    <s v="WDFW"/>
    <d v="1988-04-19T00:00:00"/>
    <n v="17500"/>
    <x v="3"/>
    <d v="1988-04-19T00:00:00"/>
    <s v="Smolt"/>
  </r>
  <r>
    <x v="31"/>
    <x v="7"/>
    <s v="WI"/>
    <x v="22"/>
    <s v="Cowlitz Trout"/>
    <s v="WDFW"/>
    <d v="1988-04-25T00:00:00"/>
    <n v="54500"/>
    <x v="3"/>
    <d v="1988-04-30T00:00:00"/>
    <s v="Smolt"/>
  </r>
  <r>
    <x v="31"/>
    <x v="9"/>
    <s v="SU"/>
    <x v="22"/>
    <s v="Cowlitz Trout"/>
    <s v="WDFW"/>
    <d v="1988-05-02T00:00:00"/>
    <n v="117000"/>
    <x v="3"/>
    <d v="1988-05-10T00:00:00"/>
    <s v="Smolt"/>
  </r>
  <r>
    <x v="31"/>
    <x v="9"/>
    <s v="SU"/>
    <x v="30"/>
    <s v="E Fk Lewis River"/>
    <s v="WDFW"/>
    <d v="1988-04-15T00:00:00"/>
    <n v="50000"/>
    <x v="5"/>
    <d v="1988-04-21T00:00:00"/>
    <s v="Smolt"/>
  </r>
  <r>
    <x v="31"/>
    <x v="12"/>
    <s v="UN"/>
    <x v="28"/>
    <s v="Skamania Hatchery"/>
    <s v="WDFW"/>
    <d v="1988-04-15T00:00:00"/>
    <n v="24500"/>
    <x v="6"/>
    <d v="1988-04-21T00:00:00"/>
    <s v="Smolt"/>
  </r>
  <r>
    <x v="31"/>
    <x v="12"/>
    <s v="UN"/>
    <x v="28"/>
    <s v="Washougal River"/>
    <s v="WDFW"/>
    <d v="1988-04-15T00:00:00"/>
    <n v="6000"/>
    <x v="6"/>
    <d v="1988-04-15T00:00:00"/>
    <s v="Smolt"/>
  </r>
  <r>
    <x v="31"/>
    <x v="12"/>
    <s v="UN"/>
    <x v="22"/>
    <s v="Cowlitz Trout"/>
    <s v="WDFW"/>
    <d v="1988-04-19T00:00:00"/>
    <n v="5000"/>
    <x v="3"/>
    <d v="1988-04-19T00:00:00"/>
    <s v="Smolt"/>
  </r>
  <r>
    <x v="31"/>
    <x v="12"/>
    <s v="UN"/>
    <x v="22"/>
    <s v="Cowlitz Trout"/>
    <s v="WDFW"/>
    <d v="1988-05-02T00:00:00"/>
    <n v="9000"/>
    <x v="3"/>
    <d v="1988-05-24T00:00:00"/>
    <s v="Smolt"/>
  </r>
  <r>
    <x v="31"/>
    <x v="12"/>
    <s v="UN"/>
    <x v="22"/>
    <s v="Cowlitz Trout"/>
    <s v="WDFW"/>
    <d v="1988-05-02T00:00:00"/>
    <n v="69500"/>
    <x v="3"/>
    <d v="1988-05-24T00:00:00"/>
    <s v="Smolt"/>
  </r>
  <r>
    <x v="31"/>
    <x v="12"/>
    <s v="UN"/>
    <x v="21"/>
    <s v="Coweeman River"/>
    <s v="WDFW"/>
    <d v="1988-04-11T00:00:00"/>
    <n v="17500"/>
    <x v="17"/>
    <d v="1988-05-05T00:00:00"/>
    <s v="Smolt"/>
  </r>
  <r>
    <x v="31"/>
    <x v="12"/>
    <s v="UN"/>
    <x v="21"/>
    <s v="Beaver Creek Hatchery"/>
    <s v="WDFW"/>
    <d v="1988-04-18T00:00:00"/>
    <n v="50000"/>
    <x v="14"/>
    <d v="1988-05-05T00:00:00"/>
    <s v="Smolt"/>
  </r>
  <r>
    <x v="31"/>
    <x v="12"/>
    <s v="UN"/>
    <x v="21"/>
    <s v="Germany Creek"/>
    <s v="WDFW"/>
    <d v="1988-04-12T00:00:00"/>
    <n v="11000"/>
    <x v="4"/>
    <d v="1988-04-13T00:00:00"/>
    <s v="Smolt"/>
  </r>
  <r>
    <x v="31"/>
    <x v="12"/>
    <s v="UN"/>
    <x v="21"/>
    <s v="Mill Cr (Elochoman R)"/>
    <s v="WDFW"/>
    <d v="1988-04-13T00:00:00"/>
    <n v="5500"/>
    <x v="14"/>
    <d v="1988-04-13T00:00:00"/>
    <s v="Smolt"/>
  </r>
  <r>
    <x v="31"/>
    <x v="12"/>
    <s v="UN"/>
    <x v="21"/>
    <s v="N Fk Lewis River"/>
    <s v="WDFW"/>
    <d v="1988-04-19T00:00:00"/>
    <n v="20000"/>
    <x v="5"/>
    <d v="1988-04-19T00:00:00"/>
    <s v="Smolt"/>
  </r>
  <r>
    <x v="31"/>
    <x v="8"/>
    <s v="SP"/>
    <x v="43"/>
    <s v="Below Bonn Dam"/>
    <s v="n/a"/>
    <d v="1988-04-08T00:00:00"/>
    <n v="50100"/>
    <x v="4"/>
    <d v="1988-06-02T00:00:00"/>
    <s v="Smolt"/>
  </r>
  <r>
    <x v="31"/>
    <x v="16"/>
    <s v="UN"/>
    <x v="43"/>
    <s v="Below Bonn Dam"/>
    <s v="n/a"/>
    <d v="1988-04-27T00:00:00"/>
    <n v="11000"/>
    <x v="4"/>
    <d v="1988-05-27T00:00:00"/>
    <s v="Smolt"/>
  </r>
  <r>
    <x v="31"/>
    <x v="16"/>
    <s v="UN"/>
    <x v="43"/>
    <s v="Below Bonn Dam"/>
    <s v="n/a"/>
    <d v="1988-04-28T00:00:00"/>
    <n v="18000"/>
    <x v="4"/>
    <d v="1988-06-30T00:00:00"/>
    <s v="Smolt"/>
  </r>
  <r>
    <x v="31"/>
    <x v="1"/>
    <s v="FA"/>
    <x v="43"/>
    <s v="Below Bonn Dam"/>
    <s v="n/a"/>
    <d v="1988-06-13T00:00:00"/>
    <n v="60000"/>
    <x v="4"/>
    <d v="1988-07-22T00:00:00"/>
    <s v="Smolt"/>
  </r>
  <r>
    <x v="31"/>
    <x v="1"/>
    <s v="FA"/>
    <x v="44"/>
    <s v="Willamette River"/>
    <s v="ODFW"/>
    <d v="1988-04-27T00:00:00"/>
    <n v="5055500"/>
    <x v="1"/>
    <d v="1988-05-07T00:00:00"/>
    <s v="Smolt"/>
  </r>
  <r>
    <x v="31"/>
    <x v="7"/>
    <s v="WI"/>
    <x v="48"/>
    <s v="Clackamas River"/>
    <s v="ODFW"/>
    <d v="1988-04-19T00:00:00"/>
    <n v="88500"/>
    <x v="13"/>
    <d v="1988-04-20T00:00:00"/>
    <s v="Smolt"/>
  </r>
  <r>
    <x v="31"/>
    <x v="6"/>
    <s v="UN"/>
    <x v="49"/>
    <s v="Wahkeena Pond"/>
    <s v="ODFW"/>
    <d v="1988-05-01T00:00:00"/>
    <n v="100000"/>
    <x v="4"/>
    <d v="1988-05-15T00:00:00"/>
    <s v="Smolt"/>
  </r>
  <r>
    <x v="31"/>
    <x v="8"/>
    <s v="SP"/>
    <x v="1"/>
    <s v="Willamette River"/>
    <s v="ODFW"/>
    <d v="1988-02-09T00:00:00"/>
    <n v="77500"/>
    <x v="1"/>
    <d v="1988-05-12T00:00:00"/>
    <s v="Smolt"/>
  </r>
  <r>
    <x v="31"/>
    <x v="8"/>
    <s v="SP"/>
    <x v="1"/>
    <s v="Santiam River"/>
    <s v="ODFW"/>
    <d v="1988-03-07T00:00:00"/>
    <n v="214500"/>
    <x v="1"/>
    <d v="1988-03-08T00:00:00"/>
    <s v="Smolt"/>
  </r>
  <r>
    <x v="31"/>
    <x v="7"/>
    <s v="WI"/>
    <x v="11"/>
    <s v="Gales Creek"/>
    <s v="ODFW"/>
    <d v="1988-04-22T00:00:00"/>
    <n v="25000"/>
    <x v="1"/>
    <d v="1988-04-25T00:00:00"/>
    <s v="Smolt"/>
  </r>
  <r>
    <x v="31"/>
    <x v="8"/>
    <s v="SP"/>
    <x v="38"/>
    <s v="Sandy River"/>
    <s v="ODFW"/>
    <d v="1988-03-10T00:00:00"/>
    <n v="140500"/>
    <x v="12"/>
    <d v="1988-03-11T00:00:00"/>
    <s v="Smolt"/>
  </r>
  <r>
    <x v="31"/>
    <x v="8"/>
    <s v="SP"/>
    <x v="38"/>
    <s v="Willamette River"/>
    <s v="ODFW"/>
    <d v="1988-03-11T00:00:00"/>
    <n v="470500"/>
    <x v="1"/>
    <d v="1988-03-11T00:00:00"/>
    <s v="Smolt"/>
  </r>
  <r>
    <x v="31"/>
    <x v="8"/>
    <s v="SP"/>
    <x v="38"/>
    <s v="Big Creek Hatchery"/>
    <s v="ODFW"/>
    <d v="1988-03-11T00:00:00"/>
    <n v="12500"/>
    <x v="10"/>
    <d v="1988-03-11T00:00:00"/>
    <s v="Smolt"/>
  </r>
  <r>
    <x v="31"/>
    <x v="8"/>
    <s v="SP"/>
    <x v="38"/>
    <s v="Mollala River"/>
    <s v="ODFW"/>
    <d v="1988-03-10T00:00:00"/>
    <n v="68000"/>
    <x v="1"/>
    <d v="1988-03-16T00:00:00"/>
    <s v="Smolt"/>
  </r>
  <r>
    <x v="31"/>
    <x v="9"/>
    <s v="SU"/>
    <x v="16"/>
    <s v="Willamette River"/>
    <s v="ODFW"/>
    <d v="1988-04-11T00:00:00"/>
    <n v="7500"/>
    <x v="1"/>
    <d v="1988-05-02T00:00:00"/>
    <s v="Smolt"/>
  </r>
  <r>
    <x v="31"/>
    <x v="6"/>
    <s v="UN"/>
    <x v="37"/>
    <s v="Below Bonn Dam"/>
    <s v="ODFW"/>
    <d v="1988-06-03T00:00:00"/>
    <n v="39000"/>
    <x v="4"/>
    <d v="1988-06-03T00:00:00"/>
    <s v="Smolt"/>
  </r>
  <r>
    <x v="31"/>
    <x v="9"/>
    <s v="SU"/>
    <x v="19"/>
    <s v="Mollala River"/>
    <s v="ODFW"/>
    <d v="1988-04-26T00:00:00"/>
    <n v="35500"/>
    <x v="1"/>
    <d v="1988-04-26T00:00:00"/>
    <s v="Smolt"/>
  </r>
  <r>
    <x v="31"/>
    <x v="1"/>
    <s v="FA"/>
    <x v="34"/>
    <s v="Klaskanine River"/>
    <s v="ODFW"/>
    <d v="1988-05-16T00:00:00"/>
    <n v="2774500"/>
    <x v="11"/>
    <d v="1988-05-16T00:00:00"/>
    <s v="Smolt"/>
  </r>
  <r>
    <x v="31"/>
    <x v="1"/>
    <s v="FA"/>
    <x v="34"/>
    <s v="Youngs River"/>
    <s v="ODFW"/>
    <d v="1988-05-19T00:00:00"/>
    <n v="305000"/>
    <x v="8"/>
    <d v="1988-05-19T00:00:00"/>
    <s v="Smolt"/>
  </r>
  <r>
    <x v="31"/>
    <x v="6"/>
    <s v="UN"/>
    <x v="34"/>
    <s v="Tucker Creek"/>
    <s v="ODFW"/>
    <d v="1988-04-08T00:00:00"/>
    <n v="139000"/>
    <x v="8"/>
    <d v="1988-04-08T00:00:00"/>
    <s v="Smolt"/>
  </r>
  <r>
    <x v="31"/>
    <x v="6"/>
    <s v="UN"/>
    <x v="34"/>
    <s v="Youngs River"/>
    <s v="ODFW"/>
    <d v="1987-12-15T00:00:00"/>
    <n v="49500"/>
    <x v="8"/>
    <d v="1987-12-15T00:00:00"/>
    <s v="Smolt"/>
  </r>
  <r>
    <x v="31"/>
    <x v="8"/>
    <s v="SP"/>
    <x v="38"/>
    <s v="Santiam River"/>
    <s v="ODFW"/>
    <d v="1988-03-09T00:00:00"/>
    <n v="178000"/>
    <x v="1"/>
    <d v="1988-03-09T00:00:00"/>
    <s v="Smolt"/>
  </r>
  <r>
    <x v="31"/>
    <x v="6"/>
    <s v="UN"/>
    <x v="10"/>
    <s v="Big Creek Hatchery"/>
    <s v="ODFW"/>
    <d v="1988-07-01T00:00:00"/>
    <n v="42000"/>
    <x v="10"/>
    <d v="1988-07-01T00:00:00"/>
    <s v="Smolt"/>
  </r>
  <r>
    <x v="31"/>
    <x v="1"/>
    <s v="FA"/>
    <x v="2"/>
    <s v="Bonneville Hatchery"/>
    <s v="ODFW"/>
    <d v="1988-07-01T00:00:00"/>
    <n v="86500"/>
    <x v="2"/>
    <d v="1988-07-21T00:00:00"/>
    <s v="Smolt"/>
  </r>
  <r>
    <x v="32"/>
    <x v="6"/>
    <s v="UN"/>
    <x v="10"/>
    <s v="Big Creek Hatchery"/>
    <s v="ODFW"/>
    <d v="1987-05-01T00:00:00"/>
    <n v="532500"/>
    <x v="10"/>
    <d v="1987-06-01T00:00:00"/>
    <s v="Smolt"/>
  </r>
  <r>
    <x v="32"/>
    <x v="1"/>
    <s v="FA"/>
    <x v="10"/>
    <s v="Big Creek Hatchery"/>
    <s v="ODFW"/>
    <d v="1987-04-16T00:00:00"/>
    <n v="876500"/>
    <x v="10"/>
    <d v="1987-04-16T00:00:00"/>
    <s v="Smolt"/>
  </r>
  <r>
    <x v="32"/>
    <x v="1"/>
    <s v="FA"/>
    <x v="10"/>
    <s v="Big Creek Hatchery"/>
    <s v="ODFW"/>
    <d v="1987-03-24T00:00:00"/>
    <n v="7607500"/>
    <x v="10"/>
    <d v="1987-05-10T00:00:00"/>
    <s v="Smolt"/>
  </r>
  <r>
    <x v="32"/>
    <x v="1"/>
    <s v="FA"/>
    <x v="10"/>
    <s v="Big Creek Hatchery"/>
    <s v="ODFW"/>
    <d v="1987-05-29T00:00:00"/>
    <n v="53500"/>
    <x v="10"/>
    <d v="1987-05-29T00:00:00"/>
    <s v="Smolt"/>
  </r>
  <r>
    <x v="32"/>
    <x v="1"/>
    <s v="FA"/>
    <x v="10"/>
    <s v="Big Creek Hatchery"/>
    <s v="ODFW"/>
    <d v="1987-10-05T00:00:00"/>
    <n v="53000"/>
    <x v="10"/>
    <d v="1987-10-05T00:00:00"/>
    <s v="Smolt"/>
  </r>
  <r>
    <x v="32"/>
    <x v="1"/>
    <s v="FA"/>
    <x v="10"/>
    <s v="Big Creek Hatchery"/>
    <s v="ODFW"/>
    <d v="1987-08-17T00:00:00"/>
    <n v="52000"/>
    <x v="10"/>
    <d v="1987-08-17T00:00:00"/>
    <s v="Smolt"/>
  </r>
  <r>
    <x v="32"/>
    <x v="6"/>
    <s v="UN"/>
    <x v="2"/>
    <s v="Bonneville Hatchery"/>
    <s v="ODFW"/>
    <d v="1987-04-17T00:00:00"/>
    <n v="756000"/>
    <x v="2"/>
    <d v="1987-04-17T00:00:00"/>
    <s v="Smolt"/>
  </r>
  <r>
    <x v="32"/>
    <x v="6"/>
    <s v="UN"/>
    <x v="2"/>
    <s v="Bonneville Hatchery"/>
    <s v="ODFW"/>
    <d v="1987-06-01T00:00:00"/>
    <n v="1069500"/>
    <x v="2"/>
    <d v="1987-06-01T00:00:00"/>
    <s v="Smolt"/>
  </r>
  <r>
    <x v="32"/>
    <x v="1"/>
    <s v="FA"/>
    <x v="2"/>
    <s v="Bonneville Hatchery"/>
    <s v="ODFW"/>
    <d v="1987-03-25T00:00:00"/>
    <n v="784500"/>
    <x v="2"/>
    <d v="1987-03-25T00:00:00"/>
    <s v="Smolt"/>
  </r>
  <r>
    <x v="32"/>
    <x v="1"/>
    <s v="FA"/>
    <x v="2"/>
    <s v="Bonneville Hatchery"/>
    <s v="ODFW"/>
    <d v="1987-04-16T00:00:00"/>
    <n v="1000500"/>
    <x v="2"/>
    <d v="1987-04-16T00:00:00"/>
    <s v="Smolt"/>
  </r>
  <r>
    <x v="32"/>
    <x v="1"/>
    <s v="FA"/>
    <x v="2"/>
    <s v="Bonneville Hatchery"/>
    <s v="ODFW"/>
    <d v="1987-05-08T00:00:00"/>
    <n v="8099000"/>
    <x v="2"/>
    <d v="1987-05-08T00:00:00"/>
    <s v="Smolt"/>
  </r>
  <r>
    <x v="32"/>
    <x v="10"/>
    <s v="FA"/>
    <x v="2"/>
    <s v="Bonneville Hatchery"/>
    <s v="ODFW"/>
    <d v="1987-03-03T00:00:00"/>
    <n v="115000"/>
    <x v="2"/>
    <d v="1987-03-06T00:00:00"/>
    <s v="Smolt"/>
  </r>
  <r>
    <x v="32"/>
    <x v="1"/>
    <s v="FA"/>
    <x v="2"/>
    <s v="Bonneville Hatchery"/>
    <s v="ODFW"/>
    <d v="1987-06-24T00:00:00"/>
    <n v="1895000"/>
    <x v="2"/>
    <d v="1987-07-19T00:00:00"/>
    <s v="Smolt"/>
  </r>
  <r>
    <x v="32"/>
    <x v="17"/>
    <s v="SU"/>
    <x v="2"/>
    <s v="Bonneville Hatchery"/>
    <s v="ODFW"/>
    <d v="1987-09-08T00:00:00"/>
    <n v="350000"/>
    <x v="2"/>
    <d v="1987-09-08T00:00:00"/>
    <s v="Smolt"/>
  </r>
  <r>
    <x v="32"/>
    <x v="6"/>
    <s v="UN"/>
    <x v="12"/>
    <s v="Klaskanine Hatchery"/>
    <s v="ODFW"/>
    <d v="1987-04-27T00:00:00"/>
    <n v="1670000"/>
    <x v="11"/>
    <d v="1987-05-26T00:00:00"/>
    <s v="Smolt"/>
  </r>
  <r>
    <x v="32"/>
    <x v="1"/>
    <s v="FA"/>
    <x v="12"/>
    <s v="Klaskanine Hatchery"/>
    <s v="ODFW"/>
    <d v="1987-05-05T00:00:00"/>
    <n v="2938500"/>
    <x v="11"/>
    <d v="1987-05-05T00:00:00"/>
    <s v="Smolt"/>
  </r>
  <r>
    <x v="32"/>
    <x v="1"/>
    <s v="FA"/>
    <x v="12"/>
    <s v="Klaskanine Hatchery"/>
    <s v="ODFW"/>
    <d v="1987-04-07T00:00:00"/>
    <n v="822000"/>
    <x v="11"/>
    <d v="1987-04-07T00:00:00"/>
    <s v="Smolt"/>
  </r>
  <r>
    <x v="32"/>
    <x v="7"/>
    <s v="WI"/>
    <x v="12"/>
    <s v="Klaskanine Hatchery"/>
    <s v="ODFW"/>
    <d v="1987-04-14T00:00:00"/>
    <n v="59500"/>
    <x v="11"/>
    <d v="1987-04-14T00:00:00"/>
    <s v="Smolt"/>
  </r>
  <r>
    <x v="32"/>
    <x v="9"/>
    <s v="SU"/>
    <x v="16"/>
    <s v="McKenzie Hatchery"/>
    <s v="ODFW"/>
    <d v="1987-05-04T00:00:00"/>
    <n v="116500"/>
    <x v="1"/>
    <d v="1987-05-04T00:00:00"/>
    <s v="Smolt"/>
  </r>
  <r>
    <x v="32"/>
    <x v="6"/>
    <s v="UN"/>
    <x v="15"/>
    <s v="Sandy Hatchery"/>
    <s v="ODFW"/>
    <d v="1987-04-30T00:00:00"/>
    <n v="889500"/>
    <x v="12"/>
    <d v="1987-05-29T00:00:00"/>
    <s v="Smolt"/>
  </r>
  <r>
    <x v="32"/>
    <x v="8"/>
    <s v="SP"/>
    <x v="0"/>
    <s v="South Santiam Hatchery"/>
    <s v="ODFW"/>
    <d v="1987-03-09T00:00:00"/>
    <n v="75000"/>
    <x v="0"/>
    <d v="1987-03-09T00:00:00"/>
    <s v="Smolt"/>
  </r>
  <r>
    <x v="32"/>
    <x v="9"/>
    <s v="SU"/>
    <x v="0"/>
    <s v="South Santiam Hatchery"/>
    <s v="ODFW"/>
    <d v="1987-04-02T00:00:00"/>
    <n v="177000"/>
    <x v="0"/>
    <d v="1987-04-14T00:00:00"/>
    <s v="Smolt"/>
  </r>
  <r>
    <x v="32"/>
    <x v="8"/>
    <s v="SP"/>
    <x v="1"/>
    <s v="South Santiam Hatchery"/>
    <s v="ODFW"/>
    <d v="1987-03-10T00:00:00"/>
    <n v="228000"/>
    <x v="0"/>
    <d v="1987-03-11T00:00:00"/>
    <s v="Smolt"/>
  </r>
  <r>
    <x v="32"/>
    <x v="8"/>
    <s v="SP"/>
    <x v="1"/>
    <s v="Willamette River"/>
    <s v="ODFW"/>
    <d v="1987-02-10T00:00:00"/>
    <n v="56000"/>
    <x v="1"/>
    <d v="1987-05-05T00:00:00"/>
    <s v="Smolt"/>
  </r>
  <r>
    <x v="32"/>
    <x v="9"/>
    <s v="SU"/>
    <x v="1"/>
    <s v="Santiam River"/>
    <s v="ODFW"/>
    <d v="1987-04-14T00:00:00"/>
    <n v="83000"/>
    <x v="1"/>
    <d v="1987-04-20T00:00:00"/>
    <s v="Smolt"/>
  </r>
  <r>
    <x v="32"/>
    <x v="7"/>
    <s v="WI"/>
    <x v="1"/>
    <s v="Willamette River"/>
    <s v="ODFW"/>
    <d v="1987-04-07T00:00:00"/>
    <n v="82000"/>
    <x v="1"/>
    <d v="1987-04-17T00:00:00"/>
    <s v="Smolt"/>
  </r>
  <r>
    <x v="32"/>
    <x v="7"/>
    <s v="WI"/>
    <x v="10"/>
    <s v="Big Creek Hatchery"/>
    <s v="ODFW"/>
    <d v="1987-04-15T00:00:00"/>
    <n v="50000"/>
    <x v="10"/>
    <d v="1987-04-15T00:00:00"/>
    <s v="Smolt"/>
  </r>
  <r>
    <x v="32"/>
    <x v="7"/>
    <s v="WI"/>
    <x v="10"/>
    <s v="Lewis and Clark River"/>
    <s v="ODFW"/>
    <d v="1987-04-13T00:00:00"/>
    <n v="8000"/>
    <x v="4"/>
    <d v="1987-04-13T00:00:00"/>
    <s v="Smolt"/>
  </r>
  <r>
    <x v="32"/>
    <x v="6"/>
    <s v="UN"/>
    <x v="31"/>
    <s v="Tanner Creek"/>
    <s v="ODFW"/>
    <d v="1987-05-11T00:00:00"/>
    <n v="130500"/>
    <x v="2"/>
    <d v="1987-05-11T00:00:00"/>
    <s v="Smolt"/>
  </r>
  <r>
    <x v="32"/>
    <x v="6"/>
    <s v="UN"/>
    <x v="31"/>
    <s v="Tualatin River"/>
    <s v="ODFW"/>
    <d v="1987-05-04T00:00:00"/>
    <n v="60000"/>
    <x v="1"/>
    <d v="1987-05-05T00:00:00"/>
    <s v="Smolt"/>
  </r>
  <r>
    <x v="32"/>
    <x v="7"/>
    <s v="WI"/>
    <x v="14"/>
    <s v="Clackamas Hatchery"/>
    <s v="ODFW"/>
    <d v="1987-04-30T00:00:00"/>
    <n v="36000"/>
    <x v="13"/>
    <d v="1987-04-30T00:00:00"/>
    <s v="Smolt"/>
  </r>
  <r>
    <x v="32"/>
    <x v="7"/>
    <s v="WI"/>
    <x v="14"/>
    <s v="Sandy River"/>
    <s v="ODFW"/>
    <d v="1987-04-30T00:00:00"/>
    <n v="33500"/>
    <x v="12"/>
    <d v="1987-04-30T00:00:00"/>
    <s v="Smolt"/>
  </r>
  <r>
    <x v="32"/>
    <x v="8"/>
    <s v="SP"/>
    <x v="38"/>
    <s v="Willamette River"/>
    <s v="ODFW"/>
    <d v="1987-03-09T00:00:00"/>
    <n v="781000"/>
    <x v="1"/>
    <d v="1987-03-09T00:00:00"/>
    <s v="Smolt"/>
  </r>
  <r>
    <x v="32"/>
    <x v="8"/>
    <s v="SP"/>
    <x v="38"/>
    <s v="Santiam River"/>
    <s v="ODFW"/>
    <d v="1987-03-09T00:00:00"/>
    <n v="166500"/>
    <x v="1"/>
    <d v="1987-03-09T00:00:00"/>
    <s v="Smolt"/>
  </r>
  <r>
    <x v="32"/>
    <x v="9"/>
    <s v="SU"/>
    <x v="11"/>
    <s v="Clackamas River"/>
    <s v="ODFW"/>
    <d v="1987-04-27T00:00:00"/>
    <n v="138500"/>
    <x v="13"/>
    <d v="1987-04-30T00:00:00"/>
    <s v="Smolt"/>
  </r>
  <r>
    <x v="32"/>
    <x v="9"/>
    <s v="SU"/>
    <x v="11"/>
    <s v="Gnat Creek Hatchery"/>
    <s v="ODFW"/>
    <d v="1987-04-29T00:00:00"/>
    <n v="5500"/>
    <x v="4"/>
    <d v="1987-04-29T00:00:00"/>
    <s v="Smolt"/>
  </r>
  <r>
    <x v="32"/>
    <x v="9"/>
    <s v="SU"/>
    <x v="11"/>
    <s v="Mollala River"/>
    <s v="ODFW"/>
    <d v="1987-04-08T00:00:00"/>
    <n v="40000"/>
    <x v="1"/>
    <d v="1987-04-08T00:00:00"/>
    <s v="Smolt"/>
  </r>
  <r>
    <x v="32"/>
    <x v="9"/>
    <s v="SU"/>
    <x v="11"/>
    <s v="Collawash River"/>
    <s v="ODFW"/>
    <d v="1987-04-28T00:00:00"/>
    <n v="15000"/>
    <x v="13"/>
    <d v="1987-04-28T00:00:00"/>
    <s v="Smolt"/>
  </r>
  <r>
    <x v="32"/>
    <x v="7"/>
    <s v="WI"/>
    <x v="11"/>
    <s v="Clackamas River"/>
    <s v="ODFW"/>
    <d v="1987-04-20T00:00:00"/>
    <n v="179000"/>
    <x v="13"/>
    <d v="1987-04-20T00:00:00"/>
    <s v="Smolt"/>
  </r>
  <r>
    <x v="32"/>
    <x v="7"/>
    <s v="WI"/>
    <x v="11"/>
    <s v="Clatskanie River"/>
    <s v="ODFW"/>
    <d v="1987-04-21T00:00:00"/>
    <n v="5100"/>
    <x v="4"/>
    <d v="1987-04-21T00:00:00"/>
    <s v="Smolt"/>
  </r>
  <r>
    <x v="32"/>
    <x v="7"/>
    <s v="WI"/>
    <x v="11"/>
    <s v="Gales Creek"/>
    <s v="ODFW"/>
    <d v="1987-04-14T00:00:00"/>
    <n v="25500"/>
    <x v="1"/>
    <d v="1987-04-17T00:00:00"/>
    <s v="Smolt"/>
  </r>
  <r>
    <x v="32"/>
    <x v="9"/>
    <s v="SU"/>
    <x v="11"/>
    <s v="Gnat Creek Hatchery"/>
    <s v="ODFW"/>
    <d v="1987-04-22T00:00:00"/>
    <n v="30000"/>
    <x v="4"/>
    <d v="1987-04-22T00:00:00"/>
    <s v="Smolt"/>
  </r>
  <r>
    <x v="32"/>
    <x v="7"/>
    <s v="WI"/>
    <x v="11"/>
    <s v="Lewis and Clark River"/>
    <s v="ODFW"/>
    <d v="1987-04-21T00:00:00"/>
    <n v="5000"/>
    <x v="4"/>
    <d v="1987-04-21T00:00:00"/>
    <s v="Smolt"/>
  </r>
  <r>
    <x v="32"/>
    <x v="7"/>
    <s v="WI"/>
    <x v="11"/>
    <s v="Sandy River"/>
    <s v="ODFW"/>
    <d v="1987-04-13T00:00:00"/>
    <n v="180500"/>
    <x v="12"/>
    <d v="1987-04-20T00:00:00"/>
    <s v="Smolt"/>
  </r>
  <r>
    <x v="32"/>
    <x v="1"/>
    <s v="FA"/>
    <x v="41"/>
    <s v="Abernathy Hatchery"/>
    <s v="USFW"/>
    <d v="1987-04-30T00:00:00"/>
    <n v="1023500"/>
    <x v="19"/>
    <d v="1987-05-18T00:00:00"/>
    <s v="Smolt"/>
  </r>
  <r>
    <x v="32"/>
    <x v="5"/>
    <s v="SO"/>
    <x v="8"/>
    <s v="Eagle Creek Hatchery"/>
    <s v="USFW"/>
    <d v="1987-04-23T00:00:00"/>
    <n v="806000"/>
    <x v="9"/>
    <d v="1987-04-30T00:00:00"/>
    <s v="Smolt"/>
  </r>
  <r>
    <x v="32"/>
    <x v="8"/>
    <s v="SP"/>
    <x v="8"/>
    <s v="Eagle Creek Hatchery"/>
    <s v="USFW"/>
    <d v="1987-04-20T00:00:00"/>
    <n v="517000"/>
    <x v="9"/>
    <d v="1987-04-28T00:00:00"/>
    <s v="Smolt"/>
  </r>
  <r>
    <x v="32"/>
    <x v="7"/>
    <s v="WI"/>
    <x v="8"/>
    <s v="Eagle Creek Hatchery"/>
    <s v="USFW"/>
    <d v="1987-04-13T00:00:00"/>
    <n v="169500"/>
    <x v="9"/>
    <d v="1987-04-27T00:00:00"/>
    <s v="Smolt"/>
  </r>
  <r>
    <x v="32"/>
    <x v="11"/>
    <s v="NO"/>
    <x v="32"/>
    <s v="Elochoman Hatchery"/>
    <s v="WDFW"/>
    <d v="1987-04-14T00:00:00"/>
    <n v="1338000"/>
    <x v="14"/>
    <d v="1987-06-03T00:00:00"/>
    <s v="Smolt"/>
  </r>
  <r>
    <x v="32"/>
    <x v="1"/>
    <s v="FA"/>
    <x v="32"/>
    <s v="Elochoman Hatchery"/>
    <s v="WDFW"/>
    <d v="1987-05-09T00:00:00"/>
    <n v="534500"/>
    <x v="14"/>
    <d v="1987-05-09T00:00:00"/>
    <s v="Smolt"/>
  </r>
  <r>
    <x v="32"/>
    <x v="5"/>
    <s v="SO"/>
    <x v="26"/>
    <s v="Grays River Hatchery"/>
    <s v="WDFW"/>
    <d v="1987-04-16T00:00:00"/>
    <n v="430500"/>
    <x v="15"/>
    <d v="1987-05-04T00:00:00"/>
    <s v="Smolt"/>
  </r>
  <r>
    <x v="32"/>
    <x v="1"/>
    <s v="FA"/>
    <x v="26"/>
    <s v="Grays River Hatchery"/>
    <s v="WDFW"/>
    <d v="1987-03-16T00:00:00"/>
    <n v="28000"/>
    <x v="15"/>
    <d v="1987-03-23T00:00:00"/>
    <s v="Smolt"/>
  </r>
  <r>
    <x v="32"/>
    <x v="11"/>
    <s v="NO"/>
    <x v="27"/>
    <s v="Kalama Falls Hatchery"/>
    <s v="WDFW"/>
    <d v="1987-04-03T00:00:00"/>
    <n v="950500"/>
    <x v="7"/>
    <d v="1987-06-10T00:00:00"/>
    <s v="Smolt"/>
  </r>
  <r>
    <x v="32"/>
    <x v="1"/>
    <s v="FA"/>
    <x v="27"/>
    <s v="Kalama Falls Hatchery"/>
    <s v="WDFW"/>
    <d v="1987-05-05T00:00:00"/>
    <n v="3548500"/>
    <x v="7"/>
    <d v="1987-06-15T00:00:00"/>
    <s v="Smolt"/>
  </r>
  <r>
    <x v="32"/>
    <x v="8"/>
    <s v="SP"/>
    <x v="27"/>
    <s v="Gobar Acclim Pond"/>
    <s v="WDFW"/>
    <d v="1987-02-11T00:00:00"/>
    <n v="176000"/>
    <x v="7"/>
    <d v="1987-02-11T00:00:00"/>
    <s v="Smolt"/>
  </r>
  <r>
    <x v="32"/>
    <x v="11"/>
    <s v="NO"/>
    <x v="7"/>
    <s v="Lewis River Hatchery"/>
    <s v="WDFW"/>
    <d v="1987-04-15T00:00:00"/>
    <n v="7938500"/>
    <x v="5"/>
    <d v="1987-05-25T00:00:00"/>
    <s v="Smolt"/>
  </r>
  <r>
    <x v="32"/>
    <x v="8"/>
    <s v="SP"/>
    <x v="7"/>
    <s v="Lewis River Hatchery"/>
    <s v="WDFW"/>
    <d v="1987-03-02T00:00:00"/>
    <n v="667500"/>
    <x v="5"/>
    <d v="1987-03-29T00:00:00"/>
    <s v="Smolt"/>
  </r>
  <r>
    <x v="32"/>
    <x v="5"/>
    <s v="SO"/>
    <x v="45"/>
    <s v="Fallert Creek Hatchery"/>
    <s v="WDFW"/>
    <d v="1987-04-30T00:00:00"/>
    <n v="556000"/>
    <x v="7"/>
    <d v="1987-04-30T00:00:00"/>
    <s v="Smolt"/>
  </r>
  <r>
    <x v="32"/>
    <x v="1"/>
    <s v="FA"/>
    <x v="45"/>
    <s v="Fallert Creek Hatchery"/>
    <s v="WDFW"/>
    <d v="1987-05-20T00:00:00"/>
    <n v="3520500"/>
    <x v="7"/>
    <d v="1987-06-19T00:00:00"/>
    <s v="Smolt"/>
  </r>
  <r>
    <x v="32"/>
    <x v="5"/>
    <s v="SO"/>
    <x v="5"/>
    <s v="Speelyai Hatchery"/>
    <s v="WDFW"/>
    <d v="1987-07-01T00:00:00"/>
    <n v="150000"/>
    <x v="5"/>
    <d v="1987-07-01T00:00:00"/>
    <s v="Smolt"/>
  </r>
  <r>
    <x v="32"/>
    <x v="8"/>
    <s v="SP"/>
    <x v="5"/>
    <s v="Speelyai Hatchery"/>
    <s v="WDFW"/>
    <d v="1987-03-17T00:00:00"/>
    <n v="234000"/>
    <x v="5"/>
    <d v="1987-04-06T00:00:00"/>
    <s v="Smolt"/>
  </r>
  <r>
    <x v="32"/>
    <x v="5"/>
    <s v="SO"/>
    <x v="29"/>
    <s v="North Toutle Hatchery"/>
    <s v="WDFW"/>
    <d v="1987-04-14T00:00:00"/>
    <n v="333500"/>
    <x v="16"/>
    <d v="1987-04-14T00:00:00"/>
    <s v="Smolt"/>
  </r>
  <r>
    <x v="32"/>
    <x v="11"/>
    <s v="NO"/>
    <x v="24"/>
    <s v="Washougal Hatchery"/>
    <s v="WDFW"/>
    <d v="1987-04-17T00:00:00"/>
    <n v="548000"/>
    <x v="6"/>
    <d v="1987-05-26T00:00:00"/>
    <s v="Smolt"/>
  </r>
  <r>
    <x v="32"/>
    <x v="1"/>
    <s v="FA"/>
    <x v="24"/>
    <s v="Washougal Hatchery"/>
    <s v="WDFW"/>
    <d v="1987-06-19T00:00:00"/>
    <n v="5844000"/>
    <x v="6"/>
    <d v="1987-06-19T00:00:00"/>
    <s v="Smolt"/>
  </r>
  <r>
    <x v="32"/>
    <x v="1"/>
    <s v="FA"/>
    <x v="24"/>
    <s v="Washougal Hatchery"/>
    <s v="WDFW"/>
    <d v="1987-08-10T00:00:00"/>
    <n v="363000"/>
    <x v="6"/>
    <d v="1987-08-10T00:00:00"/>
    <s v="Smolt"/>
  </r>
  <r>
    <x v="32"/>
    <x v="5"/>
    <s v="SO"/>
    <x v="24"/>
    <s v="Washougal Hatchery"/>
    <s v="WDFW"/>
    <d v="1987-04-17T00:00:00"/>
    <n v="26000"/>
    <x v="6"/>
    <d v="1987-04-17T00:00:00"/>
    <s v="Smolt"/>
  </r>
  <r>
    <x v="32"/>
    <x v="1"/>
    <s v="FA"/>
    <x v="26"/>
    <s v="Grays River Hatchery"/>
    <s v="WDFW"/>
    <d v="1987-05-21T00:00:00"/>
    <n v="428000"/>
    <x v="15"/>
    <d v="1987-06-01T00:00:00"/>
    <s v="Smolt"/>
  </r>
  <r>
    <x v="32"/>
    <x v="1"/>
    <s v="FA"/>
    <x v="26"/>
    <s v="Grays River Hatchery"/>
    <s v="WDFW"/>
    <d v="1987-08-24T00:00:00"/>
    <n v="105000"/>
    <x v="15"/>
    <d v="1987-08-24T00:00:00"/>
    <s v="Smolt"/>
  </r>
  <r>
    <x v="32"/>
    <x v="1"/>
    <s v="FA"/>
    <x v="26"/>
    <s v="Grays River Hatchery"/>
    <s v="WDFW"/>
    <d v="1987-06-22T00:00:00"/>
    <n v="179000"/>
    <x v="15"/>
    <d v="1987-06-22T00:00:00"/>
    <s v="Smolt"/>
  </r>
  <r>
    <x v="32"/>
    <x v="1"/>
    <s v="FA"/>
    <x v="32"/>
    <s v="Elochoman Hatchery"/>
    <s v="WDFW"/>
    <d v="1987-06-04T00:00:00"/>
    <n v="2050500"/>
    <x v="14"/>
    <d v="1987-06-04T00:00:00"/>
    <s v="Smolt"/>
  </r>
  <r>
    <x v="32"/>
    <x v="1"/>
    <s v="FA"/>
    <x v="32"/>
    <s v="Elochoman Hatchery"/>
    <s v="WDFW"/>
    <d v="1987-05-09T00:00:00"/>
    <n v="50000"/>
    <x v="14"/>
    <d v="1987-05-09T00:00:00"/>
    <s v="Smolt"/>
  </r>
  <r>
    <x v="32"/>
    <x v="1"/>
    <s v="FA"/>
    <x v="32"/>
    <s v="Elochoman Hatchery"/>
    <s v="WDFW"/>
    <d v="1987-06-04T00:00:00"/>
    <n v="461000"/>
    <x v="14"/>
    <d v="1987-06-04T00:00:00"/>
    <s v="Smolt"/>
  </r>
  <r>
    <x v="32"/>
    <x v="1"/>
    <s v="FA"/>
    <x v="32"/>
    <s v="Elochoman Hatchery"/>
    <s v="WDFW"/>
    <d v="1987-05-09T00:00:00"/>
    <n v="38500"/>
    <x v="14"/>
    <d v="1987-05-09T00:00:00"/>
    <s v="Smolt"/>
  </r>
  <r>
    <x v="32"/>
    <x v="1"/>
    <s v="FA"/>
    <x v="32"/>
    <s v="Elochoman Hatchery"/>
    <s v="WDFW"/>
    <d v="1987-06-04T00:00:00"/>
    <n v="352000"/>
    <x v="14"/>
    <d v="1987-06-04T00:00:00"/>
    <s v="Smolt"/>
  </r>
  <r>
    <x v="32"/>
    <x v="5"/>
    <s v="SO"/>
    <x v="7"/>
    <s v="Lewis River Hatchery"/>
    <s v="WDFW"/>
    <d v="1987-04-15T00:00:00"/>
    <n v="969000"/>
    <x v="5"/>
    <d v="1987-04-18T00:00:00"/>
    <s v="Smolt"/>
  </r>
  <r>
    <x v="32"/>
    <x v="1"/>
    <s v="FA"/>
    <x v="29"/>
    <s v="North Toutle Hatchery"/>
    <s v="WDFW"/>
    <d v="1987-06-10T00:00:00"/>
    <n v="902500"/>
    <x v="16"/>
    <d v="1987-06-10T00:00:00"/>
    <s v="Smolt"/>
  </r>
  <r>
    <x v="32"/>
    <x v="8"/>
    <s v="SP"/>
    <x v="22"/>
    <s v="Cowlitz Hatchery"/>
    <s v="WDFW"/>
    <d v="1987-04-01T00:00:00"/>
    <n v="633500"/>
    <x v="3"/>
    <d v="1987-04-01T00:00:00"/>
    <s v="Smolt"/>
  </r>
  <r>
    <x v="32"/>
    <x v="1"/>
    <s v="FA"/>
    <x v="22"/>
    <s v="Cowlitz Hatchery"/>
    <s v="WDFW"/>
    <d v="1987-05-11T00:00:00"/>
    <n v="7568000"/>
    <x v="3"/>
    <d v="1987-06-19T00:00:00"/>
    <s v="Smolt"/>
  </r>
  <r>
    <x v="32"/>
    <x v="11"/>
    <s v="NO"/>
    <x v="22"/>
    <s v="Cowlitz Hatchery"/>
    <s v="WDFW"/>
    <d v="1987-02-05T00:00:00"/>
    <n v="12000"/>
    <x v="3"/>
    <d v="1987-02-05T00:00:00"/>
    <s v="Smolt"/>
  </r>
  <r>
    <x v="32"/>
    <x v="11"/>
    <s v="NO"/>
    <x v="22"/>
    <s v="Cowlitz Hatchery"/>
    <s v="WDFW"/>
    <d v="1987-05-05T00:00:00"/>
    <n v="4758000"/>
    <x v="3"/>
    <d v="1987-06-01T00:00:00"/>
    <s v="Smolt"/>
  </r>
  <r>
    <x v="32"/>
    <x v="1"/>
    <s v="FA"/>
    <x v="46"/>
    <s v="Chinook River"/>
    <s v="WDFW"/>
    <d v="1987-07-16T00:00:00"/>
    <n v="513000"/>
    <x v="18"/>
    <d v="1987-07-16T00:00:00"/>
    <s v="Smolt"/>
  </r>
  <r>
    <x v="32"/>
    <x v="13"/>
    <s v="UN"/>
    <x v="46"/>
    <s v="Chinook River"/>
    <s v="WDFW"/>
    <d v="1987-02-25T00:00:00"/>
    <n v="245000"/>
    <x v="18"/>
    <d v="1987-03-14T00:00:00"/>
    <s v="Fry"/>
  </r>
  <r>
    <x v="32"/>
    <x v="7"/>
    <s v="WI"/>
    <x v="28"/>
    <s v="Skamania Hatchery"/>
    <s v="WDFW"/>
    <d v="1987-04-16T00:00:00"/>
    <n v="30000"/>
    <x v="6"/>
    <d v="1987-04-17T00:00:00"/>
    <s v="Smolt"/>
  </r>
  <r>
    <x v="32"/>
    <x v="9"/>
    <s v="SU"/>
    <x v="22"/>
    <s v="Cowlitz Trout"/>
    <s v="WDFW"/>
    <d v="1987-04-15T00:00:00"/>
    <n v="240000"/>
    <x v="3"/>
    <d v="1987-05-15T00:00:00"/>
    <s v="Smolt"/>
  </r>
  <r>
    <x v="32"/>
    <x v="7"/>
    <s v="WI"/>
    <x v="22"/>
    <s v="Cowlitz Trout"/>
    <s v="WDFW"/>
    <d v="1987-04-15T00:00:00"/>
    <n v="650000"/>
    <x v="3"/>
    <d v="1987-05-15T00:00:00"/>
    <s v="Smolt"/>
  </r>
  <r>
    <x v="32"/>
    <x v="7"/>
    <s v="WI"/>
    <x v="22"/>
    <s v="Cowlitz Trout"/>
    <s v="WDFW"/>
    <d v="1987-04-15T00:00:00"/>
    <n v="150000"/>
    <x v="3"/>
    <d v="1987-05-15T00:00:00"/>
    <s v="Smolt"/>
  </r>
  <r>
    <x v="32"/>
    <x v="9"/>
    <s v="SU"/>
    <x v="28"/>
    <s v="Kalama Falls Hatchery"/>
    <s v="WDFW"/>
    <d v="1987-04-15T00:00:00"/>
    <n v="100000"/>
    <x v="7"/>
    <d v="1987-05-15T00:00:00"/>
    <s v="Smolt"/>
  </r>
  <r>
    <x v="32"/>
    <x v="9"/>
    <s v="SU"/>
    <x v="28"/>
    <s v="E Fk Lewis River"/>
    <s v="WDFW"/>
    <d v="1987-04-15T00:00:00"/>
    <n v="100000"/>
    <x v="5"/>
    <d v="1987-05-15T00:00:00"/>
    <s v="Smolt"/>
  </r>
  <r>
    <x v="32"/>
    <x v="9"/>
    <s v="SU"/>
    <x v="28"/>
    <s v="Skamania Hatchery"/>
    <s v="WDFW"/>
    <d v="1987-04-15T00:00:00"/>
    <n v="235000"/>
    <x v="6"/>
    <d v="1987-04-15T00:00:00"/>
    <s v="Smolt"/>
  </r>
  <r>
    <x v="32"/>
    <x v="9"/>
    <s v="SU"/>
    <x v="28"/>
    <s v="N Fk Lewis River"/>
    <s v="WDFW"/>
    <d v="1987-04-15T00:00:00"/>
    <n v="100000"/>
    <x v="5"/>
    <d v="1987-04-15T00:00:00"/>
    <s v="Smolt"/>
  </r>
  <r>
    <x v="32"/>
    <x v="9"/>
    <s v="SU"/>
    <x v="28"/>
    <s v="Skamania Hatchery"/>
    <s v="WDFW"/>
    <d v="1987-04-17T00:00:00"/>
    <n v="45000"/>
    <x v="6"/>
    <d v="1987-04-30T00:00:00"/>
    <s v="Smolt"/>
  </r>
  <r>
    <x v="32"/>
    <x v="12"/>
    <s v="UN"/>
    <x v="21"/>
    <s v="Abernathy Cr"/>
    <s v="WDFW"/>
    <d v="1987-04-01T00:00:00"/>
    <n v="4500"/>
    <x v="19"/>
    <d v="1987-05-31T00:00:00"/>
    <s v="Smolt"/>
  </r>
  <r>
    <x v="32"/>
    <x v="12"/>
    <s v="UN"/>
    <x v="21"/>
    <s v="Coweeman River"/>
    <s v="WDFW"/>
    <d v="1987-04-01T00:00:00"/>
    <n v="16500"/>
    <x v="17"/>
    <d v="1987-05-31T00:00:00"/>
    <s v="Smolt"/>
  </r>
  <r>
    <x v="32"/>
    <x v="12"/>
    <s v="UN"/>
    <x v="21"/>
    <s v="Germany Creek"/>
    <s v="WDFW"/>
    <d v="1987-04-01T00:00:00"/>
    <n v="10000"/>
    <x v="4"/>
    <d v="1987-05-31T00:00:00"/>
    <s v="Smolt"/>
  </r>
  <r>
    <x v="32"/>
    <x v="12"/>
    <s v="UN"/>
    <x v="21"/>
    <s v="Mill Cr (Elochoman R)"/>
    <s v="WDFW"/>
    <d v="1987-04-01T00:00:00"/>
    <n v="10000"/>
    <x v="14"/>
    <d v="1987-05-31T00:00:00"/>
    <s v="Smolt"/>
  </r>
  <r>
    <x v="32"/>
    <x v="12"/>
    <s v="UN"/>
    <x v="21"/>
    <s v="Beaver Creek Hatchery"/>
    <s v="WDFW"/>
    <d v="1987-04-10T00:00:00"/>
    <n v="30000"/>
    <x v="14"/>
    <d v="1987-05-31T00:00:00"/>
    <s v="Smolt"/>
  </r>
  <r>
    <x v="32"/>
    <x v="12"/>
    <s v="UN"/>
    <x v="21"/>
    <s v="Salmon Creek (WA)"/>
    <s v="WDFW"/>
    <d v="1987-04-01T00:00:00"/>
    <n v="11000"/>
    <x v="4"/>
    <d v="1987-05-31T00:00:00"/>
    <s v="Smolt"/>
  </r>
  <r>
    <x v="32"/>
    <x v="7"/>
    <s v="WI"/>
    <x v="21"/>
    <s v="Grays River"/>
    <s v="WDFW"/>
    <d v="1987-04-01T00:00:00"/>
    <n v="65000"/>
    <x v="15"/>
    <d v="1987-05-31T00:00:00"/>
    <s v="Smolt"/>
  </r>
  <r>
    <x v="32"/>
    <x v="7"/>
    <s v="WI"/>
    <x v="21"/>
    <s v="Coweeman River"/>
    <s v="WDFW"/>
    <d v="1987-04-01T00:00:00"/>
    <n v="55000"/>
    <x v="17"/>
    <d v="1987-05-31T00:00:00"/>
    <s v="Smolt"/>
  </r>
  <r>
    <x v="32"/>
    <x v="1"/>
    <s v="FA"/>
    <x v="2"/>
    <s v="Bonneville Hatchery"/>
    <s v="ODFW"/>
    <d v="1987-09-08T00:00:00"/>
    <n v="559500"/>
    <x v="2"/>
    <d v="1987-09-08T00:00:00"/>
    <s v="Smolt"/>
  </r>
  <r>
    <x v="32"/>
    <x v="7"/>
    <s v="WI"/>
    <x v="21"/>
    <s v="Abernathy Cr"/>
    <s v="WDFW"/>
    <d v="1987-04-01T00:00:00"/>
    <n v="11500"/>
    <x v="19"/>
    <d v="1987-05-31T00:00:00"/>
    <s v="Smolt"/>
  </r>
  <r>
    <x v="32"/>
    <x v="7"/>
    <s v="WI"/>
    <x v="21"/>
    <s v="Beaver Creek Hatchery"/>
    <s v="WDFW"/>
    <d v="1987-04-01T00:00:00"/>
    <n v="117500"/>
    <x v="14"/>
    <d v="1987-05-31T00:00:00"/>
    <s v="Smolt"/>
  </r>
  <r>
    <x v="32"/>
    <x v="7"/>
    <s v="WI"/>
    <x v="21"/>
    <s v="Lewis River"/>
    <s v="WDFW"/>
    <d v="1987-04-01T00:00:00"/>
    <n v="286500"/>
    <x v="5"/>
    <d v="1987-05-31T00:00:00"/>
    <s v="Smolt"/>
  </r>
  <r>
    <x v="32"/>
    <x v="7"/>
    <s v="WI"/>
    <x v="21"/>
    <s v="Skamokawa Creek"/>
    <s v="WDFW"/>
    <d v="1987-04-01T00:00:00"/>
    <n v="10000"/>
    <x v="4"/>
    <d v="1987-05-31T00:00:00"/>
    <s v="Smolt"/>
  </r>
  <r>
    <x v="32"/>
    <x v="7"/>
    <s v="WI"/>
    <x v="21"/>
    <s v="Germany Creek"/>
    <s v="WDFW"/>
    <d v="1987-04-01T00:00:00"/>
    <n v="12000"/>
    <x v="4"/>
    <d v="1987-05-31T00:00:00"/>
    <s v="Smolt"/>
  </r>
  <r>
    <x v="32"/>
    <x v="9"/>
    <s v="SU"/>
    <x v="21"/>
    <s v="Kalama River"/>
    <s v="WDFW"/>
    <d v="1987-04-01T00:00:00"/>
    <n v="8500"/>
    <x v="7"/>
    <d v="1987-05-31T00:00:00"/>
    <s v="Smolt"/>
  </r>
  <r>
    <x v="32"/>
    <x v="9"/>
    <s v="SU"/>
    <x v="21"/>
    <s v="Alder Creek"/>
    <s v="WDFW"/>
    <d v="1987-04-01T00:00:00"/>
    <n v="49500"/>
    <x v="16"/>
    <d v="1987-05-31T00:00:00"/>
    <s v="Smolt"/>
  </r>
  <r>
    <x v="32"/>
    <x v="7"/>
    <s v="WI"/>
    <x v="21"/>
    <s v="Kalama River"/>
    <s v="WDFW"/>
    <d v="1987-04-01T00:00:00"/>
    <n v="32500"/>
    <x v="7"/>
    <d v="1987-05-31T00:00:00"/>
    <s v="Smolt"/>
  </r>
  <r>
    <x v="32"/>
    <x v="7"/>
    <s v="WI"/>
    <x v="21"/>
    <s v="Salmon Creek (WA)"/>
    <s v="WDFW"/>
    <d v="1987-04-01T00:00:00"/>
    <n v="37000"/>
    <x v="4"/>
    <d v="1987-05-31T00:00:00"/>
    <s v="Smolt"/>
  </r>
  <r>
    <x v="32"/>
    <x v="9"/>
    <s v="SU"/>
    <x v="21"/>
    <s v="Beaver Creek Hatchery"/>
    <s v="WDFW"/>
    <d v="1987-04-01T00:00:00"/>
    <n v="17000"/>
    <x v="14"/>
    <d v="1987-05-31T00:00:00"/>
    <s v="Smolt"/>
  </r>
  <r>
    <x v="32"/>
    <x v="9"/>
    <s v="SU"/>
    <x v="21"/>
    <s v="Lewis River"/>
    <s v="WDFW"/>
    <d v="1987-04-01T00:00:00"/>
    <n v="19500"/>
    <x v="5"/>
    <d v="1987-05-31T00:00:00"/>
    <s v="Smolt"/>
  </r>
  <r>
    <x v="32"/>
    <x v="9"/>
    <s v="SU"/>
    <x v="21"/>
    <s v="Toutle River"/>
    <s v="WDFW"/>
    <d v="1987-04-01T00:00:00"/>
    <n v="22500"/>
    <x v="16"/>
    <d v="1987-05-31T00:00:00"/>
    <s v="Smolt"/>
  </r>
  <r>
    <x v="32"/>
    <x v="16"/>
    <s v="UN"/>
    <x v="43"/>
    <s v="Below Bonn Dam"/>
    <s v="n/a"/>
    <d v="1987-04-16T00:00:00"/>
    <n v="25000"/>
    <x v="4"/>
    <d v="1987-06-05T00:00:00"/>
    <s v="Smolt"/>
  </r>
  <r>
    <x v="32"/>
    <x v="18"/>
    <s v="UN"/>
    <x v="43"/>
    <s v="Below Bonn Dam"/>
    <s v="n/a"/>
    <d v="1987-04-06T00:00:00"/>
    <n v="52357"/>
    <x v="4"/>
    <d v="1987-06-06T00:00:00"/>
    <s v="Smolt"/>
  </r>
  <r>
    <x v="32"/>
    <x v="9"/>
    <s v="SU"/>
    <x v="43"/>
    <s v="Below Bonn Dam"/>
    <s v="n/a"/>
    <d v="1987-04-06T00:00:00"/>
    <n v="29164"/>
    <x v="4"/>
    <d v="1987-06-06T00:00:00"/>
    <s v="Smolt"/>
  </r>
  <r>
    <x v="32"/>
    <x v="1"/>
    <s v="FA"/>
    <x v="43"/>
    <s v="Below Bonn Dam"/>
    <s v="n/a"/>
    <d v="1987-06-18T00:00:00"/>
    <n v="68375"/>
    <x v="4"/>
    <d v="1987-08-14T00:00:00"/>
    <s v="Smolt"/>
  </r>
  <r>
    <x v="32"/>
    <x v="1"/>
    <s v="FA"/>
    <x v="43"/>
    <s v="Below Bonn Dam"/>
    <s v="n/a"/>
    <d v="1987-06-24T00:00:00"/>
    <n v="2000000"/>
    <x v="4"/>
    <d v="1987-07-31T00:00:00"/>
    <s v="Smolt"/>
  </r>
  <r>
    <x v="32"/>
    <x v="19"/>
    <s v="UN"/>
    <x v="43"/>
    <s v="Below Bonn Dam"/>
    <s v="n/a"/>
    <d v="1987-04-21T00:00:00"/>
    <n v="38354"/>
    <x v="4"/>
    <d v="1987-06-04T00:00:00"/>
    <s v="Smolt"/>
  </r>
  <r>
    <x v="32"/>
    <x v="16"/>
    <s v="UN"/>
    <x v="43"/>
    <s v="Below Bonn Dam"/>
    <s v="n/a"/>
    <d v="1987-04-24T00:00:00"/>
    <n v="26000"/>
    <x v="4"/>
    <d v="1987-06-02T00:00:00"/>
    <s v="Smolt"/>
  </r>
  <r>
    <x v="32"/>
    <x v="8"/>
    <s v="SP"/>
    <x v="17"/>
    <s v="Santiam River"/>
    <s v="ODFW"/>
    <d v="1987-03-09T00:00:00"/>
    <n v="497500"/>
    <x v="1"/>
    <d v="1987-03-11T00:00:00"/>
    <s v="Smolt"/>
  </r>
  <r>
    <x v="32"/>
    <x v="7"/>
    <s v="WI"/>
    <x v="17"/>
    <s v="Santiam River"/>
    <s v="ODFW"/>
    <d v="1987-03-31T00:00:00"/>
    <n v="110634"/>
    <x v="1"/>
    <d v="1987-04-03T00:00:00"/>
    <s v="Smolt"/>
  </r>
  <r>
    <x v="32"/>
    <x v="8"/>
    <s v="SP"/>
    <x v="18"/>
    <s v="McKenzie Hatchery"/>
    <s v="ODFW"/>
    <d v="1987-03-12T00:00:00"/>
    <n v="733000"/>
    <x v="1"/>
    <d v="1987-03-13T00:00:00"/>
    <s v="Smolt"/>
  </r>
  <r>
    <x v="32"/>
    <x v="9"/>
    <s v="SU"/>
    <x v="18"/>
    <s v="McKenzie Hatchery"/>
    <s v="ODFW"/>
    <d v="1987-05-04T00:00:00"/>
    <n v="40500"/>
    <x v="1"/>
    <d v="1987-05-04T00:00:00"/>
    <s v="Smolt"/>
  </r>
  <r>
    <x v="32"/>
    <x v="9"/>
    <s v="SU"/>
    <x v="18"/>
    <s v="Santiam River"/>
    <s v="ODFW"/>
    <d v="1987-04-13T00:00:00"/>
    <n v="38500"/>
    <x v="1"/>
    <d v="1987-04-14T00:00:00"/>
    <s v="Smolt"/>
  </r>
  <r>
    <x v="32"/>
    <x v="9"/>
    <s v="SU"/>
    <x v="18"/>
    <s v="Willamette River"/>
    <s v="ODFW"/>
    <d v="1987-04-13T00:00:00"/>
    <n v="40000"/>
    <x v="1"/>
    <d v="1987-04-14T00:00:00"/>
    <s v="Smolt"/>
  </r>
  <r>
    <x v="32"/>
    <x v="9"/>
    <s v="SU"/>
    <x v="33"/>
    <s v="Sandy River"/>
    <s v="ODFW"/>
    <d v="1987-05-11T00:00:00"/>
    <n v="90500"/>
    <x v="12"/>
    <d v="1987-05-19T00:00:00"/>
    <s v="Smolt"/>
  </r>
  <r>
    <x v="32"/>
    <x v="9"/>
    <s v="SU"/>
    <x v="19"/>
    <s v="Santiam River"/>
    <s v="ODFW"/>
    <d v="1987-04-15T00:00:00"/>
    <n v="71500"/>
    <x v="1"/>
    <d v="1987-04-16T00:00:00"/>
    <s v="Smolt"/>
  </r>
  <r>
    <x v="32"/>
    <x v="6"/>
    <s v="UN"/>
    <x v="0"/>
    <s v="Willamette River"/>
    <s v="ODFW"/>
    <d v="1987-05-19T00:00:00"/>
    <n v="107500"/>
    <x v="1"/>
    <d v="1987-05-26T00:00:00"/>
    <s v="Smolt"/>
  </r>
  <r>
    <x v="32"/>
    <x v="6"/>
    <s v="UN"/>
    <x v="0"/>
    <s v="Willamette River"/>
    <s v="ODFW"/>
    <d v="1987-05-18T00:00:00"/>
    <n v="90500"/>
    <x v="1"/>
    <d v="1987-05-19T00:00:00"/>
    <s v="Smolt"/>
  </r>
  <r>
    <x v="32"/>
    <x v="1"/>
    <s v="FA"/>
    <x v="44"/>
    <s v="Willamette River"/>
    <s v="ODFW"/>
    <d v="1987-04-28T00:00:00"/>
    <n v="5767500"/>
    <x v="1"/>
    <d v="1987-05-07T00:00:00"/>
    <s v="Smolt"/>
  </r>
  <r>
    <x v="32"/>
    <x v="7"/>
    <s v="WI"/>
    <x v="48"/>
    <s v="Clatskanie River"/>
    <s v="ODFW"/>
    <d v="1987-04-23T00:00:00"/>
    <n v="38000"/>
    <x v="4"/>
    <d v="1987-04-24T00:00:00"/>
    <s v="Smolt"/>
  </r>
  <r>
    <x v="32"/>
    <x v="7"/>
    <s v="WI"/>
    <x v="48"/>
    <s v="Lewis and Clark River"/>
    <s v="ODFW"/>
    <d v="1987-04-23T00:00:00"/>
    <n v="11500"/>
    <x v="4"/>
    <d v="1987-04-23T00:00:00"/>
    <s v="Smolt"/>
  </r>
  <r>
    <x v="32"/>
    <x v="7"/>
    <s v="WI"/>
    <x v="48"/>
    <s v="Scappoose Creek"/>
    <s v="ODFW"/>
    <d v="1987-05-14T00:00:00"/>
    <n v="10000"/>
    <x v="1"/>
    <d v="1987-05-14T00:00:00"/>
    <s v="Smolt"/>
  </r>
  <r>
    <x v="32"/>
    <x v="7"/>
    <s v="WI"/>
    <x v="48"/>
    <s v="Tualatin River"/>
    <s v="ODFW"/>
    <d v="1987-05-14T00:00:00"/>
    <n v="10000"/>
    <x v="1"/>
    <d v="1987-05-14T00:00:00"/>
    <s v="Smolt"/>
  </r>
  <r>
    <x v="32"/>
    <x v="6"/>
    <s v="UN"/>
    <x v="49"/>
    <s v="Wahkeena Pond"/>
    <s v="ODFW"/>
    <d v="1987-04-26T00:00:00"/>
    <n v="98500"/>
    <x v="4"/>
    <d v="1987-04-26T00:00:00"/>
    <s v="Smolt"/>
  </r>
  <r>
    <x v="32"/>
    <x v="1"/>
    <s v="FA"/>
    <x v="34"/>
    <s v="Klaskanine Hatchery"/>
    <s v="ODFW"/>
    <d v="1987-05-19T00:00:00"/>
    <n v="1342500"/>
    <x v="11"/>
    <d v="1987-05-20T00:00:00"/>
    <s v="Smolt"/>
  </r>
  <r>
    <x v="32"/>
    <x v="1"/>
    <s v="FA"/>
    <x v="34"/>
    <s v="Klaskanine Hatchery"/>
    <s v="ODFW"/>
    <d v="1987-08-04T00:00:00"/>
    <n v="20000"/>
    <x v="11"/>
    <d v="1987-08-04T00:00:00"/>
    <s v="Smolt"/>
  </r>
  <r>
    <x v="32"/>
    <x v="6"/>
    <s v="UN"/>
    <x v="34"/>
    <s v="Tucker Creek"/>
    <s v="ODFW"/>
    <d v="1987-04-12T00:00:00"/>
    <n v="299500"/>
    <x v="8"/>
    <d v="1987-04-12T00:00:00"/>
    <s v="Smolt"/>
  </r>
  <r>
    <x v="32"/>
    <x v="1"/>
    <s v="FA"/>
    <x v="34"/>
    <s v="Skipanon River"/>
    <s v="ODFW"/>
    <d v="1987-05-27T00:00:00"/>
    <n v="15500"/>
    <x v="4"/>
    <d v="1987-05-27T00:00:00"/>
    <s v="Smolt"/>
  </r>
  <r>
    <x v="32"/>
    <x v="8"/>
    <s v="SP"/>
    <x v="14"/>
    <s v="Clackamas Hatchery"/>
    <s v="ODFW"/>
    <d v="1987-03-16T00:00:00"/>
    <n v="65500"/>
    <x v="13"/>
    <d v="1987-03-16T00:00:00"/>
    <s v="Smolt"/>
  </r>
  <r>
    <x v="33"/>
    <x v="19"/>
    <s v="UN"/>
    <x v="43"/>
    <s v="Below Bonn Dam"/>
    <s v="n/a"/>
    <d v="1986-04-16T00:00:00"/>
    <n v="75000"/>
    <x v="4"/>
    <d v="1986-06-06T00:00:00"/>
    <s v="Smolt"/>
  </r>
  <r>
    <x v="33"/>
    <x v="16"/>
    <s v="UN"/>
    <x v="43"/>
    <s v="Below Bonn Dam"/>
    <s v="n/a"/>
    <d v="1986-04-23T00:00:00"/>
    <n v="64384"/>
    <x v="4"/>
    <d v="1986-06-02T00:00:00"/>
    <s v="Smolt"/>
  </r>
  <r>
    <x v="33"/>
    <x v="8"/>
    <s v="SP"/>
    <x v="43"/>
    <s v="Below Bonn Dam"/>
    <s v="n/a"/>
    <d v="1986-04-03T00:00:00"/>
    <n v="45004"/>
    <x v="4"/>
    <d v="1986-06-03T00:00:00"/>
    <s v="Smolt"/>
  </r>
  <r>
    <x v="33"/>
    <x v="9"/>
    <s v="SU"/>
    <x v="43"/>
    <s v="Below Bonn Dam"/>
    <s v="n/a"/>
    <d v="1986-04-16T00:00:00"/>
    <n v="30659"/>
    <x v="4"/>
    <d v="1986-06-03T00:00:00"/>
    <s v="Smolt"/>
  </r>
  <r>
    <x v="33"/>
    <x v="8"/>
    <s v="SP"/>
    <x v="43"/>
    <s v="Below Bonn Dam"/>
    <s v="n/a"/>
    <d v="1986-04-21T00:00:00"/>
    <n v="55000"/>
    <x v="4"/>
    <d v="1986-05-31T00:00:00"/>
    <s v="Smolt"/>
  </r>
  <r>
    <x v="33"/>
    <x v="1"/>
    <s v="FA"/>
    <x v="43"/>
    <s v="Below Bonn Dam"/>
    <s v="n/a"/>
    <d v="1986-06-11T00:00:00"/>
    <n v="160000"/>
    <x v="4"/>
    <d v="1986-08-20T00:00:00"/>
    <s v="Smolt"/>
  </r>
  <r>
    <x v="34"/>
    <x v="9"/>
    <s v="SU"/>
    <x v="43"/>
    <s v="Below Bonn Dam"/>
    <s v="n/a"/>
    <d v="1985-04-22T00:00:00"/>
    <n v="30041"/>
    <x v="4"/>
    <d v="1985-05-27T00:00:00"/>
    <s v="Smolt"/>
  </r>
  <r>
    <x v="34"/>
    <x v="8"/>
    <s v="SP"/>
    <x v="43"/>
    <s v="Below Bonn Dam"/>
    <s v="n/a"/>
    <d v="1985-04-14T00:00:00"/>
    <n v="45433"/>
    <x v="4"/>
    <d v="1985-05-24T00:00:00"/>
    <s v="Smolt"/>
  </r>
  <r>
    <x v="34"/>
    <x v="16"/>
    <s v="UN"/>
    <x v="43"/>
    <s v="Below Bonn Dam"/>
    <s v="n/a"/>
    <d v="1985-04-20T00:00:00"/>
    <n v="55406"/>
    <x v="4"/>
    <d v="1985-06-04T00:00:00"/>
    <s v="Smolt"/>
  </r>
  <r>
    <x v="34"/>
    <x v="8"/>
    <s v="SP"/>
    <x v="43"/>
    <s v="Below Bonn Dam"/>
    <s v="n/a"/>
    <d v="1985-04-20T00:00:00"/>
    <n v="50490"/>
    <x v="4"/>
    <d v="1985-06-05T00:00:00"/>
    <s v="Smolt"/>
  </r>
  <r>
    <x v="34"/>
    <x v="16"/>
    <s v="UN"/>
    <x v="43"/>
    <s v="Below Bonn Dam"/>
    <s v="n/a"/>
    <d v="1985-05-01T00:00:00"/>
    <n v="8602"/>
    <x v="4"/>
    <d v="1985-06-03T00:00:00"/>
    <s v="Smolt"/>
  </r>
  <r>
    <x v="34"/>
    <x v="8"/>
    <s v="SP"/>
    <x v="43"/>
    <s v="Below Bonn Dam"/>
    <s v="n/a"/>
    <d v="1985-05-01T00:00:00"/>
    <n v="26287"/>
    <x v="4"/>
    <d v="1985-06-05T00:00:00"/>
    <s v="Smolt"/>
  </r>
  <r>
    <x v="35"/>
    <x v="1"/>
    <s v="FA"/>
    <x v="50"/>
    <s v="Below Bonn Dam"/>
    <s v="USFW"/>
    <d v="1984-05-30T00:00:00"/>
    <n v="14117"/>
    <x v="4"/>
    <d v="1984-06-19T00:00:00"/>
    <s v="Smolt"/>
  </r>
  <r>
    <x v="35"/>
    <x v="1"/>
    <s v="FA"/>
    <x v="50"/>
    <s v="Below Bonn Dam"/>
    <s v="USFW"/>
    <d v="1984-06-15T00:00:00"/>
    <n v="107532"/>
    <x v="4"/>
    <d v="1984-06-15T00:00:00"/>
    <s v="Smolt"/>
  </r>
  <r>
    <x v="36"/>
    <x v="9"/>
    <s v="SU"/>
    <x v="51"/>
    <s v="Below Bonn Dam"/>
    <s v="WDFW"/>
    <d v="1980-07-31T00:00:00"/>
    <n v="26000"/>
    <x v="4"/>
    <d v="1980-07-31T00:00:00"/>
    <s v="Fry"/>
  </r>
  <r>
    <x v="36"/>
    <x v="9"/>
    <s v="SU"/>
    <x v="52"/>
    <s v="Below Bonn Dam"/>
    <s v="USFW"/>
    <d v="1982-05-19T00:00:00"/>
    <n v="36500"/>
    <x v="4"/>
    <d v="1982-05-19T00:00:00"/>
    <s v="Smolt"/>
  </r>
  <r>
    <x v="36"/>
    <x v="1"/>
    <s v="FA"/>
    <x v="2"/>
    <s v="Bonneville Hatchery"/>
    <s v="ODFW"/>
    <d v="1982-04-23T00:00:00"/>
    <n v="108500"/>
    <x v="2"/>
    <d v="1982-04-23T00:00:00"/>
    <s v="Smolt"/>
  </r>
  <r>
    <x v="37"/>
    <x v="6"/>
    <s v="UN"/>
    <x v="31"/>
    <s v="Eagle Creek Hatchery"/>
    <s v="ODFW"/>
    <d v="1980-01-09T00:00:00"/>
    <n v="50000"/>
    <x v="9"/>
    <d v="1980-01-09T00:00:00"/>
    <s v="Smolt"/>
  </r>
  <r>
    <x v="37"/>
    <x v="6"/>
    <s v="UN"/>
    <x v="2"/>
    <s v="Eagle Creek Hatchery"/>
    <s v="ODFW"/>
    <d v="1980-01-09T00:00:00"/>
    <n v="156500"/>
    <x v="9"/>
    <d v="1980-01-09T00:00:00"/>
    <s v="Smolt"/>
  </r>
  <r>
    <x v="37"/>
    <x v="9"/>
    <s v="SU"/>
    <x v="33"/>
    <s v="Below Bonn Dam"/>
    <s v="ODFW"/>
    <d v="1979-09-06T00:00:00"/>
    <n v="81500"/>
    <x v="4"/>
    <d v="1979-09-17T00:00:00"/>
    <s v="Smolt"/>
  </r>
  <r>
    <x v="37"/>
    <x v="9"/>
    <s v="SU"/>
    <x v="51"/>
    <s v="Below Bonn Dam"/>
    <s v="WDFW"/>
    <d v="1980-04-08T00:00:00"/>
    <n v="61000"/>
    <x v="4"/>
    <d v="1980-06-12T00:00:00"/>
    <s v="Smolt"/>
  </r>
  <r>
    <x v="38"/>
    <x v="8"/>
    <s v="SP"/>
    <x v="2"/>
    <s v="Below Bonn Dam"/>
    <s v="ODFW"/>
    <d v="1979-06-01T00:00:00"/>
    <n v="10000"/>
    <x v="4"/>
    <d v="1979-06-01T00:00:00"/>
    <s v="Smolt"/>
  </r>
  <r>
    <x v="38"/>
    <x v="7"/>
    <s v="WI"/>
    <x v="2"/>
    <s v="Below Bonn Dam"/>
    <s v="ODFW"/>
    <d v="1979-06-01T00:00:00"/>
    <n v="12500"/>
    <x v="4"/>
    <d v="1979-06-01T00:00:00"/>
    <s v="Smolt"/>
  </r>
  <r>
    <x v="38"/>
    <x v="9"/>
    <s v="SU"/>
    <x v="53"/>
    <s v="Below Bonn Dam"/>
    <s v="WDFW"/>
    <d v="1979-04-26T00:00:00"/>
    <n v="73500"/>
    <x v="4"/>
    <d v="1979-04-26T00:00:00"/>
    <s v="Smol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B5:M45" firstHeaderRow="1" firstDataRow="2" firstDataCol="1" rowPageCount="1" colPageCount="1"/>
  <pivotFields count="11">
    <pivotField axis="axisCol" showAll="0">
      <items count="40">
        <item h="1" x="38"/>
        <item h="1" x="37"/>
        <item h="1" x="36"/>
        <item h="1" x="35"/>
        <item h="1" x="34"/>
        <item h="1" x="33"/>
        <item h="1" x="32"/>
        <item h="1" x="31"/>
        <item h="1" x="30"/>
        <item h="1" x="29"/>
        <item h="1" x="28"/>
        <item h="1" x="27"/>
        <item h="1" x="26"/>
        <item h="1" x="25"/>
        <item h="1" x="24"/>
        <item h="1" x="23"/>
        <item h="1" x="22"/>
        <item h="1" x="21"/>
        <item h="1" x="20"/>
        <item h="1" x="19"/>
        <item h="1" x="18"/>
        <item h="1" x="17"/>
        <item h="1" x="16"/>
        <item h="1" x="15"/>
        <item h="1" x="14"/>
        <item h="1" x="13"/>
        <item h="1" x="12"/>
        <item x="11"/>
        <item x="10"/>
        <item x="9"/>
        <item x="8"/>
        <item x="7"/>
        <item x="6"/>
        <item x="5"/>
        <item x="4"/>
        <item x="3"/>
        <item x="2"/>
        <item h="1" x="1"/>
        <item h="1" x="0"/>
        <item t="default"/>
      </items>
    </pivotField>
    <pivotField axis="axisPage" multipleItemSelectionAllowed="1" showAll="0">
      <items count="21">
        <item h="1" x="13"/>
        <item h="1" x="12"/>
        <item h="1" x="1"/>
        <item h="1" x="10"/>
        <item h="1" x="2"/>
        <item h="1" x="4"/>
        <item h="1" x="11"/>
        <item h="1" x="16"/>
        <item h="1" x="15"/>
        <item h="1" x="5"/>
        <item h="1" x="0"/>
        <item h="1" x="8"/>
        <item h="1" x="17"/>
        <item h="1" x="9"/>
        <item h="1" x="18"/>
        <item h="1" x="19"/>
        <item h="1" x="14"/>
        <item h="1" x="3"/>
        <item h="1" x="6"/>
        <item x="7"/>
        <item t="default"/>
      </items>
    </pivotField>
    <pivotField showAll="0"/>
    <pivotField axis="axisRow" showAll="0">
      <items count="55">
        <item x="41"/>
        <item x="21"/>
        <item x="10"/>
        <item x="40"/>
        <item x="2"/>
        <item x="31"/>
        <item x="53"/>
        <item x="46"/>
        <item x="14"/>
        <item x="13"/>
        <item x="34"/>
        <item x="3"/>
        <item x="22"/>
        <item x="6"/>
        <item x="23"/>
        <item x="38"/>
        <item x="52"/>
        <item x="8"/>
        <item x="32"/>
        <item x="4"/>
        <item x="20"/>
        <item x="11"/>
        <item x="26"/>
        <item x="27"/>
        <item x="12"/>
        <item x="16"/>
        <item x="9"/>
        <item x="7"/>
        <item x="47"/>
        <item x="35"/>
        <item x="36"/>
        <item x="45"/>
        <item x="39"/>
        <item x="17"/>
        <item x="18"/>
        <item x="25"/>
        <item x="43"/>
        <item x="29"/>
        <item x="33"/>
        <item x="37"/>
        <item x="19"/>
        <item x="42"/>
        <item x="15"/>
        <item x="28"/>
        <item x="0"/>
        <item x="5"/>
        <item x="50"/>
        <item x="44"/>
        <item x="48"/>
        <item x="51"/>
        <item x="30"/>
        <item x="49"/>
        <item x="24"/>
        <item x="1"/>
        <item t="default"/>
      </items>
    </pivotField>
    <pivotField showAll="0"/>
    <pivotField showAll="0"/>
    <pivotField numFmtId="14" showAll="0"/>
    <pivotField dataField="1" showAll="0"/>
    <pivotField axis="axisRow" showAll="0">
      <items count="22">
        <item x="19"/>
        <item x="10"/>
        <item x="18"/>
        <item x="13"/>
        <item x="4"/>
        <item x="17"/>
        <item x="3"/>
        <item x="9"/>
        <item x="14"/>
        <item x="15"/>
        <item x="7"/>
        <item x="11"/>
        <item x="5"/>
        <item x="20"/>
        <item x="12"/>
        <item x="0"/>
        <item x="2"/>
        <item x="16"/>
        <item x="6"/>
        <item x="1"/>
        <item x="8"/>
        <item t="default"/>
      </items>
    </pivotField>
    <pivotField numFmtId="14" showAll="0"/>
    <pivotField showAll="0"/>
  </pivotFields>
  <rowFields count="2">
    <field x="8"/>
    <field x="3"/>
  </rowFields>
  <rowItems count="39">
    <i>
      <x v="1"/>
    </i>
    <i r="1">
      <x v="2"/>
    </i>
    <i>
      <x v="3"/>
    </i>
    <i r="1">
      <x v="8"/>
    </i>
    <i r="1">
      <x v="17"/>
    </i>
    <i r="1">
      <x v="19"/>
    </i>
    <i>
      <x v="4"/>
    </i>
    <i r="1">
      <x v="11"/>
    </i>
    <i r="1">
      <x v="19"/>
    </i>
    <i r="1">
      <x v="21"/>
    </i>
    <i r="1">
      <x v="43"/>
    </i>
    <i>
      <x v="5"/>
    </i>
    <i r="1">
      <x v="1"/>
    </i>
    <i r="1">
      <x v="11"/>
    </i>
    <i r="1">
      <x v="22"/>
    </i>
    <i r="1">
      <x v="23"/>
    </i>
    <i>
      <x v="6"/>
    </i>
    <i r="1">
      <x v="14"/>
    </i>
    <i>
      <x v="7"/>
    </i>
    <i r="1">
      <x v="17"/>
    </i>
    <i>
      <x v="8"/>
    </i>
    <i r="1">
      <x v="1"/>
    </i>
    <i r="1">
      <x v="18"/>
    </i>
    <i>
      <x v="9"/>
    </i>
    <i r="1">
      <x v="22"/>
    </i>
    <i>
      <x v="10"/>
    </i>
    <i r="1">
      <x v="20"/>
    </i>
    <i r="1">
      <x v="23"/>
    </i>
    <i>
      <x v="11"/>
    </i>
    <i r="1">
      <x v="2"/>
    </i>
    <i r="1">
      <x v="24"/>
    </i>
    <i>
      <x v="12"/>
    </i>
    <i r="1">
      <x v="35"/>
    </i>
    <i r="1">
      <x v="43"/>
    </i>
    <i>
      <x v="14"/>
    </i>
    <i r="1">
      <x v="42"/>
    </i>
    <i>
      <x v="18"/>
    </i>
    <i r="1">
      <x v="43"/>
    </i>
    <i t="grand">
      <x/>
    </i>
  </rowItems>
  <colFields count="1">
    <field x="0"/>
  </colFields>
  <colItems count="11">
    <i>
      <x v="27"/>
    </i>
    <i>
      <x v="28"/>
    </i>
    <i>
      <x v="29"/>
    </i>
    <i>
      <x v="30"/>
    </i>
    <i>
      <x v="31"/>
    </i>
    <i>
      <x v="32"/>
    </i>
    <i>
      <x v="33"/>
    </i>
    <i>
      <x v="34"/>
    </i>
    <i>
      <x v="35"/>
    </i>
    <i>
      <x v="36"/>
    </i>
    <i t="grand">
      <x/>
    </i>
  </colItems>
  <pageFields count="1">
    <pageField fld="1" hier="-1"/>
  </pageFields>
  <dataFields count="1">
    <dataField name="Sum of NumReleased" fld="7" baseField="0" baseItem="0" numFmtId="3"/>
  </dataFields>
  <formats count="5">
    <format dxfId="4">
      <pivotArea outline="0" collapsedLevelsAreSubtotals="1" fieldPosition="0"/>
    </format>
    <format dxfId="3">
      <pivotArea dataOnly="0" labelOnly="1" outline="0" fieldPosition="0">
        <references count="1">
          <reference field="1" count="0"/>
        </references>
      </pivotArea>
    </format>
    <format dxfId="2">
      <pivotArea field="8" type="button" dataOnly="0" labelOnly="1" outline="0" axis="axisRow" fieldPosition="0"/>
    </format>
    <format dxfId="1">
      <pivotArea dataOnly="0" labelOnly="1" fieldPosition="0">
        <references count="1">
          <reference field="0"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https://www.lcfrb.gen.wa.us/librarysalmonrecovery" TargetMode="External"/><Relationship Id="rId117" Type="http://schemas.openxmlformats.org/officeDocument/2006/relationships/hyperlink" Target="https://www.nwcouncil.org/sites/default/files/TechFoundationVolumeII.pdf" TargetMode="External"/><Relationship Id="rId21" Type="http://schemas.openxmlformats.org/officeDocument/2006/relationships/hyperlink" Target="https://www.dfw.state.or.us/fish/crp/conservation_recovery_plans.asp" TargetMode="External"/><Relationship Id="rId42" Type="http://schemas.openxmlformats.org/officeDocument/2006/relationships/hyperlink" Target="https://www.lcfrb.gen.wa.us/librarysalmonrecovery" TargetMode="External"/><Relationship Id="rId47" Type="http://schemas.openxmlformats.org/officeDocument/2006/relationships/hyperlink" Target="https://www.lcfrb.gen.wa.us/librarysalmonrecovery" TargetMode="External"/><Relationship Id="rId63" Type="http://schemas.openxmlformats.org/officeDocument/2006/relationships/hyperlink" Target="https://www.lcfrb.gen.wa.us/librarysalmonrecovery" TargetMode="External"/><Relationship Id="rId68" Type="http://schemas.openxmlformats.org/officeDocument/2006/relationships/hyperlink" Target="https://www.dfw.state.or.us/fish/crp/conservation_recovery_plans.asp" TargetMode="External"/><Relationship Id="rId84" Type="http://schemas.openxmlformats.org/officeDocument/2006/relationships/hyperlink" Target="https://www.westcoast.fisheries.noaa.gov/columbia_river/index.html" TargetMode="External"/><Relationship Id="rId89" Type="http://schemas.openxmlformats.org/officeDocument/2006/relationships/hyperlink" Target="https://www.westcoast.fisheries.noaa.gov/columbia_river/index.html" TargetMode="External"/><Relationship Id="rId112" Type="http://schemas.openxmlformats.org/officeDocument/2006/relationships/hyperlink" Target="https://www.westcoast.fisheries.noaa.gov/columbia_river/index.html" TargetMode="External"/><Relationship Id="rId133" Type="http://schemas.openxmlformats.org/officeDocument/2006/relationships/hyperlink" Target="https://www.dfw.state.or.us/fish/crp/conservation_recovery_plans.asp" TargetMode="External"/><Relationship Id="rId138" Type="http://schemas.openxmlformats.org/officeDocument/2006/relationships/hyperlink" Target="https://www.nwcouncil.org/sites/default/files/TechFoundationVolumeII.pdf" TargetMode="External"/><Relationship Id="rId16" Type="http://schemas.openxmlformats.org/officeDocument/2006/relationships/hyperlink" Target="http://www.odfwrecoverytracker.org/" TargetMode="External"/><Relationship Id="rId107" Type="http://schemas.openxmlformats.org/officeDocument/2006/relationships/hyperlink" Target="https://www.westcoast.fisheries.noaa.gov/columbia_river/index.html" TargetMode="External"/><Relationship Id="rId11" Type="http://schemas.openxmlformats.org/officeDocument/2006/relationships/hyperlink" Target="https://www.lcfrb.gen.wa.us/librarysalmonrecovery" TargetMode="External"/><Relationship Id="rId32" Type="http://schemas.openxmlformats.org/officeDocument/2006/relationships/hyperlink" Target="https://www.lcfrb.gen.wa.us/librarysalmonrecovery" TargetMode="External"/><Relationship Id="rId37" Type="http://schemas.openxmlformats.org/officeDocument/2006/relationships/hyperlink" Target="https://www.nwcouncil.org/sites/default/files/TechFoundationVolumeII.pdf" TargetMode="External"/><Relationship Id="rId53" Type="http://schemas.openxmlformats.org/officeDocument/2006/relationships/hyperlink" Target="https://www.dfw.state.or.us/fish/crp/conservation_recovery_plans.asp" TargetMode="External"/><Relationship Id="rId58" Type="http://schemas.openxmlformats.org/officeDocument/2006/relationships/hyperlink" Target="https://www.lcfrb.gen.wa.us/librarysalmonrecovery" TargetMode="External"/><Relationship Id="rId74" Type="http://schemas.openxmlformats.org/officeDocument/2006/relationships/hyperlink" Target="https://www.dfw.state.or.us/fish/crp/conservation_recovery_plans.asp" TargetMode="External"/><Relationship Id="rId79" Type="http://schemas.openxmlformats.org/officeDocument/2006/relationships/hyperlink" Target="https://www.westcoast.fisheries.noaa.gov/columbia_river/index.html" TargetMode="External"/><Relationship Id="rId102" Type="http://schemas.openxmlformats.org/officeDocument/2006/relationships/hyperlink" Target="https://www.westcoast.fisheries.noaa.gov/columbia_river/index.html" TargetMode="External"/><Relationship Id="rId123" Type="http://schemas.openxmlformats.org/officeDocument/2006/relationships/hyperlink" Target="https://www.nwcouncil.org/sites/default/files/TechFoundationVolumeII.pdf" TargetMode="External"/><Relationship Id="rId128" Type="http://schemas.openxmlformats.org/officeDocument/2006/relationships/hyperlink" Target="https://www.dfw.state.or.us/fish/crp/conservation_recovery_plans.asp" TargetMode="External"/><Relationship Id="rId5" Type="http://schemas.openxmlformats.org/officeDocument/2006/relationships/hyperlink" Target="https://www.lcfrb.gen.wa.us/librarysalmonrecovery" TargetMode="External"/><Relationship Id="rId90" Type="http://schemas.openxmlformats.org/officeDocument/2006/relationships/hyperlink" Target="https://www.westcoast.fisheries.noaa.gov/columbia_river/index.html" TargetMode="External"/><Relationship Id="rId95" Type="http://schemas.openxmlformats.org/officeDocument/2006/relationships/hyperlink" Target="https://www.westcoast.fisheries.noaa.gov/columbia_river/index.html" TargetMode="External"/><Relationship Id="rId22" Type="http://schemas.openxmlformats.org/officeDocument/2006/relationships/hyperlink" Target="https://www.dfw.state.or.us/fish/crp/conservation_recovery_plans.asp" TargetMode="External"/><Relationship Id="rId27" Type="http://schemas.openxmlformats.org/officeDocument/2006/relationships/hyperlink" Target="https://www.lcfrb.gen.wa.us/librarysalmonrecovery" TargetMode="External"/><Relationship Id="rId43" Type="http://schemas.openxmlformats.org/officeDocument/2006/relationships/hyperlink" Target="https://www.lcfrb.gen.wa.us/librarysalmonrecovery" TargetMode="External"/><Relationship Id="rId48" Type="http://schemas.openxmlformats.org/officeDocument/2006/relationships/hyperlink" Target="https://www.lcfrb.gen.wa.us/librarysalmonrecovery" TargetMode="External"/><Relationship Id="rId64" Type="http://schemas.openxmlformats.org/officeDocument/2006/relationships/hyperlink" Target="https://www.lcfrb.gen.wa.us/librarysalmonrecovery" TargetMode="External"/><Relationship Id="rId69" Type="http://schemas.openxmlformats.org/officeDocument/2006/relationships/hyperlink" Target="https://www.dfw.state.or.us/fish/crp/conservation_recovery_plans.asp" TargetMode="External"/><Relationship Id="rId113" Type="http://schemas.openxmlformats.org/officeDocument/2006/relationships/hyperlink" Target="https://www.westcoast.fisheries.noaa.gov/columbia_river/index.html" TargetMode="External"/><Relationship Id="rId118" Type="http://schemas.openxmlformats.org/officeDocument/2006/relationships/hyperlink" Target="https://www.nwcouncil.org/sites/default/files/TechFoundationVolumeII.pdf" TargetMode="External"/><Relationship Id="rId134" Type="http://schemas.openxmlformats.org/officeDocument/2006/relationships/hyperlink" Target="https://www.nwcouncil.org/sites/default/files/TechFoundationVolumeII.pdf" TargetMode="External"/><Relationship Id="rId139" Type="http://schemas.openxmlformats.org/officeDocument/2006/relationships/hyperlink" Target="https://www.dfw.state.or.us/fish/crp/conservation_recovery_plans.asp" TargetMode="External"/><Relationship Id="rId8" Type="http://schemas.openxmlformats.org/officeDocument/2006/relationships/hyperlink" Target="http://www.odfwrecoverytracker.org/" TargetMode="External"/><Relationship Id="rId51" Type="http://schemas.openxmlformats.org/officeDocument/2006/relationships/hyperlink" Target="https://www.dfw.state.or.us/fish/crp/conservation_recovery_plans.asp" TargetMode="External"/><Relationship Id="rId72" Type="http://schemas.openxmlformats.org/officeDocument/2006/relationships/hyperlink" Target="https://www.dfw.state.or.us/fish/crp/conservation_recovery_plans.asp" TargetMode="External"/><Relationship Id="rId80" Type="http://schemas.openxmlformats.org/officeDocument/2006/relationships/hyperlink" Target="https://www.westcoast.fisheries.noaa.gov/columbia_river/index.html" TargetMode="External"/><Relationship Id="rId85" Type="http://schemas.openxmlformats.org/officeDocument/2006/relationships/hyperlink" Target="https://www.westcoast.fisheries.noaa.gov/columbia_river/index.html" TargetMode="External"/><Relationship Id="rId93" Type="http://schemas.openxmlformats.org/officeDocument/2006/relationships/hyperlink" Target="https://www.westcoast.fisheries.noaa.gov/columbia_river/index.html" TargetMode="External"/><Relationship Id="rId98" Type="http://schemas.openxmlformats.org/officeDocument/2006/relationships/hyperlink" Target="https://www.westcoast.fisheries.noaa.gov/columbia_river/index.html" TargetMode="External"/><Relationship Id="rId121" Type="http://schemas.openxmlformats.org/officeDocument/2006/relationships/hyperlink" Target="https://www.nwcouncil.org/sites/default/files/TechFoundationVolumeII.pdf" TargetMode="External"/><Relationship Id="rId3" Type="http://schemas.openxmlformats.org/officeDocument/2006/relationships/hyperlink" Target="http://www.odfwrecoverytracker.org/" TargetMode="External"/><Relationship Id="rId12" Type="http://schemas.openxmlformats.org/officeDocument/2006/relationships/hyperlink" Target="https://www.dfw.state.or.us/fish/crp/conservation_recovery_plans.asp" TargetMode="External"/><Relationship Id="rId17" Type="http://schemas.openxmlformats.org/officeDocument/2006/relationships/hyperlink" Target="https://www.lcfrb.gen.wa.us/librarysalmonrecovery" TargetMode="External"/><Relationship Id="rId25" Type="http://schemas.openxmlformats.org/officeDocument/2006/relationships/hyperlink" Target="https://www.lcfrb.gen.wa.us/librarysalmonrecovery" TargetMode="External"/><Relationship Id="rId33" Type="http://schemas.openxmlformats.org/officeDocument/2006/relationships/hyperlink" Target="https://www.lcfrb.gen.wa.us/librarysalmonrecovery" TargetMode="External"/><Relationship Id="rId38" Type="http://schemas.openxmlformats.org/officeDocument/2006/relationships/hyperlink" Target="https://www.dfw.state.or.us/fish/crp/conservation_recovery_plans.asp" TargetMode="External"/><Relationship Id="rId46" Type="http://schemas.openxmlformats.org/officeDocument/2006/relationships/hyperlink" Target="https://www.dfw.state.or.us/fish/crp/conservation_recovery_plans.asp" TargetMode="External"/><Relationship Id="rId59" Type="http://schemas.openxmlformats.org/officeDocument/2006/relationships/hyperlink" Target="https://www.lcfrb.gen.wa.us/librarysalmonrecovery" TargetMode="External"/><Relationship Id="rId67" Type="http://schemas.openxmlformats.org/officeDocument/2006/relationships/hyperlink" Target="https://www.dfw.state.or.us/fish/crp/conservation_recovery_plans.asp" TargetMode="External"/><Relationship Id="rId103" Type="http://schemas.openxmlformats.org/officeDocument/2006/relationships/hyperlink" Target="https://www.westcoast.fisheries.noaa.gov/columbia_river/index.html" TargetMode="External"/><Relationship Id="rId108" Type="http://schemas.openxmlformats.org/officeDocument/2006/relationships/hyperlink" Target="https://www.westcoast.fisheries.noaa.gov/columbia_river/index.html" TargetMode="External"/><Relationship Id="rId116" Type="http://schemas.openxmlformats.org/officeDocument/2006/relationships/hyperlink" Target="https://www.nwcouncil.org/sites/default/files/TechFoundationVolumeII.pdf" TargetMode="External"/><Relationship Id="rId124" Type="http://schemas.openxmlformats.org/officeDocument/2006/relationships/hyperlink" Target="https://www.nwcouncil.org/sites/default/files/TechFoundationVolumeII.pdf" TargetMode="External"/><Relationship Id="rId129" Type="http://schemas.openxmlformats.org/officeDocument/2006/relationships/hyperlink" Target="https://www.nwcouncil.org/sites/default/files/TechFoundationVolumeII.pdf" TargetMode="External"/><Relationship Id="rId137" Type="http://schemas.openxmlformats.org/officeDocument/2006/relationships/hyperlink" Target="https://www.nwcouncil.org/sites/default/files/TechFoundationVolumeII.pdf" TargetMode="External"/><Relationship Id="rId20" Type="http://schemas.openxmlformats.org/officeDocument/2006/relationships/hyperlink" Target="https://www.dfw.state.or.us/fish/crp/conservation_recovery_plans.asp" TargetMode="External"/><Relationship Id="rId41" Type="http://schemas.openxmlformats.org/officeDocument/2006/relationships/hyperlink" Target="https://www.lcfrb.gen.wa.us/librarysalmonrecovery" TargetMode="External"/><Relationship Id="rId54" Type="http://schemas.openxmlformats.org/officeDocument/2006/relationships/hyperlink" Target="https://www.lcfrb.gen.wa.us/librarysalmonrecovery" TargetMode="External"/><Relationship Id="rId62" Type="http://schemas.openxmlformats.org/officeDocument/2006/relationships/hyperlink" Target="https://www.lcfrb.gen.wa.us/librarysalmonrecovery" TargetMode="External"/><Relationship Id="rId70" Type="http://schemas.openxmlformats.org/officeDocument/2006/relationships/hyperlink" Target="https://www.dfw.state.or.us/fish/crp/conservation_recovery_plans.asp" TargetMode="External"/><Relationship Id="rId75" Type="http://schemas.openxmlformats.org/officeDocument/2006/relationships/hyperlink" Target="https://www.dfw.state.or.us/fish/crp/conservation_recovery_plans.asp" TargetMode="External"/><Relationship Id="rId83" Type="http://schemas.openxmlformats.org/officeDocument/2006/relationships/hyperlink" Target="https://www.westcoast.fisheries.noaa.gov/columbia_river/index.html" TargetMode="External"/><Relationship Id="rId88" Type="http://schemas.openxmlformats.org/officeDocument/2006/relationships/hyperlink" Target="https://www.westcoast.fisheries.noaa.gov/columbia_river/index.html" TargetMode="External"/><Relationship Id="rId91" Type="http://schemas.openxmlformats.org/officeDocument/2006/relationships/hyperlink" Target="https://www.westcoast.fisheries.noaa.gov/columbia_river/index.html" TargetMode="External"/><Relationship Id="rId96" Type="http://schemas.openxmlformats.org/officeDocument/2006/relationships/hyperlink" Target="https://www.westcoast.fisheries.noaa.gov/columbia_river/index.html" TargetMode="External"/><Relationship Id="rId111" Type="http://schemas.openxmlformats.org/officeDocument/2006/relationships/hyperlink" Target="https://www.westcoast.fisheries.noaa.gov/columbia_river/index.html" TargetMode="External"/><Relationship Id="rId132" Type="http://schemas.openxmlformats.org/officeDocument/2006/relationships/hyperlink" Target="https://www.westcoast.fisheries.noaa.gov/columbia_river/index.html" TargetMode="External"/><Relationship Id="rId140" Type="http://schemas.openxmlformats.org/officeDocument/2006/relationships/vmlDrawing" Target="../drawings/vmlDrawing5.vml"/><Relationship Id="rId1" Type="http://schemas.openxmlformats.org/officeDocument/2006/relationships/hyperlink" Target="https://www.dfw.state.or.us/fish/crp/conservation_recovery_plans.asp" TargetMode="External"/><Relationship Id="rId6" Type="http://schemas.openxmlformats.org/officeDocument/2006/relationships/hyperlink" Target="https://www.lcfrb.gen.wa.us/librarysalmonrecovery" TargetMode="External"/><Relationship Id="rId15" Type="http://schemas.openxmlformats.org/officeDocument/2006/relationships/hyperlink" Target="https://www.lcfrb.gen.wa.us/librarysalmonrecovery" TargetMode="External"/><Relationship Id="rId23" Type="http://schemas.openxmlformats.org/officeDocument/2006/relationships/hyperlink" Target="https://www.dfw.state.or.us/fish/crp/conservation_recovery_plans.asp" TargetMode="External"/><Relationship Id="rId28" Type="http://schemas.openxmlformats.org/officeDocument/2006/relationships/hyperlink" Target="https://www.lcfrb.gen.wa.us/librarysalmonrecovery" TargetMode="External"/><Relationship Id="rId36" Type="http://schemas.openxmlformats.org/officeDocument/2006/relationships/hyperlink" Target="https://www.lcfrb.gen.wa.us/librarysalmonrecovery" TargetMode="External"/><Relationship Id="rId49" Type="http://schemas.openxmlformats.org/officeDocument/2006/relationships/hyperlink" Target="https://www.lcfrb.gen.wa.us/librarysalmonrecovery" TargetMode="External"/><Relationship Id="rId57" Type="http://schemas.openxmlformats.org/officeDocument/2006/relationships/hyperlink" Target="https://www.lcfrb.gen.wa.us/librarysalmonrecovery" TargetMode="External"/><Relationship Id="rId106" Type="http://schemas.openxmlformats.org/officeDocument/2006/relationships/hyperlink" Target="https://www.westcoast.fisheries.noaa.gov/columbia_river/index.html" TargetMode="External"/><Relationship Id="rId114" Type="http://schemas.openxmlformats.org/officeDocument/2006/relationships/hyperlink" Target="https://www.westcoast.fisheries.noaa.gov/columbia_river/index.html" TargetMode="External"/><Relationship Id="rId119" Type="http://schemas.openxmlformats.org/officeDocument/2006/relationships/hyperlink" Target="https://www.nwcouncil.org/sites/default/files/TechFoundationVolumeII.pdf" TargetMode="External"/><Relationship Id="rId127" Type="http://schemas.openxmlformats.org/officeDocument/2006/relationships/hyperlink" Target="https://www.dfw.state.or.us/fish/crp/conservation_recovery_plans.asp" TargetMode="External"/><Relationship Id="rId10" Type="http://schemas.openxmlformats.org/officeDocument/2006/relationships/hyperlink" Target="https://www.dfw.state.or.us/fish/crp/conservation_recovery_plans.asp" TargetMode="External"/><Relationship Id="rId31" Type="http://schemas.openxmlformats.org/officeDocument/2006/relationships/hyperlink" Target="https://www.lcfrb.gen.wa.us/librarysalmonrecovery" TargetMode="External"/><Relationship Id="rId44" Type="http://schemas.openxmlformats.org/officeDocument/2006/relationships/hyperlink" Target="https://www.lcfrb.gen.wa.us/librarysalmonrecovery" TargetMode="External"/><Relationship Id="rId52" Type="http://schemas.openxmlformats.org/officeDocument/2006/relationships/hyperlink" Target="https://www.dfw.state.or.us/fish/crp/conservation_recovery_plans.asp" TargetMode="External"/><Relationship Id="rId60" Type="http://schemas.openxmlformats.org/officeDocument/2006/relationships/hyperlink" Target="https://www.lcfrb.gen.wa.us/librarysalmonrecovery" TargetMode="External"/><Relationship Id="rId65" Type="http://schemas.openxmlformats.org/officeDocument/2006/relationships/hyperlink" Target="https://www.dfw.state.or.us/fish/crp/conservation_recovery_plans.asp" TargetMode="External"/><Relationship Id="rId73" Type="http://schemas.openxmlformats.org/officeDocument/2006/relationships/hyperlink" Target="https://www.dfw.state.or.us/fish/crp/conservation_recovery_plans.asp" TargetMode="External"/><Relationship Id="rId78" Type="http://schemas.openxmlformats.org/officeDocument/2006/relationships/hyperlink" Target="https://www.dfw.state.or.us/fish/crp/conservation_recovery_plans.asp" TargetMode="External"/><Relationship Id="rId81" Type="http://schemas.openxmlformats.org/officeDocument/2006/relationships/hyperlink" Target="https://www.westcoast.fisheries.noaa.gov/columbia_river/index.html" TargetMode="External"/><Relationship Id="rId86" Type="http://schemas.openxmlformats.org/officeDocument/2006/relationships/hyperlink" Target="https://www.westcoast.fisheries.noaa.gov/columbia_river/index.html" TargetMode="External"/><Relationship Id="rId94" Type="http://schemas.openxmlformats.org/officeDocument/2006/relationships/hyperlink" Target="https://www.westcoast.fisheries.noaa.gov/columbia_river/index.html" TargetMode="External"/><Relationship Id="rId99" Type="http://schemas.openxmlformats.org/officeDocument/2006/relationships/hyperlink" Target="https://www.westcoast.fisheries.noaa.gov/columbia_river/index.html" TargetMode="External"/><Relationship Id="rId101" Type="http://schemas.openxmlformats.org/officeDocument/2006/relationships/hyperlink" Target="https://www.westcoast.fisheries.noaa.gov/columbia_river/index.html" TargetMode="External"/><Relationship Id="rId122" Type="http://schemas.openxmlformats.org/officeDocument/2006/relationships/hyperlink" Target="https://www.nwcouncil.org/sites/default/files/TechFoundationVolumeII.pdf" TargetMode="External"/><Relationship Id="rId130" Type="http://schemas.openxmlformats.org/officeDocument/2006/relationships/hyperlink" Target="https://www.dfw.state.or.us/fish/crp/conservation_recovery_plans.asp" TargetMode="External"/><Relationship Id="rId135" Type="http://schemas.openxmlformats.org/officeDocument/2006/relationships/hyperlink" Target="https://www.westcoast.fisheries.noaa.gov/columbia_river/index.html" TargetMode="External"/><Relationship Id="rId4" Type="http://schemas.openxmlformats.org/officeDocument/2006/relationships/hyperlink" Target="http://www.odfwrecoverytracker.org/" TargetMode="External"/><Relationship Id="rId9" Type="http://schemas.openxmlformats.org/officeDocument/2006/relationships/hyperlink" Target="http://www.odfwrecoverytracker.org/" TargetMode="External"/><Relationship Id="rId13" Type="http://schemas.openxmlformats.org/officeDocument/2006/relationships/hyperlink" Target="https://www.lcfrb.gen.wa.us/librarysalmonrecovery" TargetMode="External"/><Relationship Id="rId18" Type="http://schemas.openxmlformats.org/officeDocument/2006/relationships/hyperlink" Target="https://www.lcfrb.gen.wa.us/librarysalmonrecovery" TargetMode="External"/><Relationship Id="rId39" Type="http://schemas.openxmlformats.org/officeDocument/2006/relationships/hyperlink" Target="https://www.dfw.state.or.us/fish/crp/conservation_recovery_plans.asp" TargetMode="External"/><Relationship Id="rId109" Type="http://schemas.openxmlformats.org/officeDocument/2006/relationships/hyperlink" Target="https://www.nwcouncil.org/sites/default/files/TechFoundationVolumeII.pdf" TargetMode="External"/><Relationship Id="rId34" Type="http://schemas.openxmlformats.org/officeDocument/2006/relationships/hyperlink" Target="https://www.dfw.state.or.us/fish/crp/conservation_recovery_plans.asp" TargetMode="External"/><Relationship Id="rId50" Type="http://schemas.openxmlformats.org/officeDocument/2006/relationships/hyperlink" Target="https://www.dfw.state.or.us/fish/crp/conservation_recovery_plans.asp" TargetMode="External"/><Relationship Id="rId55" Type="http://schemas.openxmlformats.org/officeDocument/2006/relationships/hyperlink" Target="https://www.lcfrb.gen.wa.us/librarysalmonrecovery" TargetMode="External"/><Relationship Id="rId76" Type="http://schemas.openxmlformats.org/officeDocument/2006/relationships/hyperlink" Target="https://www.dfw.state.or.us/fish/crp/conservation_recovery_plans.asp" TargetMode="External"/><Relationship Id="rId97" Type="http://schemas.openxmlformats.org/officeDocument/2006/relationships/hyperlink" Target="https://www.westcoast.fisheries.noaa.gov/columbia_river/index.html" TargetMode="External"/><Relationship Id="rId104" Type="http://schemas.openxmlformats.org/officeDocument/2006/relationships/hyperlink" Target="https://www.westcoast.fisheries.noaa.gov/columbia_river/index.html" TargetMode="External"/><Relationship Id="rId120" Type="http://schemas.openxmlformats.org/officeDocument/2006/relationships/hyperlink" Target="https://www.nwcouncil.org/sites/default/files/TechFoundationVolumeII.pdf" TargetMode="External"/><Relationship Id="rId125" Type="http://schemas.openxmlformats.org/officeDocument/2006/relationships/hyperlink" Target="https://www.nwcouncil.org/sites/default/files/TechFoundationVolumeII.pdf" TargetMode="External"/><Relationship Id="rId141" Type="http://schemas.openxmlformats.org/officeDocument/2006/relationships/comments" Target="../comments5.xml"/><Relationship Id="rId7" Type="http://schemas.openxmlformats.org/officeDocument/2006/relationships/hyperlink" Target="https://www.lcfrb.gen.wa.us/librarysalmonrecovery" TargetMode="External"/><Relationship Id="rId71" Type="http://schemas.openxmlformats.org/officeDocument/2006/relationships/hyperlink" Target="https://www.dfw.state.or.us/fish/crp/conservation_recovery_plans.asp" TargetMode="External"/><Relationship Id="rId92" Type="http://schemas.openxmlformats.org/officeDocument/2006/relationships/hyperlink" Target="https://www.westcoast.fisheries.noaa.gov/columbia_river/index.html" TargetMode="External"/><Relationship Id="rId2" Type="http://schemas.openxmlformats.org/officeDocument/2006/relationships/hyperlink" Target="https://www.dfw.state.or.us/fish/crp/conservation_recovery_plans.asp" TargetMode="External"/><Relationship Id="rId29" Type="http://schemas.openxmlformats.org/officeDocument/2006/relationships/hyperlink" Target="https://www.lcfrb.gen.wa.us/librarysalmonrecovery" TargetMode="External"/><Relationship Id="rId24" Type="http://schemas.openxmlformats.org/officeDocument/2006/relationships/hyperlink" Target="https://www.lcfrb.gen.wa.us/librarysalmonrecovery" TargetMode="External"/><Relationship Id="rId40" Type="http://schemas.openxmlformats.org/officeDocument/2006/relationships/hyperlink" Target="https://www.dfw.state.or.us/fish/crp/conservation_recovery_plans.asp" TargetMode="External"/><Relationship Id="rId45" Type="http://schemas.openxmlformats.org/officeDocument/2006/relationships/hyperlink" Target="https://www.lcfrb.gen.wa.us/librarysalmonrecovery" TargetMode="External"/><Relationship Id="rId66" Type="http://schemas.openxmlformats.org/officeDocument/2006/relationships/hyperlink" Target="https://www.dfw.state.or.us/fish/crp/conservation_recovery_plans.asp" TargetMode="External"/><Relationship Id="rId87" Type="http://schemas.openxmlformats.org/officeDocument/2006/relationships/hyperlink" Target="https://www.westcoast.fisheries.noaa.gov/columbia_river/index.html" TargetMode="External"/><Relationship Id="rId110" Type="http://schemas.openxmlformats.org/officeDocument/2006/relationships/hyperlink" Target="https://www.nwcouncil.org/sites/default/files/TechFoundationVolumeII.pdf" TargetMode="External"/><Relationship Id="rId115" Type="http://schemas.openxmlformats.org/officeDocument/2006/relationships/hyperlink" Target="https://www.nwcouncil.org/sites/default/files/TechFoundationVolumeII.pdf" TargetMode="External"/><Relationship Id="rId131" Type="http://schemas.openxmlformats.org/officeDocument/2006/relationships/hyperlink" Target="https://www.nwcouncil.org/sites/default/files/TechFoundationVolumeII.pdf" TargetMode="External"/><Relationship Id="rId136" Type="http://schemas.openxmlformats.org/officeDocument/2006/relationships/hyperlink" Target="https://www.nwcouncil.org/sites/default/files/TechFoundationVolumeII.pdf" TargetMode="External"/><Relationship Id="rId61" Type="http://schemas.openxmlformats.org/officeDocument/2006/relationships/hyperlink" Target="https://www.lcfrb.gen.wa.us/librarysalmonrecovery" TargetMode="External"/><Relationship Id="rId82" Type="http://schemas.openxmlformats.org/officeDocument/2006/relationships/hyperlink" Target="https://www.westcoast.fisheries.noaa.gov/columbia_river/index.html" TargetMode="External"/><Relationship Id="rId19" Type="http://schemas.openxmlformats.org/officeDocument/2006/relationships/hyperlink" Target="https://www.lcfrb.gen.wa.us/librarysalmonrecovery" TargetMode="External"/><Relationship Id="rId14" Type="http://schemas.openxmlformats.org/officeDocument/2006/relationships/hyperlink" Target="http://www.odfwrecoverytracker.org/" TargetMode="External"/><Relationship Id="rId30" Type="http://schemas.openxmlformats.org/officeDocument/2006/relationships/hyperlink" Target="https://www.lcfrb.gen.wa.us/librarysalmonrecovery" TargetMode="External"/><Relationship Id="rId35" Type="http://schemas.openxmlformats.org/officeDocument/2006/relationships/hyperlink" Target="https://www.dfw.state.or.us/fish/crp/conservation_recovery_plans.asp" TargetMode="External"/><Relationship Id="rId56" Type="http://schemas.openxmlformats.org/officeDocument/2006/relationships/hyperlink" Target="https://www.lcfrb.gen.wa.us/librarysalmonrecovery" TargetMode="External"/><Relationship Id="rId77" Type="http://schemas.openxmlformats.org/officeDocument/2006/relationships/hyperlink" Target="https://www.dfw.state.or.us/fish/crp/conservation_recovery_plans.asp" TargetMode="External"/><Relationship Id="rId100" Type="http://schemas.openxmlformats.org/officeDocument/2006/relationships/hyperlink" Target="https://www.westcoast.fisheries.noaa.gov/columbia_river/index.html" TargetMode="External"/><Relationship Id="rId105" Type="http://schemas.openxmlformats.org/officeDocument/2006/relationships/hyperlink" Target="https://www.westcoast.fisheries.noaa.gov/columbia_river/index.html" TargetMode="External"/><Relationship Id="rId126" Type="http://schemas.openxmlformats.org/officeDocument/2006/relationships/hyperlink" Target="https://www.nwcouncil.org/sites/default/files/TechFoundationVolumeII.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101"/>
  <sheetViews>
    <sheetView tabSelected="1" topLeftCell="H1" zoomScale="90" zoomScaleNormal="90" workbookViewId="0">
      <selection activeCell="X19" sqref="X19"/>
    </sheetView>
  </sheetViews>
  <sheetFormatPr defaultRowHeight="14.4" x14ac:dyDescent="0.3"/>
  <cols>
    <col min="1" max="1" width="1.109375" customWidth="1"/>
    <col min="2" max="16" width="8.77734375" customWidth="1"/>
    <col min="17" max="17" width="1.6640625" customWidth="1"/>
    <col min="18" max="18" width="4.33203125" style="36" customWidth="1"/>
    <col min="19" max="19" width="8.5546875" customWidth="1"/>
    <col min="20" max="20" width="25" customWidth="1"/>
    <col min="21" max="21" width="11.33203125" customWidth="1"/>
    <col min="22" max="22" width="10.5546875" customWidth="1"/>
    <col min="27" max="27" width="3.33203125" customWidth="1"/>
    <col min="28" max="28" width="5.109375" customWidth="1"/>
    <col min="29" max="29" width="4.109375" customWidth="1"/>
    <col min="30" max="30" width="14.21875" customWidth="1"/>
    <col min="31" max="31" width="8.88671875" customWidth="1"/>
    <col min="32" max="32" width="13.109375" customWidth="1"/>
    <col min="35" max="35" width="12.109375" customWidth="1"/>
    <col min="36" max="36" width="0.88671875" style="36" customWidth="1"/>
    <col min="41" max="41" width="3.33203125" customWidth="1"/>
  </cols>
  <sheetData>
    <row r="1" spans="1:42" s="69" customFormat="1" ht="18" x14ac:dyDescent="0.35">
      <c r="A1" s="288"/>
      <c r="B1" s="288" t="s">
        <v>64</v>
      </c>
      <c r="C1" s="288"/>
      <c r="D1" s="288"/>
      <c r="E1" s="288"/>
      <c r="F1" s="288" t="s">
        <v>17</v>
      </c>
      <c r="G1" s="288"/>
      <c r="H1" s="288"/>
      <c r="I1" s="288" t="s">
        <v>157</v>
      </c>
      <c r="J1" s="288"/>
      <c r="K1" s="288"/>
      <c r="L1" s="288"/>
      <c r="M1" s="288"/>
      <c r="N1" s="288"/>
      <c r="O1" s="288"/>
      <c r="P1" s="288"/>
      <c r="Q1" s="288"/>
      <c r="R1" s="36"/>
      <c r="S1" s="36"/>
      <c r="T1" s="36"/>
      <c r="U1" s="36"/>
      <c r="V1" s="36"/>
      <c r="W1" s="36"/>
      <c r="X1" s="36"/>
      <c r="Y1" s="36"/>
      <c r="Z1" s="36"/>
      <c r="AA1" s="36"/>
      <c r="AB1" s="36"/>
      <c r="AC1" s="36"/>
      <c r="AD1" s="36"/>
      <c r="AE1" s="36"/>
      <c r="AF1" s="36"/>
      <c r="AG1" s="36"/>
      <c r="AH1" s="36"/>
      <c r="AI1" s="36"/>
      <c r="AJ1" s="229"/>
    </row>
    <row r="2" spans="1:42" x14ac:dyDescent="0.3">
      <c r="A2" s="36"/>
      <c r="B2" s="36"/>
      <c r="C2" s="36"/>
      <c r="D2" s="36"/>
      <c r="E2" s="36"/>
      <c r="F2" s="36"/>
      <c r="G2" s="36"/>
      <c r="H2" s="36"/>
      <c r="I2" s="36"/>
      <c r="J2" s="36"/>
      <c r="K2" s="36"/>
      <c r="L2" s="36"/>
      <c r="M2" s="36"/>
      <c r="N2" s="36"/>
      <c r="O2" s="36"/>
      <c r="P2" s="36"/>
      <c r="Q2" s="36"/>
      <c r="S2" s="300" t="s">
        <v>22</v>
      </c>
      <c r="T2" s="301"/>
      <c r="U2" s="302"/>
      <c r="V2" s="303" t="s">
        <v>23</v>
      </c>
      <c r="W2" s="304"/>
      <c r="X2" s="303" t="s">
        <v>24</v>
      </c>
      <c r="Y2" s="305"/>
      <c r="Z2" s="306"/>
      <c r="AA2" s="36"/>
      <c r="AB2" s="181" t="s">
        <v>55</v>
      </c>
      <c r="AC2" s="214"/>
      <c r="AD2" s="214"/>
      <c r="AE2" s="59" t="s">
        <v>56</v>
      </c>
      <c r="AF2" s="60"/>
      <c r="AG2" s="60"/>
      <c r="AH2" s="213" t="s">
        <v>57</v>
      </c>
      <c r="AI2" s="61" t="s">
        <v>352</v>
      </c>
    </row>
    <row r="3" spans="1:42" x14ac:dyDescent="0.3">
      <c r="A3" s="36"/>
      <c r="B3" s="36"/>
      <c r="C3" s="36"/>
      <c r="D3" s="36"/>
      <c r="E3" s="36"/>
      <c r="F3" s="36"/>
      <c r="G3" s="36"/>
      <c r="H3" s="36"/>
      <c r="I3" s="36"/>
      <c r="J3" s="36"/>
      <c r="K3" s="36"/>
      <c r="L3" s="36"/>
      <c r="M3" s="36"/>
      <c r="N3" s="36"/>
      <c r="O3" s="36"/>
      <c r="P3" s="36"/>
      <c r="Q3" s="36"/>
      <c r="S3" s="311" t="s">
        <v>28</v>
      </c>
      <c r="T3" s="309" t="s">
        <v>29</v>
      </c>
      <c r="U3" s="307" t="s">
        <v>77</v>
      </c>
      <c r="V3" s="308" t="s">
        <v>353</v>
      </c>
      <c r="W3" s="309" t="s">
        <v>30</v>
      </c>
      <c r="X3" s="309" t="s">
        <v>31</v>
      </c>
      <c r="Y3" s="309" t="s">
        <v>32</v>
      </c>
      <c r="Z3" s="310" t="s">
        <v>33</v>
      </c>
      <c r="AA3" s="36"/>
      <c r="AB3" s="62" t="s">
        <v>58</v>
      </c>
      <c r="AC3" s="63"/>
      <c r="AD3" s="215"/>
      <c r="AE3" s="64" t="s">
        <v>59</v>
      </c>
      <c r="AF3" s="64" t="s">
        <v>60</v>
      </c>
      <c r="AG3" s="64" t="s">
        <v>61</v>
      </c>
      <c r="AH3" s="64" t="s">
        <v>35</v>
      </c>
      <c r="AI3" s="205" t="s">
        <v>63</v>
      </c>
      <c r="AL3" s="366"/>
    </row>
    <row r="4" spans="1:42" x14ac:dyDescent="0.3">
      <c r="A4" s="36"/>
      <c r="B4" s="36"/>
      <c r="C4" s="36"/>
      <c r="D4" s="36"/>
      <c r="E4" s="36"/>
      <c r="F4" s="36"/>
      <c r="G4" s="36"/>
      <c r="H4" s="36"/>
      <c r="I4" s="36"/>
      <c r="J4" s="36"/>
      <c r="K4" s="36"/>
      <c r="L4" s="36"/>
      <c r="M4" s="36"/>
      <c r="N4" s="36"/>
      <c r="O4" s="36"/>
      <c r="P4" s="36"/>
      <c r="Q4" s="36"/>
      <c r="S4" s="385" t="s">
        <v>163</v>
      </c>
      <c r="T4" s="51" t="s">
        <v>36</v>
      </c>
      <c r="U4" s="48" t="s">
        <v>76</v>
      </c>
      <c r="V4" s="141">
        <f>ROUND(Spawners!AO24,0)</f>
        <v>609</v>
      </c>
      <c r="W4" s="141">
        <f>Spawners!M5</f>
        <v>1600</v>
      </c>
      <c r="X4" s="50">
        <f>Spawners!AD5</f>
        <v>800</v>
      </c>
      <c r="Y4" s="50">
        <f>Spawners!AE5</f>
        <v>1400</v>
      </c>
      <c r="Z4" s="216">
        <f>Spawners!AF5</f>
        <v>1900</v>
      </c>
      <c r="AA4" s="36"/>
      <c r="AB4" s="389" t="s">
        <v>729</v>
      </c>
      <c r="AC4" s="74" t="s">
        <v>196</v>
      </c>
      <c r="AD4" s="336"/>
      <c r="AE4" s="217"/>
      <c r="AF4" s="379">
        <f>ROUND(Hatchery!U10,-3)</f>
        <v>56000</v>
      </c>
      <c r="AG4" s="218"/>
      <c r="AH4" s="55"/>
      <c r="AI4" s="56">
        <f>AF4</f>
        <v>56000</v>
      </c>
    </row>
    <row r="5" spans="1:42" x14ac:dyDescent="0.3">
      <c r="A5" s="36"/>
      <c r="B5" s="36"/>
      <c r="C5" s="36"/>
      <c r="D5" s="36"/>
      <c r="E5" s="36"/>
      <c r="F5" s="36"/>
      <c r="G5" s="36"/>
      <c r="H5" s="36"/>
      <c r="I5" s="36"/>
      <c r="J5" s="36"/>
      <c r="K5" s="36"/>
      <c r="L5" s="36"/>
      <c r="M5" s="36"/>
      <c r="N5" s="36"/>
      <c r="O5" s="36"/>
      <c r="P5" s="36"/>
      <c r="Q5" s="36"/>
      <c r="S5" s="386"/>
      <c r="T5" s="51" t="s">
        <v>37</v>
      </c>
      <c r="U5" s="48" t="s">
        <v>76</v>
      </c>
      <c r="V5" s="141">
        <f>ROUND(Spawners!AO43,0)</f>
        <v>552</v>
      </c>
      <c r="W5" s="141">
        <f>Spawners!M6</f>
        <v>1100</v>
      </c>
      <c r="X5" s="50">
        <f>Spawners!AD6</f>
        <v>600</v>
      </c>
      <c r="Y5" s="50">
        <f>ROUND((X5+Z5)/2,-2)</f>
        <v>900</v>
      </c>
      <c r="Z5" s="216">
        <v>1100</v>
      </c>
      <c r="AA5" s="36"/>
      <c r="AB5" s="399"/>
      <c r="AC5" s="51" t="s">
        <v>198</v>
      </c>
      <c r="AF5" s="374">
        <f>ROUND(Hatchery!U12,-3)</f>
        <v>38000</v>
      </c>
      <c r="AG5" s="50"/>
      <c r="AH5" s="48"/>
      <c r="AI5" s="58">
        <f>AF5</f>
        <v>38000</v>
      </c>
      <c r="AL5" s="50"/>
    </row>
    <row r="6" spans="1:42" x14ac:dyDescent="0.3">
      <c r="A6" s="36"/>
      <c r="B6" s="36"/>
      <c r="C6" s="36"/>
      <c r="D6" s="36"/>
      <c r="E6" s="36"/>
      <c r="F6" s="36"/>
      <c r="G6" s="36"/>
      <c r="H6" s="36"/>
      <c r="I6" s="36"/>
      <c r="J6" s="36"/>
      <c r="K6" s="36"/>
      <c r="L6" s="36"/>
      <c r="M6" s="36"/>
      <c r="N6" s="36"/>
      <c r="O6" s="36"/>
      <c r="P6" s="36"/>
      <c r="Q6" s="36"/>
      <c r="S6" s="386"/>
      <c r="T6" s="51" t="s">
        <v>38</v>
      </c>
      <c r="U6" s="48" t="s">
        <v>76</v>
      </c>
      <c r="V6" s="141">
        <f>ROUND(Spawners!AO57,0)</f>
        <v>357</v>
      </c>
      <c r="W6" s="141">
        <f>Spawners!M7</f>
        <v>900</v>
      </c>
      <c r="X6" s="50">
        <f>Spawners!AD7</f>
        <v>500</v>
      </c>
      <c r="Y6" s="50">
        <f>Spawners!AE7</f>
        <v>900</v>
      </c>
      <c r="Z6" s="216">
        <f>Spawners!AF7</f>
        <v>1200</v>
      </c>
      <c r="AA6" s="36"/>
      <c r="AB6" s="399"/>
      <c r="AC6" s="51" t="s">
        <v>732</v>
      </c>
      <c r="AF6" s="374">
        <f>ROUND(Hatchery!U18,-3)</f>
        <v>90000</v>
      </c>
      <c r="AG6" s="50"/>
      <c r="AH6" s="48"/>
      <c r="AI6" s="58">
        <f>AF6</f>
        <v>90000</v>
      </c>
    </row>
    <row r="7" spans="1:42" x14ac:dyDescent="0.3">
      <c r="A7" s="36"/>
      <c r="B7" s="36"/>
      <c r="C7" s="36"/>
      <c r="D7" s="36"/>
      <c r="E7" s="36"/>
      <c r="F7" s="36"/>
      <c r="G7" s="36"/>
      <c r="H7" s="36"/>
      <c r="I7" s="36"/>
      <c r="J7" s="36"/>
      <c r="K7" s="36"/>
      <c r="L7" s="36"/>
      <c r="M7" s="36"/>
      <c r="N7" s="36"/>
      <c r="O7" s="36"/>
      <c r="P7" s="36"/>
      <c r="Q7" s="36"/>
      <c r="S7" s="386"/>
      <c r="T7" s="51" t="s">
        <v>39</v>
      </c>
      <c r="U7" s="48" t="s">
        <v>82</v>
      </c>
      <c r="V7" s="141">
        <f>ROUND(Spawners!X8,-2)</f>
        <v>2500</v>
      </c>
      <c r="W7" s="141">
        <f>ROUND(Spawners!AA8,-2)</f>
        <v>10400</v>
      </c>
      <c r="X7" s="50">
        <v>4700</v>
      </c>
      <c r="Y7" s="50">
        <f>ROUND((X7+Z7)/2,-2)</f>
        <v>6100</v>
      </c>
      <c r="Z7" s="216">
        <v>7400</v>
      </c>
      <c r="AA7" s="36"/>
      <c r="AB7" s="399"/>
      <c r="AC7" s="51" t="s">
        <v>151</v>
      </c>
      <c r="AF7" s="374">
        <v>0</v>
      </c>
      <c r="AG7" s="50"/>
      <c r="AH7" s="48"/>
      <c r="AI7" s="58">
        <v>0</v>
      </c>
      <c r="AM7" s="380" t="str">
        <f>AC4</f>
        <v>Big Crk</v>
      </c>
      <c r="AP7" s="50">
        <f>AF4</f>
        <v>56000</v>
      </c>
    </row>
    <row r="8" spans="1:42" x14ac:dyDescent="0.3">
      <c r="A8" s="36"/>
      <c r="B8" s="36"/>
      <c r="C8" s="36"/>
      <c r="D8" s="36"/>
      <c r="E8" s="36"/>
      <c r="F8" s="36"/>
      <c r="G8" s="36"/>
      <c r="H8" s="36"/>
      <c r="I8" s="36"/>
      <c r="J8" s="36"/>
      <c r="K8" s="36"/>
      <c r="L8" s="36"/>
      <c r="M8" s="36"/>
      <c r="N8" s="36"/>
      <c r="O8" s="36"/>
      <c r="P8" s="36"/>
      <c r="Q8" s="36"/>
      <c r="S8" s="386"/>
      <c r="T8" s="51" t="s">
        <v>40</v>
      </c>
      <c r="U8" s="48" t="s">
        <v>82</v>
      </c>
      <c r="V8" s="141">
        <f>ROUND(Spawners!X9,-2)</f>
        <v>1100</v>
      </c>
      <c r="W8" s="141">
        <f>ROUND(Spawners!AA9,-2)</f>
        <v>6100</v>
      </c>
      <c r="X8" s="50">
        <v>3200</v>
      </c>
      <c r="Y8" s="50">
        <f>ROUND((X8+Z8)/2,-2)</f>
        <v>4800</v>
      </c>
      <c r="Z8" s="216">
        <v>6400</v>
      </c>
      <c r="AA8" s="36"/>
      <c r="AB8" s="399"/>
      <c r="AC8" s="51" t="s">
        <v>204</v>
      </c>
      <c r="AF8" s="374">
        <f>ROUND(Hatchery!U23,-3)</f>
        <v>39000</v>
      </c>
      <c r="AG8" s="50"/>
      <c r="AH8" s="48"/>
      <c r="AI8" s="58">
        <f>AF8</f>
        <v>39000</v>
      </c>
      <c r="AM8" s="380" t="str">
        <f>AC5</f>
        <v>Gnat Crk</v>
      </c>
      <c r="AN8" s="380"/>
      <c r="AO8" s="380"/>
      <c r="AP8" s="50">
        <f>AF5</f>
        <v>38000</v>
      </c>
    </row>
    <row r="9" spans="1:42" x14ac:dyDescent="0.3">
      <c r="A9" s="36"/>
      <c r="B9" s="36"/>
      <c r="C9" s="36"/>
      <c r="D9" s="36"/>
      <c r="E9" s="36"/>
      <c r="F9" s="36"/>
      <c r="G9" s="36"/>
      <c r="H9" s="36"/>
      <c r="I9" s="36"/>
      <c r="J9" s="36"/>
      <c r="K9" s="36"/>
      <c r="L9" s="36"/>
      <c r="M9" s="36"/>
      <c r="N9" s="36"/>
      <c r="O9" s="36"/>
      <c r="P9" s="36"/>
      <c r="Q9" s="36"/>
      <c r="S9" s="386"/>
      <c r="T9" s="51" t="s">
        <v>42</v>
      </c>
      <c r="U9" s="48" t="s">
        <v>82</v>
      </c>
      <c r="V9" s="141">
        <f>ROUND(Spawners!BZ34,0)</f>
        <v>769</v>
      </c>
      <c r="W9" s="141">
        <f>ROUND(Spawners!AA10,-2)</f>
        <v>9400</v>
      </c>
      <c r="X9" s="50">
        <v>4000</v>
      </c>
      <c r="Y9" s="50">
        <f>ROUND((X9+Z9)/2,-2)</f>
        <v>6000</v>
      </c>
      <c r="Z9" s="216">
        <v>8000</v>
      </c>
      <c r="AA9" s="36"/>
      <c r="AB9" s="399"/>
      <c r="AC9" s="147" t="s">
        <v>212</v>
      </c>
      <c r="AD9" s="222"/>
      <c r="AE9" s="222"/>
      <c r="AF9" s="68">
        <f>SUM(AF4:AF8)</f>
        <v>223000</v>
      </c>
      <c r="AG9" s="222"/>
      <c r="AH9" s="222"/>
      <c r="AI9" s="225">
        <f>SUM(AI4:AI8)</f>
        <v>223000</v>
      </c>
      <c r="AM9" s="380" t="str">
        <f>AC6</f>
        <v>Beaver Crk</v>
      </c>
      <c r="AN9" s="380"/>
      <c r="AO9" s="380"/>
      <c r="AP9" s="50">
        <f>AF6</f>
        <v>90000</v>
      </c>
    </row>
    <row r="10" spans="1:42" x14ac:dyDescent="0.3">
      <c r="A10" s="36"/>
      <c r="B10" s="36"/>
      <c r="C10" s="36"/>
      <c r="D10" s="36"/>
      <c r="E10" s="36"/>
      <c r="F10" s="36"/>
      <c r="G10" s="36"/>
      <c r="H10" s="36"/>
      <c r="I10" s="36"/>
      <c r="J10" s="36"/>
      <c r="K10" s="36"/>
      <c r="L10" s="36"/>
      <c r="M10" s="36"/>
      <c r="N10" s="36"/>
      <c r="O10" s="36"/>
      <c r="P10" s="36"/>
      <c r="Q10" s="36"/>
      <c r="S10" s="386"/>
      <c r="T10" s="51" t="s">
        <v>43</v>
      </c>
      <c r="U10" s="48" t="s">
        <v>82</v>
      </c>
      <c r="V10" s="141">
        <f>Spawners!$CA$34</f>
        <v>102.11255647750917</v>
      </c>
      <c r="W10" s="141">
        <f>ROUND(Spawners!AA11,-2)</f>
        <v>12400</v>
      </c>
      <c r="X10" s="50">
        <v>5200</v>
      </c>
      <c r="Y10" s="50">
        <f>ROUND((X10+Z10)/2,-2)</f>
        <v>7800</v>
      </c>
      <c r="Z10" s="216">
        <v>10400</v>
      </c>
      <c r="AA10" s="36"/>
      <c r="AB10" s="389" t="s">
        <v>730</v>
      </c>
      <c r="AC10" s="51" t="s">
        <v>199</v>
      </c>
      <c r="AF10" s="50">
        <v>0</v>
      </c>
      <c r="AG10" s="50"/>
      <c r="AH10" s="48"/>
      <c r="AI10" s="58">
        <f>AF10</f>
        <v>0</v>
      </c>
      <c r="AM10" s="380" t="str">
        <f>AC8</f>
        <v>Klaskanine R</v>
      </c>
      <c r="AN10" s="380"/>
      <c r="AO10" s="380"/>
      <c r="AP10" s="50">
        <f>AF8</f>
        <v>39000</v>
      </c>
    </row>
    <row r="11" spans="1:42" x14ac:dyDescent="0.3">
      <c r="A11" s="36"/>
      <c r="B11" s="36"/>
      <c r="C11" s="36"/>
      <c r="D11" s="36"/>
      <c r="E11" s="36"/>
      <c r="F11" s="36"/>
      <c r="G11" s="36"/>
      <c r="H11" s="36"/>
      <c r="I11" s="36"/>
      <c r="J11" s="36"/>
      <c r="K11" s="36"/>
      <c r="L11" s="36"/>
      <c r="M11" s="36"/>
      <c r="N11" s="36"/>
      <c r="O11" s="36"/>
      <c r="P11" s="36"/>
      <c r="Q11" s="36"/>
      <c r="S11" s="312" t="s">
        <v>272</v>
      </c>
      <c r="T11" s="313"/>
      <c r="U11" s="314"/>
      <c r="V11" s="315">
        <f>SUM(V4:V10)</f>
        <v>5989.1125564775093</v>
      </c>
      <c r="W11" s="315">
        <f t="shared" ref="W11:Z11" si="0">SUM(W4:W10)</f>
        <v>41900</v>
      </c>
      <c r="X11" s="315">
        <f t="shared" si="0"/>
        <v>19000</v>
      </c>
      <c r="Y11" s="315">
        <f t="shared" si="0"/>
        <v>27900</v>
      </c>
      <c r="Z11" s="316">
        <f t="shared" si="0"/>
        <v>36400</v>
      </c>
      <c r="AA11" s="36"/>
      <c r="AB11" s="400"/>
      <c r="AC11" s="51" t="s">
        <v>332</v>
      </c>
      <c r="AF11" s="50">
        <v>374000</v>
      </c>
      <c r="AG11" s="50"/>
      <c r="AH11" s="48"/>
      <c r="AI11" s="58">
        <f>AF11</f>
        <v>374000</v>
      </c>
      <c r="AM11" t="str">
        <f>AC11</f>
        <v>Lower Cowlitz R</v>
      </c>
      <c r="AP11" s="50">
        <f>AF11</f>
        <v>374000</v>
      </c>
    </row>
    <row r="12" spans="1:42" x14ac:dyDescent="0.3">
      <c r="A12" s="36"/>
      <c r="B12" s="36"/>
      <c r="C12" s="36"/>
      <c r="D12" s="36"/>
      <c r="E12" s="36"/>
      <c r="F12" s="36"/>
      <c r="G12" s="36"/>
      <c r="H12" s="36"/>
      <c r="I12" s="36"/>
      <c r="J12" s="36"/>
      <c r="K12" s="36"/>
      <c r="L12" s="36"/>
      <c r="M12" s="36"/>
      <c r="N12" s="36"/>
      <c r="O12" s="36"/>
      <c r="P12" s="36"/>
      <c r="Q12" s="36"/>
      <c r="S12" s="385" t="s">
        <v>80</v>
      </c>
      <c r="T12" s="51" t="s">
        <v>44</v>
      </c>
      <c r="U12" s="48" t="s">
        <v>76</v>
      </c>
      <c r="V12" s="141">
        <f>Spawners!N12</f>
        <v>350</v>
      </c>
      <c r="W12" s="141">
        <f>Spawners!M12</f>
        <v>1400</v>
      </c>
      <c r="X12" s="50">
        <f>Spawners!AD12</f>
        <v>400</v>
      </c>
      <c r="Y12" s="50">
        <f>Spawners!AE12</f>
        <v>900</v>
      </c>
      <c r="Z12" s="216">
        <f>Spawners!AF12</f>
        <v>1400</v>
      </c>
      <c r="AB12" s="400"/>
      <c r="AC12" s="51" t="s">
        <v>333</v>
      </c>
      <c r="AF12" s="50">
        <f>ROUND(Hatchery!T15,-3)</f>
        <v>118000</v>
      </c>
      <c r="AG12" s="50"/>
      <c r="AH12" s="48"/>
      <c r="AI12" s="58">
        <f>ROUND(Hatchery!T15,-3)</f>
        <v>118000</v>
      </c>
      <c r="AM12" s="380" t="str">
        <f t="shared" ref="AM12:AM23" si="1">AC12</f>
        <v>Upper Cowlitz R</v>
      </c>
      <c r="AP12" s="50">
        <f t="shared" ref="AP12:AP23" si="2">AF12</f>
        <v>118000</v>
      </c>
    </row>
    <row r="13" spans="1:42" x14ac:dyDescent="0.3">
      <c r="A13" s="36"/>
      <c r="B13" s="36"/>
      <c r="C13" s="36"/>
      <c r="D13" s="36"/>
      <c r="E13" s="36"/>
      <c r="F13" s="36"/>
      <c r="G13" s="36"/>
      <c r="H13" s="36"/>
      <c r="I13" s="36"/>
      <c r="J13" s="36"/>
      <c r="K13" s="36"/>
      <c r="L13" s="36"/>
      <c r="M13" s="36"/>
      <c r="N13" s="36"/>
      <c r="O13" s="36"/>
      <c r="P13" s="36"/>
      <c r="Q13" s="36"/>
      <c r="S13" s="386"/>
      <c r="T13" s="51" t="s">
        <v>45</v>
      </c>
      <c r="U13" s="48" t="s">
        <v>76</v>
      </c>
      <c r="V13" s="388">
        <f>ROUND(Spawners!AR28,0)</f>
        <v>268</v>
      </c>
      <c r="W13" s="141">
        <f>Spawners!M13</f>
        <v>1400</v>
      </c>
      <c r="X13" s="50">
        <f>Spawners!AD13</f>
        <v>500</v>
      </c>
      <c r="Y13" s="50">
        <f>Spawners!AE13</f>
        <v>1000</v>
      </c>
      <c r="Z13" s="216">
        <f>Spawners!AF13</f>
        <v>1400</v>
      </c>
      <c r="AA13" s="36"/>
      <c r="AB13" s="400"/>
      <c r="AC13" s="51" t="s">
        <v>334</v>
      </c>
      <c r="AF13" s="50">
        <f>ROUND(Hatchery!T16,3)</f>
        <v>50000</v>
      </c>
      <c r="AG13" s="50"/>
      <c r="AH13" s="48"/>
      <c r="AI13" s="58">
        <f>ROUND(Hatchery!T16,-3)</f>
        <v>50000</v>
      </c>
      <c r="AM13" s="380" t="str">
        <f t="shared" si="1"/>
        <v>Tilton R</v>
      </c>
      <c r="AP13" s="50">
        <f t="shared" si="2"/>
        <v>50000</v>
      </c>
    </row>
    <row r="14" spans="1:42" x14ac:dyDescent="0.3">
      <c r="A14" s="36"/>
      <c r="B14" s="36"/>
      <c r="C14" s="36"/>
      <c r="D14" s="36"/>
      <c r="E14" s="36"/>
      <c r="F14" s="36"/>
      <c r="G14" s="36"/>
      <c r="H14" s="36"/>
      <c r="I14" s="36"/>
      <c r="J14" s="36"/>
      <c r="K14" s="36"/>
      <c r="L14" s="36"/>
      <c r="M14" s="36"/>
      <c r="N14" s="36"/>
      <c r="O14" s="36"/>
      <c r="P14" s="36"/>
      <c r="Q14" s="36"/>
      <c r="S14" s="386"/>
      <c r="T14" s="51" t="s">
        <v>139</v>
      </c>
      <c r="U14" s="48" t="s">
        <v>76</v>
      </c>
      <c r="V14" s="388"/>
      <c r="W14" s="141">
        <f>Spawners!M14</f>
        <v>1500</v>
      </c>
      <c r="X14" s="50">
        <f>Spawners!AD14</f>
        <v>500</v>
      </c>
      <c r="Y14" s="50">
        <f>Spawners!AE14</f>
        <v>800</v>
      </c>
      <c r="Z14" s="216">
        <f>Spawners!AF14</f>
        <v>1000</v>
      </c>
      <c r="AA14" s="36"/>
      <c r="AB14" s="400"/>
      <c r="AC14" s="51" t="s">
        <v>209</v>
      </c>
      <c r="AF14" s="50">
        <f>ROUND(Hatchery!U17,-3)</f>
        <v>100000</v>
      </c>
      <c r="AG14" s="50"/>
      <c r="AH14" s="48"/>
      <c r="AI14" s="58">
        <f>ROUND(Hatchery!V17,-3)</f>
        <v>100000</v>
      </c>
      <c r="AM14" s="380" t="str">
        <f t="shared" si="1"/>
        <v>Eagle Crk</v>
      </c>
      <c r="AP14" s="50">
        <f t="shared" si="2"/>
        <v>100000</v>
      </c>
    </row>
    <row r="15" spans="1:42" x14ac:dyDescent="0.3">
      <c r="A15" s="36"/>
      <c r="B15" s="36"/>
      <c r="C15" s="36"/>
      <c r="D15" s="36"/>
      <c r="E15" s="36"/>
      <c r="F15" s="36"/>
      <c r="G15" s="36"/>
      <c r="H15" s="36"/>
      <c r="I15" s="36"/>
      <c r="J15" s="36"/>
      <c r="K15" s="36"/>
      <c r="L15" s="36"/>
      <c r="M15" s="36"/>
      <c r="N15" s="36"/>
      <c r="O15" s="36"/>
      <c r="P15" s="36"/>
      <c r="Q15" s="36"/>
      <c r="S15" s="386"/>
      <c r="T15" s="51" t="s">
        <v>70</v>
      </c>
      <c r="U15" s="48" t="s">
        <v>76</v>
      </c>
      <c r="V15" s="141">
        <f>ROUND(Spawners!AR51,0)</f>
        <v>222</v>
      </c>
      <c r="W15" s="141">
        <f>Spawners!M15</f>
        <v>1700</v>
      </c>
      <c r="X15" s="50">
        <f>Spawners!AD15</f>
        <v>200</v>
      </c>
      <c r="Y15" s="50">
        <f>Spawners!AE15</f>
        <v>700</v>
      </c>
      <c r="Z15" s="216">
        <f>Spawners!AF15</f>
        <v>1100</v>
      </c>
      <c r="AA15" s="36"/>
      <c r="AB15" s="400"/>
      <c r="AC15" s="51" t="s">
        <v>203</v>
      </c>
      <c r="AF15" s="50">
        <f>ROUND(Hatchery!T21,-3)</f>
        <v>90000</v>
      </c>
      <c r="AG15" s="50"/>
      <c r="AH15" s="48"/>
      <c r="AI15" s="58">
        <f>AF15</f>
        <v>90000</v>
      </c>
      <c r="AM15" s="380" t="str">
        <f t="shared" si="1"/>
        <v>Kalama R</v>
      </c>
      <c r="AP15" s="50">
        <f t="shared" si="2"/>
        <v>90000</v>
      </c>
    </row>
    <row r="16" spans="1:42" x14ac:dyDescent="0.3">
      <c r="A16" s="36"/>
      <c r="B16" s="36"/>
      <c r="C16" s="36"/>
      <c r="D16" s="36"/>
      <c r="E16" s="36"/>
      <c r="F16" s="36"/>
      <c r="G16" s="36"/>
      <c r="H16" s="36"/>
      <c r="I16" s="36"/>
      <c r="J16" s="36"/>
      <c r="K16" s="36"/>
      <c r="L16" s="36"/>
      <c r="M16" s="36"/>
      <c r="N16" s="36"/>
      <c r="O16" s="36"/>
      <c r="P16" s="36"/>
      <c r="Q16" s="36"/>
      <c r="S16" s="386"/>
      <c r="T16" s="51" t="s">
        <v>71</v>
      </c>
      <c r="U16" s="48" t="s">
        <v>76</v>
      </c>
      <c r="V16" s="141">
        <f>ROUND(Spawners!AO95,0)</f>
        <v>542</v>
      </c>
      <c r="W16" s="388">
        <f>Spawners!M16</f>
        <v>3600</v>
      </c>
      <c r="X16" s="50">
        <f>Spawners!AD16</f>
        <v>600</v>
      </c>
      <c r="Y16" s="388">
        <f>ROUND((X16+X17+Z16)/2,-2)</f>
        <v>3000</v>
      </c>
      <c r="Z16" s="392">
        <f>Spawners!AF16</f>
        <v>4800</v>
      </c>
      <c r="AA16" s="36"/>
      <c r="AB16" s="400"/>
      <c r="AC16" s="51" t="s">
        <v>205</v>
      </c>
      <c r="AF16" s="50">
        <f>ROUND(Hatchery!U27,-3)</f>
        <v>150000</v>
      </c>
      <c r="AG16" s="50"/>
      <c r="AH16" s="48"/>
      <c r="AI16" s="58">
        <f>ROUND(Hatchery!V27,-3)</f>
        <v>150000</v>
      </c>
      <c r="AM16" s="380" t="str">
        <f t="shared" si="1"/>
        <v>Lewis R</v>
      </c>
      <c r="AP16" s="50">
        <f t="shared" si="2"/>
        <v>150000</v>
      </c>
    </row>
    <row r="17" spans="1:42" x14ac:dyDescent="0.3">
      <c r="A17" s="36"/>
      <c r="B17" s="36"/>
      <c r="C17" s="36"/>
      <c r="D17" s="36"/>
      <c r="E17" s="36"/>
      <c r="F17" s="36"/>
      <c r="G17" s="36"/>
      <c r="H17" s="36"/>
      <c r="I17" s="36"/>
      <c r="J17" s="36"/>
      <c r="K17" s="36"/>
      <c r="L17" s="36"/>
      <c r="M17" s="36"/>
      <c r="N17" s="36"/>
      <c r="O17" s="36"/>
      <c r="P17" s="36"/>
      <c r="Q17" s="36"/>
      <c r="S17" s="386"/>
      <c r="T17" s="51" t="s">
        <v>72</v>
      </c>
      <c r="U17" s="48" t="s">
        <v>76</v>
      </c>
      <c r="V17" s="141">
        <f>ROUND(Spawners!AO109,0)</f>
        <v>628</v>
      </c>
      <c r="W17" s="388"/>
      <c r="X17" s="50">
        <f>Spawners!AD17</f>
        <v>600</v>
      </c>
      <c r="Y17" s="394"/>
      <c r="Z17" s="393"/>
      <c r="AA17" s="36"/>
      <c r="AB17" s="400"/>
      <c r="AC17" s="51" t="s">
        <v>322</v>
      </c>
      <c r="AF17" s="50">
        <f>ROUND(Hatchery!U28,-3)</f>
        <v>35000</v>
      </c>
      <c r="AG17" s="50"/>
      <c r="AH17" s="48"/>
      <c r="AI17" s="58">
        <f>AF17</f>
        <v>35000</v>
      </c>
      <c r="AM17" s="380" t="str">
        <f t="shared" si="1"/>
        <v>Salmon Crk</v>
      </c>
      <c r="AP17" s="50">
        <f t="shared" si="2"/>
        <v>35000</v>
      </c>
    </row>
    <row r="18" spans="1:42" x14ac:dyDescent="0.3">
      <c r="A18" s="36"/>
      <c r="B18" s="36"/>
      <c r="C18" s="36"/>
      <c r="D18" s="36"/>
      <c r="E18" s="36"/>
      <c r="F18" s="36"/>
      <c r="G18" s="36"/>
      <c r="H18" s="36"/>
      <c r="I18" s="36"/>
      <c r="J18" s="36"/>
      <c r="K18" s="36"/>
      <c r="L18" s="36"/>
      <c r="M18" s="36"/>
      <c r="N18" s="36"/>
      <c r="O18" s="36"/>
      <c r="P18" s="36"/>
      <c r="Q18" s="36"/>
      <c r="S18" s="386"/>
      <c r="T18" s="51" t="s">
        <v>47</v>
      </c>
      <c r="U18" s="48" t="s">
        <v>76</v>
      </c>
      <c r="V18" s="141">
        <f>ROUND(Spawners!AO76,0)</f>
        <v>532</v>
      </c>
      <c r="W18" s="141">
        <f>Spawners!M18</f>
        <v>900</v>
      </c>
      <c r="X18" s="50">
        <f>Spawners!AD18</f>
        <v>500</v>
      </c>
      <c r="Y18" s="50">
        <f>Spawners!AE18</f>
        <v>800</v>
      </c>
      <c r="Z18" s="216">
        <f>Spawners!AF18</f>
        <v>1000</v>
      </c>
      <c r="AA18" s="36"/>
      <c r="AB18" s="400"/>
      <c r="AC18" s="51" t="s">
        <v>197</v>
      </c>
      <c r="AF18" s="50">
        <f>ROUND(Hatchery!S11,-3)</f>
        <v>170000</v>
      </c>
      <c r="AG18" s="50"/>
      <c r="AH18" s="48"/>
      <c r="AI18" s="58">
        <f>AF18</f>
        <v>170000</v>
      </c>
      <c r="AM18" s="380" t="str">
        <f t="shared" si="1"/>
        <v>Clackamas R</v>
      </c>
      <c r="AP18" s="50">
        <f t="shared" si="2"/>
        <v>170000</v>
      </c>
    </row>
    <row r="19" spans="1:42" x14ac:dyDescent="0.3">
      <c r="A19" s="36"/>
      <c r="B19" s="36"/>
      <c r="C19" s="36"/>
      <c r="D19" s="36"/>
      <c r="E19" s="36"/>
      <c r="F19" s="36"/>
      <c r="G19" s="36"/>
      <c r="H19" s="36"/>
      <c r="I19" s="36"/>
      <c r="J19" s="36"/>
      <c r="K19" s="36"/>
      <c r="L19" s="36"/>
      <c r="M19" s="36"/>
      <c r="N19" s="36"/>
      <c r="O19" s="36"/>
      <c r="P19" s="36"/>
      <c r="Q19" s="36"/>
      <c r="S19" s="386"/>
      <c r="T19" s="51" t="s">
        <v>1</v>
      </c>
      <c r="U19" s="48" t="s">
        <v>76</v>
      </c>
      <c r="V19" s="141">
        <f>ROUND(Spawners!AO128,0)</f>
        <v>911</v>
      </c>
      <c r="W19" s="141">
        <f>Spawners!M19</f>
        <v>800</v>
      </c>
      <c r="X19" s="50">
        <f>Spawners!AD19</f>
        <v>600</v>
      </c>
      <c r="Y19" s="50">
        <f>Spawners!AE19</f>
        <v>800</v>
      </c>
      <c r="Z19" s="216">
        <f>Spawners!AF19</f>
        <v>1000</v>
      </c>
      <c r="AA19" s="36"/>
      <c r="AB19" s="400"/>
      <c r="AC19" s="51" t="s">
        <v>206</v>
      </c>
      <c r="AF19" s="50">
        <v>160000</v>
      </c>
      <c r="AG19" s="50"/>
      <c r="AH19" s="48"/>
      <c r="AI19" s="58">
        <f>AF19</f>
        <v>160000</v>
      </c>
      <c r="AM19" s="380" t="str">
        <f t="shared" si="1"/>
        <v>Sandy R</v>
      </c>
      <c r="AP19" s="50">
        <f t="shared" si="2"/>
        <v>160000</v>
      </c>
    </row>
    <row r="20" spans="1:42" x14ac:dyDescent="0.3">
      <c r="A20" s="36"/>
      <c r="B20" s="36"/>
      <c r="C20" s="36"/>
      <c r="D20" s="36"/>
      <c r="E20" s="36"/>
      <c r="F20" s="36"/>
      <c r="G20" s="36"/>
      <c r="H20" s="36"/>
      <c r="I20" s="36"/>
      <c r="J20" s="36"/>
      <c r="K20" s="36"/>
      <c r="L20" s="36"/>
      <c r="M20" s="36"/>
      <c r="N20" s="36"/>
      <c r="O20" s="36"/>
      <c r="P20" s="36"/>
      <c r="Q20" s="36"/>
      <c r="S20" s="386"/>
      <c r="T20" s="51" t="s">
        <v>66</v>
      </c>
      <c r="U20" s="48" t="s">
        <v>76</v>
      </c>
      <c r="V20" s="141">
        <f>Spawners!N20</f>
        <v>150</v>
      </c>
      <c r="W20" s="141">
        <f>Spawners!M20</f>
        <v>8300</v>
      </c>
      <c r="X20" s="50">
        <f>Spawners!AD20</f>
        <v>400</v>
      </c>
      <c r="Y20" s="50">
        <f>Spawners!AE20</f>
        <v>1700</v>
      </c>
      <c r="Z20" s="216">
        <f>Spawners!AF20</f>
        <v>3000</v>
      </c>
      <c r="AA20" s="36"/>
      <c r="AB20" s="400"/>
      <c r="AC20" s="51" t="s">
        <v>207</v>
      </c>
      <c r="AE20" s="49"/>
      <c r="AF20" s="50">
        <f>ROUND(Hatchery!U30,-3)</f>
        <v>64000</v>
      </c>
      <c r="AG20" s="50"/>
      <c r="AH20" s="48"/>
      <c r="AI20" s="58">
        <f>AF20</f>
        <v>64000</v>
      </c>
      <c r="AM20" s="380" t="str">
        <f t="shared" si="1"/>
        <v>Washougal R</v>
      </c>
      <c r="AP20" s="50">
        <f t="shared" si="2"/>
        <v>64000</v>
      </c>
    </row>
    <row r="21" spans="1:42" x14ac:dyDescent="0.3">
      <c r="A21" s="36"/>
      <c r="B21" s="36"/>
      <c r="C21" s="36"/>
      <c r="D21" s="36"/>
      <c r="E21" s="36"/>
      <c r="F21" s="36"/>
      <c r="G21" s="36"/>
      <c r="H21" s="36"/>
      <c r="I21" s="36"/>
      <c r="J21" s="36"/>
      <c r="K21" s="36"/>
      <c r="L21" s="36"/>
      <c r="M21" s="36"/>
      <c r="N21" s="36"/>
      <c r="O21" s="36"/>
      <c r="P21" s="36"/>
      <c r="Q21" s="36"/>
      <c r="S21" s="386"/>
      <c r="T21" s="51" t="s">
        <v>67</v>
      </c>
      <c r="U21" s="48" t="s">
        <v>76</v>
      </c>
      <c r="V21" s="141">
        <f>ROUND(Spawners!AO146,0)</f>
        <v>504</v>
      </c>
      <c r="W21" s="141">
        <f>Spawners!M21</f>
        <v>900</v>
      </c>
      <c r="X21" s="50">
        <f>Spawners!AD21</f>
        <v>500</v>
      </c>
      <c r="Y21" s="50">
        <f>Spawners!AE21</f>
        <v>800</v>
      </c>
      <c r="Z21" s="216">
        <f>Spawners!AF21</f>
        <v>1100</v>
      </c>
      <c r="AA21" s="36"/>
      <c r="AB21" s="400"/>
      <c r="AC21" s="51" t="s">
        <v>210</v>
      </c>
      <c r="AE21" s="49"/>
      <c r="AF21" s="50">
        <v>0</v>
      </c>
      <c r="AG21" s="50"/>
      <c r="AH21" s="48"/>
      <c r="AI21" s="58">
        <v>0</v>
      </c>
      <c r="AM21" s="380"/>
      <c r="AP21" s="50"/>
    </row>
    <row r="22" spans="1:42" x14ac:dyDescent="0.3">
      <c r="A22" s="36"/>
      <c r="B22" s="36"/>
      <c r="C22" s="36"/>
      <c r="D22" s="36" t="s">
        <v>62</v>
      </c>
      <c r="E22" s="204">
        <f>V37</f>
        <v>13846.418176863262</v>
      </c>
      <c r="F22" s="36"/>
      <c r="G22" s="36"/>
      <c r="H22" s="36"/>
      <c r="I22" s="36"/>
      <c r="J22" s="36"/>
      <c r="K22" s="36"/>
      <c r="L22" s="36"/>
      <c r="M22" s="36"/>
      <c r="N22" s="36"/>
      <c r="O22" s="36"/>
      <c r="P22" s="36"/>
      <c r="Q22" s="36"/>
      <c r="S22" s="386"/>
      <c r="T22" s="51" t="s">
        <v>48</v>
      </c>
      <c r="U22" s="48" t="s">
        <v>76</v>
      </c>
      <c r="V22" s="141">
        <f>Spawners!N22</f>
        <v>50</v>
      </c>
      <c r="W22" s="141">
        <v>500</v>
      </c>
      <c r="X22" s="50">
        <f>Spawners!AD22</f>
        <v>50</v>
      </c>
      <c r="Y22" s="50">
        <f>Spawners!AE22</f>
        <v>100</v>
      </c>
      <c r="Z22" s="216">
        <f>Spawners!AF22</f>
        <v>200</v>
      </c>
      <c r="AA22" s="36"/>
      <c r="AB22" s="400"/>
      <c r="AC22" s="51" t="s">
        <v>338</v>
      </c>
      <c r="AE22" s="49"/>
      <c r="AF22" s="50">
        <v>20000</v>
      </c>
      <c r="AG22" s="50"/>
      <c r="AH22" s="48"/>
      <c r="AI22" s="58">
        <f>ROUND(Hatchery!V32,-3)</f>
        <v>20000</v>
      </c>
      <c r="AM22" s="380" t="str">
        <f t="shared" si="1"/>
        <v>Rock Creek</v>
      </c>
      <c r="AP22" s="50">
        <f t="shared" si="2"/>
        <v>20000</v>
      </c>
    </row>
    <row r="23" spans="1:42" x14ac:dyDescent="0.3">
      <c r="A23" s="36"/>
      <c r="B23" s="36"/>
      <c r="C23" s="36"/>
      <c r="D23" s="36" t="s">
        <v>349</v>
      </c>
      <c r="E23" s="204">
        <f>X37</f>
        <v>25750</v>
      </c>
      <c r="F23" s="36"/>
      <c r="G23" s="36"/>
      <c r="H23" s="36"/>
      <c r="I23" s="36"/>
      <c r="J23" s="36"/>
      <c r="K23" s="36"/>
      <c r="L23" s="36"/>
      <c r="M23" s="36"/>
      <c r="N23" s="36"/>
      <c r="O23" s="36"/>
      <c r="P23" s="36"/>
      <c r="Q23" s="36"/>
      <c r="S23" s="386"/>
      <c r="T23" s="51" t="s">
        <v>50</v>
      </c>
      <c r="U23" s="48" t="s">
        <v>82</v>
      </c>
      <c r="V23" s="141">
        <f>Spawners!CB34</f>
        <v>2313.9315198754507</v>
      </c>
      <c r="W23" s="141">
        <f>ROUND(Spawners!AA23,-2)</f>
        <v>21200</v>
      </c>
      <c r="X23" s="50">
        <f>Spawners!AD23</f>
        <v>10700</v>
      </c>
      <c r="Y23" s="50">
        <f>Spawners!AE23</f>
        <v>12200</v>
      </c>
      <c r="Z23" s="216">
        <f>Spawners!AF23</f>
        <v>13600</v>
      </c>
      <c r="AA23" s="36"/>
      <c r="AB23" s="400"/>
      <c r="AC23" s="57" t="s">
        <v>211</v>
      </c>
      <c r="AD23" s="40"/>
      <c r="AE23" s="219"/>
      <c r="AF23" s="220">
        <f>ROUND(Hatchery!U33,-3)</f>
        <v>50000</v>
      </c>
      <c r="AG23" s="220"/>
      <c r="AH23" s="75"/>
      <c r="AI23" s="221">
        <f>ROUND(Hatchery!V33,-3)</f>
        <v>50000</v>
      </c>
      <c r="AM23" s="380" t="str">
        <f t="shared" si="1"/>
        <v>Hood R</v>
      </c>
      <c r="AP23" s="50">
        <f t="shared" si="2"/>
        <v>50000</v>
      </c>
    </row>
    <row r="24" spans="1:42" x14ac:dyDescent="0.3">
      <c r="A24" s="36"/>
      <c r="B24" s="36"/>
      <c r="C24" s="36"/>
      <c r="D24" s="36" t="s">
        <v>350</v>
      </c>
      <c r="E24" s="204">
        <f>Y37</f>
        <v>35650</v>
      </c>
      <c r="F24" s="36"/>
      <c r="G24" s="36"/>
      <c r="H24" s="36"/>
      <c r="I24" s="36"/>
      <c r="J24" s="36"/>
      <c r="K24" s="36"/>
      <c r="L24" s="36"/>
      <c r="M24" s="36"/>
      <c r="N24" s="36"/>
      <c r="O24" s="36"/>
      <c r="P24" s="36"/>
      <c r="Q24" s="36"/>
      <c r="S24" s="386"/>
      <c r="T24" s="51" t="s">
        <v>3</v>
      </c>
      <c r="U24" s="48" t="s">
        <v>82</v>
      </c>
      <c r="V24" s="141">
        <f>Spawners!CC34</f>
        <v>2160.1294270247813</v>
      </c>
      <c r="W24" s="141">
        <f>ROUND(Spawners!AA24,-2)</f>
        <v>11700</v>
      </c>
      <c r="X24" s="50">
        <f>Spawners!AD24</f>
        <v>1500</v>
      </c>
      <c r="Y24" s="50">
        <f>Spawners!AE24</f>
        <v>1800</v>
      </c>
      <c r="Z24" s="216">
        <f>Spawners!AF24</f>
        <v>2100</v>
      </c>
      <c r="AA24" s="36"/>
      <c r="AB24" s="401"/>
      <c r="AC24" s="147" t="s">
        <v>212</v>
      </c>
      <c r="AD24" s="222"/>
      <c r="AE24" s="223"/>
      <c r="AF24" s="68">
        <f>SUM(AF10:AF23)</f>
        <v>1381000</v>
      </c>
      <c r="AG24" s="223"/>
      <c r="AH24" s="224"/>
      <c r="AI24" s="225">
        <f>SUM(AI10:AI23)</f>
        <v>1381000</v>
      </c>
    </row>
    <row r="25" spans="1:42" x14ac:dyDescent="0.3">
      <c r="A25" s="36"/>
      <c r="B25" s="36"/>
      <c r="C25" s="36"/>
      <c r="D25" s="36" t="s">
        <v>351</v>
      </c>
      <c r="E25" s="204">
        <f>Z37</f>
        <v>45050</v>
      </c>
      <c r="F25" s="36"/>
      <c r="G25" s="36"/>
      <c r="H25" s="36"/>
      <c r="I25" s="36"/>
      <c r="J25" s="36"/>
      <c r="K25" s="36"/>
      <c r="L25" s="36"/>
      <c r="M25" s="36"/>
      <c r="N25" s="36"/>
      <c r="O25" s="36"/>
      <c r="P25" s="36"/>
      <c r="Q25" s="36"/>
      <c r="S25" s="390"/>
      <c r="T25" s="57" t="s">
        <v>49</v>
      </c>
      <c r="U25" s="75" t="s">
        <v>76</v>
      </c>
      <c r="V25" s="226">
        <f>ROUND(Spawners!AO164,0)</f>
        <v>443</v>
      </c>
      <c r="W25" s="226">
        <f>Spawners!M25</f>
        <v>800</v>
      </c>
      <c r="X25" s="220">
        <f>Spawners!AD25</f>
        <v>350</v>
      </c>
      <c r="Y25" s="220">
        <f>Spawners!AE25</f>
        <v>600</v>
      </c>
      <c r="Z25" s="340">
        <f>Spawners!AF25</f>
        <v>900</v>
      </c>
      <c r="AA25" s="36"/>
      <c r="AB25" s="389" t="s">
        <v>731</v>
      </c>
      <c r="AC25" t="s">
        <v>197</v>
      </c>
      <c r="AE25" s="50"/>
      <c r="AF25" s="50">
        <v>160000</v>
      </c>
      <c r="AG25" s="50"/>
      <c r="AH25" s="48"/>
      <c r="AI25" s="58">
        <f>AF25</f>
        <v>160000</v>
      </c>
    </row>
    <row r="26" spans="1:42" x14ac:dyDescent="0.3">
      <c r="A26" s="36"/>
      <c r="B26" s="36"/>
      <c r="C26" s="36"/>
      <c r="D26" s="36" t="s">
        <v>30</v>
      </c>
      <c r="E26" s="204">
        <f>W37</f>
        <v>80300</v>
      </c>
      <c r="F26" s="36"/>
      <c r="G26" s="36"/>
      <c r="H26" s="36"/>
      <c r="I26" s="36"/>
      <c r="J26" s="36"/>
      <c r="K26" s="36"/>
      <c r="L26" s="36"/>
      <c r="M26" s="36"/>
      <c r="N26" s="36"/>
      <c r="O26" s="36"/>
      <c r="P26" s="36"/>
      <c r="Q26" s="36"/>
      <c r="S26" s="398" t="s">
        <v>78</v>
      </c>
      <c r="T26" s="74" t="s">
        <v>73</v>
      </c>
      <c r="U26" s="55" t="s">
        <v>75</v>
      </c>
      <c r="V26" s="341">
        <f>ROUND(Spawners!BZ49,0)</f>
        <v>750</v>
      </c>
      <c r="W26" s="341">
        <v>2100</v>
      </c>
      <c r="X26" s="218">
        <f>ROUND(Spawners!CC49,-2)</f>
        <v>1200</v>
      </c>
      <c r="Y26" s="50">
        <f>ROUND((X26+Z26)/2,-2)</f>
        <v>1600</v>
      </c>
      <c r="Z26" s="342">
        <f>ROUND(Spawners!CF49,-2)</f>
        <v>2000</v>
      </c>
      <c r="AA26" s="36"/>
      <c r="AB26" s="386"/>
      <c r="AC26" t="s">
        <v>200</v>
      </c>
      <c r="AE26" s="50"/>
      <c r="AF26" s="50">
        <v>640000</v>
      </c>
      <c r="AG26" s="50"/>
      <c r="AH26" s="48"/>
      <c r="AI26" s="58">
        <f>AF26</f>
        <v>640000</v>
      </c>
      <c r="AL26" s="50"/>
      <c r="AM26" s="50"/>
    </row>
    <row r="27" spans="1:42" x14ac:dyDescent="0.3">
      <c r="A27" s="36"/>
      <c r="B27" s="36"/>
      <c r="C27" s="36"/>
      <c r="D27" s="36"/>
      <c r="E27" s="36"/>
      <c r="F27" s="36"/>
      <c r="G27" s="36"/>
      <c r="H27" s="36"/>
      <c r="I27" s="36"/>
      <c r="J27" s="36"/>
      <c r="K27" s="36"/>
      <c r="L27" s="36"/>
      <c r="M27" s="36"/>
      <c r="N27" s="36"/>
      <c r="O27" s="36"/>
      <c r="P27" s="36"/>
      <c r="Q27" s="36"/>
      <c r="S27" s="386"/>
      <c r="T27" s="51" t="s">
        <v>74</v>
      </c>
      <c r="U27" s="48" t="s">
        <v>75</v>
      </c>
      <c r="V27" s="141">
        <f>ROUND(Spawners!BZ50,0)</f>
        <v>351</v>
      </c>
      <c r="W27" s="141">
        <v>600</v>
      </c>
      <c r="X27" s="50">
        <f>ROUND(Spawners!CC50,-2)</f>
        <v>400</v>
      </c>
      <c r="Y27" s="50">
        <f>ROUND((X27+Z27)/2,-2)</f>
        <v>500</v>
      </c>
      <c r="Z27" s="216">
        <v>600</v>
      </c>
      <c r="AA27" s="36"/>
      <c r="AB27" s="386"/>
      <c r="AC27" s="51" t="s">
        <v>732</v>
      </c>
      <c r="AE27" s="50"/>
      <c r="AF27" s="50">
        <f>ROUND(Hatchery!U39,-3)</f>
        <v>31000</v>
      </c>
      <c r="AG27" s="50"/>
      <c r="AH27" s="48"/>
      <c r="AI27" s="58">
        <f>AF27</f>
        <v>31000</v>
      </c>
    </row>
    <row r="28" spans="1:42" x14ac:dyDescent="0.3">
      <c r="A28" s="36"/>
      <c r="B28" s="36"/>
      <c r="C28" s="36"/>
      <c r="D28" s="36"/>
      <c r="E28" s="36"/>
      <c r="F28" s="36"/>
      <c r="G28" s="36"/>
      <c r="H28" s="36"/>
      <c r="I28" s="36"/>
      <c r="J28" s="36"/>
      <c r="K28" s="36"/>
      <c r="L28" s="36"/>
      <c r="M28" s="36"/>
      <c r="N28" s="36"/>
      <c r="O28" s="36"/>
      <c r="P28" s="36"/>
      <c r="Q28" s="36"/>
      <c r="S28" s="386"/>
      <c r="T28" s="51" t="s">
        <v>53</v>
      </c>
      <c r="U28" s="48" t="s">
        <v>82</v>
      </c>
      <c r="V28" s="141">
        <f>ROUND(Spawners!CF34,0)</f>
        <v>419</v>
      </c>
      <c r="W28" s="141">
        <f>ROUND(Spawners!AA28,-2)</f>
        <v>3800</v>
      </c>
      <c r="X28" s="50">
        <f>Spawners!AD28</f>
        <v>2100</v>
      </c>
      <c r="Y28" s="50">
        <f>Spawners!AE28</f>
        <v>2500</v>
      </c>
      <c r="Z28" s="216">
        <f>ROUND(Spawners!AF28,-2)</f>
        <v>2900</v>
      </c>
      <c r="AA28" s="36"/>
      <c r="AB28" s="386"/>
      <c r="AC28" t="s">
        <v>203</v>
      </c>
      <c r="AE28" s="50"/>
      <c r="AF28" s="50">
        <f>ROUND(Hatchery!U40,-3)</f>
        <v>83000</v>
      </c>
      <c r="AG28" s="50"/>
      <c r="AH28" s="48"/>
      <c r="AI28" s="58">
        <f>AF28</f>
        <v>83000</v>
      </c>
    </row>
    <row r="29" spans="1:42" ht="15" customHeight="1" x14ac:dyDescent="0.3">
      <c r="A29" s="36"/>
      <c r="B29" s="36"/>
      <c r="C29" s="36"/>
      <c r="D29" s="36"/>
      <c r="E29" s="36"/>
      <c r="F29" s="36"/>
      <c r="G29" s="36"/>
      <c r="H29" s="36"/>
      <c r="I29" s="36"/>
      <c r="J29" s="36"/>
      <c r="K29" s="36"/>
      <c r="L29" s="36"/>
      <c r="M29" s="36"/>
      <c r="N29" s="36"/>
      <c r="O29" s="36"/>
      <c r="P29" s="36"/>
      <c r="Q29" s="36"/>
      <c r="S29" s="385" t="s">
        <v>68</v>
      </c>
      <c r="T29" s="51" t="s">
        <v>1</v>
      </c>
      <c r="U29" s="48" t="s">
        <v>76</v>
      </c>
      <c r="V29" s="141">
        <f>ROUND(Spawners!AO182,0)</f>
        <v>513</v>
      </c>
      <c r="W29" s="141">
        <f>Spawners!M29</f>
        <v>1000</v>
      </c>
      <c r="X29" s="50">
        <f>Spawners!AD29</f>
        <v>500</v>
      </c>
      <c r="Y29" s="50">
        <f>ROUND((X29+Z29)/2,-2)</f>
        <v>800</v>
      </c>
      <c r="Z29" s="216">
        <v>1000</v>
      </c>
      <c r="AA29" s="36"/>
      <c r="AB29" s="386"/>
      <c r="AC29" t="s">
        <v>205</v>
      </c>
      <c r="AE29" s="50"/>
      <c r="AF29" s="50">
        <f>ROUND(Hatchery!U42,-3)</f>
        <v>235000</v>
      </c>
      <c r="AG29" s="50"/>
      <c r="AH29" s="48"/>
      <c r="AI29" s="58">
        <f>ROUND(Hatchery!V42,-3)</f>
        <v>235000</v>
      </c>
    </row>
    <row r="30" spans="1:42" x14ac:dyDescent="0.3">
      <c r="A30" s="36"/>
      <c r="B30" s="36"/>
      <c r="C30" s="36"/>
      <c r="D30" s="36"/>
      <c r="E30" s="36"/>
      <c r="F30" s="36"/>
      <c r="G30" s="36"/>
      <c r="H30" s="36"/>
      <c r="I30" s="36"/>
      <c r="J30" s="36"/>
      <c r="K30" s="36"/>
      <c r="L30" s="36"/>
      <c r="M30" s="36"/>
      <c r="N30" s="36"/>
      <c r="O30" s="36"/>
      <c r="P30" s="36"/>
      <c r="Q30" s="36"/>
      <c r="S30" s="385"/>
      <c r="T30" s="51" t="s">
        <v>66</v>
      </c>
      <c r="U30" s="48" t="s">
        <v>76</v>
      </c>
      <c r="V30" s="141">
        <f>Spawners!N30</f>
        <v>150</v>
      </c>
      <c r="W30" s="141">
        <v>6500</v>
      </c>
      <c r="X30" s="50">
        <f>Spawners!AD30</f>
        <v>150</v>
      </c>
      <c r="Y30" s="50">
        <f>Spawners!AE30</f>
        <v>300</v>
      </c>
      <c r="Z30" s="216">
        <f>Spawners!AF30</f>
        <v>450</v>
      </c>
      <c r="AA30" s="36"/>
      <c r="AB30" s="386"/>
      <c r="AC30" t="s">
        <v>206</v>
      </c>
      <c r="AE30" s="50"/>
      <c r="AF30" s="50">
        <v>75000</v>
      </c>
      <c r="AG30" s="50"/>
      <c r="AH30" s="48"/>
      <c r="AI30" s="58">
        <f>AF30</f>
        <v>75000</v>
      </c>
    </row>
    <row r="31" spans="1:42" x14ac:dyDescent="0.3">
      <c r="A31" s="36"/>
      <c r="B31" s="36"/>
      <c r="C31" s="36"/>
      <c r="D31" s="36"/>
      <c r="E31" s="36"/>
      <c r="F31" s="36"/>
      <c r="G31" s="36"/>
      <c r="H31" s="36"/>
      <c r="I31" s="36"/>
      <c r="J31" s="36"/>
      <c r="K31" s="36"/>
      <c r="L31" s="36"/>
      <c r="M31" s="36"/>
      <c r="N31" s="36"/>
      <c r="O31" s="36"/>
      <c r="P31" s="36"/>
      <c r="Q31" s="36"/>
      <c r="S31" s="385"/>
      <c r="T31" s="51" t="s">
        <v>67</v>
      </c>
      <c r="U31" s="48" t="s">
        <v>76</v>
      </c>
      <c r="V31" s="141">
        <f>ROUND(Spawners!AO200,0)</f>
        <v>762</v>
      </c>
      <c r="W31" s="141">
        <f>Spawners!M31</f>
        <v>600</v>
      </c>
      <c r="X31" s="50">
        <f>Spawners!AD31</f>
        <v>500</v>
      </c>
      <c r="Y31" s="50">
        <f>ROUND((X31+Z31)/2,-1)</f>
        <v>550</v>
      </c>
      <c r="Z31" s="216">
        <v>600</v>
      </c>
      <c r="AA31" s="36"/>
      <c r="AB31" s="386"/>
      <c r="AC31" t="s">
        <v>46</v>
      </c>
      <c r="AE31" s="50"/>
      <c r="AF31" s="50">
        <f>ROUND(Hatchery!U44,-3)</f>
        <v>20000</v>
      </c>
      <c r="AG31" s="50"/>
      <c r="AH31" s="48"/>
      <c r="AI31" s="58">
        <f>ROUND(Hatchery!V44,-3)</f>
        <v>20000</v>
      </c>
    </row>
    <row r="32" spans="1:42" x14ac:dyDescent="0.3">
      <c r="A32" s="36"/>
      <c r="B32" s="36"/>
      <c r="C32" s="36"/>
      <c r="D32" s="36"/>
      <c r="E32" s="36"/>
      <c r="F32" s="36"/>
      <c r="G32" s="36"/>
      <c r="H32" s="36"/>
      <c r="I32" s="36"/>
      <c r="J32" s="36"/>
      <c r="K32" s="36"/>
      <c r="L32" s="36"/>
      <c r="M32" s="36"/>
      <c r="N32" s="36"/>
      <c r="O32" s="36"/>
      <c r="P32" s="36"/>
      <c r="Q32" s="36"/>
      <c r="S32" s="395"/>
      <c r="T32" s="57" t="s">
        <v>49</v>
      </c>
      <c r="U32" s="75" t="s">
        <v>76</v>
      </c>
      <c r="V32" s="226">
        <f>ROUND(Spawners!AO218,0)</f>
        <v>684</v>
      </c>
      <c r="W32" s="226">
        <f>Spawners!M32</f>
        <v>2200</v>
      </c>
      <c r="X32" s="220">
        <f>Spawners!AD32</f>
        <v>500</v>
      </c>
      <c r="Y32" s="220">
        <f>Spawners!AE32</f>
        <v>700</v>
      </c>
      <c r="Z32" s="340">
        <f>Spawners!AF32</f>
        <v>900</v>
      </c>
      <c r="AA32" s="36"/>
      <c r="AB32" s="386"/>
      <c r="AC32" t="s">
        <v>207</v>
      </c>
      <c r="AE32" s="50"/>
      <c r="AF32" s="50">
        <f>ROUND(Hatchery!U45,-3)</f>
        <v>63000</v>
      </c>
      <c r="AG32" s="50"/>
      <c r="AH32" s="48"/>
      <c r="AI32" s="58">
        <f>AF32</f>
        <v>63000</v>
      </c>
    </row>
    <row r="33" spans="1:43" x14ac:dyDescent="0.3">
      <c r="A33" s="36"/>
      <c r="B33" s="36"/>
      <c r="C33" s="36"/>
      <c r="D33" s="36"/>
      <c r="E33" s="36"/>
      <c r="F33" s="36"/>
      <c r="G33" s="36"/>
      <c r="H33" s="36"/>
      <c r="I33" s="36"/>
      <c r="J33" s="36"/>
      <c r="K33" s="36"/>
      <c r="L33" s="36"/>
      <c r="M33" s="36"/>
      <c r="N33" s="36"/>
      <c r="O33" s="36"/>
      <c r="P33" s="36"/>
      <c r="Q33" s="36"/>
      <c r="S33" s="396" t="s">
        <v>79</v>
      </c>
      <c r="T33" s="74" t="s">
        <v>69</v>
      </c>
      <c r="U33" s="55" t="s">
        <v>76</v>
      </c>
      <c r="V33" s="341">
        <f>ROUND(Spawners!AO236,0)</f>
        <v>724</v>
      </c>
      <c r="W33" s="341">
        <v>5000</v>
      </c>
      <c r="X33" s="218">
        <f>Spawners!AD33</f>
        <v>1000</v>
      </c>
      <c r="Y33" s="218">
        <f>Spawners!AE33</f>
        <v>1200</v>
      </c>
      <c r="Z33" s="342">
        <f>Spawners!AF33</f>
        <v>1400</v>
      </c>
      <c r="AA33" s="36"/>
      <c r="AB33" s="386"/>
      <c r="AC33" t="s">
        <v>208</v>
      </c>
      <c r="AE33" s="50"/>
      <c r="AF33" s="50">
        <v>0</v>
      </c>
      <c r="AG33" s="50"/>
      <c r="AH33" s="48"/>
      <c r="AI33" s="58">
        <v>0</v>
      </c>
    </row>
    <row r="34" spans="1:43" x14ac:dyDescent="0.3">
      <c r="A34" s="36"/>
      <c r="B34" s="36"/>
      <c r="C34" s="36"/>
      <c r="D34" s="36"/>
      <c r="E34" s="36"/>
      <c r="F34" s="36"/>
      <c r="G34" s="36"/>
      <c r="H34" s="36"/>
      <c r="I34" s="36"/>
      <c r="J34" s="36"/>
      <c r="K34" s="36"/>
      <c r="L34" s="36"/>
      <c r="M34" s="36"/>
      <c r="N34" s="36"/>
      <c r="O34" s="36"/>
      <c r="P34" s="36"/>
      <c r="Q34" s="36"/>
      <c r="S34" s="397"/>
      <c r="T34" s="51" t="s">
        <v>53</v>
      </c>
      <c r="U34" s="48" t="s">
        <v>82</v>
      </c>
      <c r="V34" s="141">
        <f>Spawners!CF34</f>
        <v>419.35722996303076</v>
      </c>
      <c r="W34" s="141">
        <f>ROUND(Spawners!AA34,-2)</f>
        <v>3800</v>
      </c>
      <c r="X34" s="50">
        <f>Spawners!AD34</f>
        <v>2000</v>
      </c>
      <c r="Y34" s="50">
        <f>Spawners!AE34</f>
        <v>2300</v>
      </c>
      <c r="Z34" s="216">
        <f>Spawners!AF34</f>
        <v>2600</v>
      </c>
      <c r="AA34" s="36"/>
      <c r="AB34" s="386"/>
      <c r="AC34" t="s">
        <v>53</v>
      </c>
      <c r="AF34" s="50">
        <f>Hatchery!AA47</f>
        <v>0</v>
      </c>
      <c r="AG34" s="50"/>
      <c r="AH34" s="48"/>
      <c r="AI34" s="58">
        <f>Hatchery!AA47</f>
        <v>0</v>
      </c>
    </row>
    <row r="35" spans="1:43" x14ac:dyDescent="0.3">
      <c r="A35" s="36"/>
      <c r="B35" s="36"/>
      <c r="C35" s="36"/>
      <c r="D35" s="36"/>
      <c r="E35" s="36"/>
      <c r="F35" s="36"/>
      <c r="G35" s="36"/>
      <c r="H35" s="36"/>
      <c r="I35" s="36"/>
      <c r="J35" s="36"/>
      <c r="K35" s="36"/>
      <c r="L35" s="36"/>
      <c r="M35" s="36"/>
      <c r="N35" s="36"/>
      <c r="O35" s="36"/>
      <c r="P35" s="36"/>
      <c r="Q35" s="36"/>
      <c r="S35" s="317"/>
      <c r="T35" s="318" t="s">
        <v>268</v>
      </c>
      <c r="U35" s="319"/>
      <c r="V35" s="320">
        <f>SUM(V12:V28)</f>
        <v>10594.060946900232</v>
      </c>
      <c r="W35" s="320">
        <f t="shared" ref="W35:Z35" si="3">SUM(W12:W28)</f>
        <v>61200</v>
      </c>
      <c r="X35" s="320">
        <f t="shared" si="3"/>
        <v>21100</v>
      </c>
      <c r="Y35" s="320">
        <f t="shared" si="3"/>
        <v>29800</v>
      </c>
      <c r="Z35" s="321">
        <f t="shared" si="3"/>
        <v>38100</v>
      </c>
      <c r="AA35" s="36"/>
      <c r="AB35" s="391"/>
      <c r="AC35" s="147" t="s">
        <v>212</v>
      </c>
      <c r="AD35" s="222"/>
      <c r="AE35" s="68"/>
      <c r="AF35" s="68">
        <f>SUM(AF25:AF34)</f>
        <v>1307000</v>
      </c>
      <c r="AG35" s="68"/>
      <c r="AH35" s="203"/>
      <c r="AI35" s="227">
        <f>SUM(AI25:AI34)</f>
        <v>1307000</v>
      </c>
    </row>
    <row r="36" spans="1:43" x14ac:dyDescent="0.3">
      <c r="A36" s="36"/>
      <c r="B36" s="36"/>
      <c r="C36" s="36"/>
      <c r="D36" s="36"/>
      <c r="E36" s="36"/>
      <c r="F36" s="36"/>
      <c r="G36" s="36"/>
      <c r="H36" s="36"/>
      <c r="I36" s="36"/>
      <c r="J36" s="36"/>
      <c r="K36" s="36"/>
      <c r="L36" s="36"/>
      <c r="M36" s="36"/>
      <c r="N36" s="36"/>
      <c r="O36" s="36"/>
      <c r="P36" s="36"/>
      <c r="Q36" s="36"/>
      <c r="S36" s="322" t="s">
        <v>271</v>
      </c>
      <c r="T36" s="323" t="s">
        <v>269</v>
      </c>
      <c r="U36" s="324"/>
      <c r="V36" s="325">
        <f>SUM(V29:V34)</f>
        <v>3252.3572299630309</v>
      </c>
      <c r="W36" s="325">
        <f t="shared" ref="W36:Z36" si="4">SUM(W29:W34)</f>
        <v>19100</v>
      </c>
      <c r="X36" s="325">
        <f t="shared" si="4"/>
        <v>4650</v>
      </c>
      <c r="Y36" s="325">
        <f t="shared" si="4"/>
        <v>5850</v>
      </c>
      <c r="Z36" s="326">
        <f t="shared" si="4"/>
        <v>6950</v>
      </c>
      <c r="AA36" s="36"/>
      <c r="AB36" s="36"/>
      <c r="AC36" s="36"/>
      <c r="AD36" s="36"/>
      <c r="AE36" s="36"/>
      <c r="AF36" s="36"/>
      <c r="AG36" s="36"/>
      <c r="AH36" s="36"/>
      <c r="AI36" s="36"/>
      <c r="AL36" s="109" t="s">
        <v>724</v>
      </c>
    </row>
    <row r="37" spans="1:43" x14ac:dyDescent="0.3">
      <c r="A37" s="36"/>
      <c r="B37" s="36"/>
      <c r="C37" s="36"/>
      <c r="D37" s="36"/>
      <c r="E37" s="36"/>
      <c r="F37" s="36"/>
      <c r="G37" s="36"/>
      <c r="H37" s="36"/>
      <c r="I37" s="36"/>
      <c r="J37" s="36"/>
      <c r="K37" s="36"/>
      <c r="L37" s="36"/>
      <c r="M37" s="36"/>
      <c r="N37" s="36"/>
      <c r="O37" s="36"/>
      <c r="P37" s="36"/>
      <c r="Q37" s="36"/>
      <c r="S37" s="327"/>
      <c r="T37" s="328" t="s">
        <v>270</v>
      </c>
      <c r="U37" s="329"/>
      <c r="V37" s="330">
        <f>SUM(V12:V34)</f>
        <v>13846.418176863262</v>
      </c>
      <c r="W37" s="330">
        <f>SUM(W12:W34)</f>
        <v>80300</v>
      </c>
      <c r="X37" s="330">
        <f>SUM(X12:X34)</f>
        <v>25750</v>
      </c>
      <c r="Y37" s="330">
        <f>SUM(Y12:Y34)</f>
        <v>35650</v>
      </c>
      <c r="Z37" s="331">
        <f>SUM(Z12:Z34)</f>
        <v>45050</v>
      </c>
      <c r="AA37" s="36"/>
      <c r="AB37" s="107" t="s">
        <v>51</v>
      </c>
      <c r="AC37" s="292"/>
      <c r="AD37" s="293"/>
      <c r="AE37" s="409" t="s">
        <v>23</v>
      </c>
      <c r="AF37" s="410"/>
      <c r="AG37" s="294"/>
      <c r="AH37" s="294" t="s">
        <v>52</v>
      </c>
      <c r="AI37" s="295"/>
    </row>
    <row r="38" spans="1:43" x14ac:dyDescent="0.3">
      <c r="A38" s="36"/>
      <c r="B38" s="36"/>
      <c r="C38" s="36"/>
      <c r="D38" s="36"/>
      <c r="E38" s="36"/>
      <c r="F38" s="36"/>
      <c r="G38" s="36"/>
      <c r="H38" s="36"/>
      <c r="I38" s="36"/>
      <c r="J38" s="36"/>
      <c r="K38" s="36"/>
      <c r="L38" s="36"/>
      <c r="M38" s="36"/>
      <c r="N38" s="36"/>
      <c r="O38" s="36"/>
      <c r="P38" s="36"/>
      <c r="Q38" s="36"/>
      <c r="S38" s="289"/>
      <c r="T38" s="289"/>
      <c r="U38" s="290"/>
      <c r="V38" s="291"/>
      <c r="W38" s="291"/>
      <c r="X38" s="291"/>
      <c r="Y38" s="291"/>
      <c r="Z38" s="291"/>
      <c r="AA38" s="36"/>
      <c r="AB38" s="296"/>
      <c r="AC38" s="297"/>
      <c r="AD38" s="298"/>
      <c r="AE38" s="411" t="s">
        <v>353</v>
      </c>
      <c r="AF38" s="412"/>
      <c r="AG38" s="43" t="s">
        <v>31</v>
      </c>
      <c r="AH38" s="43" t="s">
        <v>32</v>
      </c>
      <c r="AI38" s="41" t="s">
        <v>33</v>
      </c>
      <c r="AL38" s="284"/>
      <c r="AM38" s="284"/>
    </row>
    <row r="39" spans="1:43" x14ac:dyDescent="0.3">
      <c r="A39" s="36"/>
      <c r="B39" s="36"/>
      <c r="C39" s="36"/>
      <c r="D39" s="36"/>
      <c r="E39" s="36"/>
      <c r="F39" s="36"/>
      <c r="G39" s="36"/>
      <c r="H39" s="36"/>
      <c r="I39" s="36"/>
      <c r="J39" s="36"/>
      <c r="K39" s="36"/>
      <c r="L39" s="36"/>
      <c r="M39" s="36"/>
      <c r="N39" s="36"/>
      <c r="O39" s="36"/>
      <c r="P39" s="36"/>
      <c r="Q39" s="36"/>
      <c r="S39" s="136" t="s">
        <v>25</v>
      </c>
      <c r="T39" s="206"/>
      <c r="U39" s="209" t="s">
        <v>26</v>
      </c>
      <c r="V39" s="210"/>
      <c r="W39" s="210"/>
      <c r="X39" s="211"/>
      <c r="Y39" s="210" t="s">
        <v>27</v>
      </c>
      <c r="Z39" s="212"/>
      <c r="AA39" s="36"/>
      <c r="AB39" s="389" t="s">
        <v>717</v>
      </c>
      <c r="AC39" s="140" t="s">
        <v>20</v>
      </c>
      <c r="AD39" s="36"/>
      <c r="AE39" s="413">
        <f>ROUND(AE40+AE41,-3)</f>
        <v>44000</v>
      </c>
      <c r="AF39" s="414"/>
      <c r="AG39" s="250">
        <f>AG40+AG41</f>
        <v>49000</v>
      </c>
      <c r="AH39" s="250">
        <f>AH40+AH41</f>
        <v>62000</v>
      </c>
      <c r="AI39" s="264">
        <f>AI40+AI41</f>
        <v>77000</v>
      </c>
      <c r="AL39" s="299" t="s">
        <v>726</v>
      </c>
      <c r="AM39" s="284"/>
    </row>
    <row r="40" spans="1:43" x14ac:dyDescent="0.3">
      <c r="A40" s="36"/>
      <c r="B40" s="36"/>
      <c r="C40" s="36"/>
      <c r="D40" s="36"/>
      <c r="E40" s="36"/>
      <c r="F40" s="36"/>
      <c r="G40" s="36"/>
      <c r="H40" s="36"/>
      <c r="I40" s="36"/>
      <c r="J40" s="36"/>
      <c r="K40" s="36"/>
      <c r="L40" s="36"/>
      <c r="M40" s="36"/>
      <c r="N40" s="36"/>
      <c r="O40" s="36"/>
      <c r="P40" s="36"/>
      <c r="Q40" s="36"/>
      <c r="S40" s="44"/>
      <c r="T40" s="45" t="s">
        <v>34</v>
      </c>
      <c r="U40" s="46" t="s">
        <v>614</v>
      </c>
      <c r="V40" s="46" t="s">
        <v>615</v>
      </c>
      <c r="W40" s="46" t="s">
        <v>35</v>
      </c>
      <c r="X40" s="47" t="s">
        <v>354</v>
      </c>
      <c r="Y40" s="46" t="s">
        <v>353</v>
      </c>
      <c r="Z40" s="47" t="s">
        <v>354</v>
      </c>
      <c r="AA40" s="36"/>
      <c r="AB40" s="386"/>
      <c r="AC40" s="137"/>
      <c r="AD40" s="36" t="s">
        <v>564</v>
      </c>
      <c r="AE40" s="415">
        <f>ROUND(Run!BI21,-3)</f>
        <v>11000</v>
      </c>
      <c r="AF40" s="416"/>
      <c r="AG40" s="48">
        <f>ROUND('Conv - Winter'!H7,-3)</f>
        <v>21000</v>
      </c>
      <c r="AH40" s="48">
        <f>ROUND('Conv - Winter'!H8,-3)</f>
        <v>34000</v>
      </c>
      <c r="AI40" s="58">
        <f>ROUND('Conv - Winter'!H9,-3)</f>
        <v>49000</v>
      </c>
      <c r="AL40" s="284"/>
      <c r="AM40" s="284"/>
    </row>
    <row r="41" spans="1:43" ht="15" customHeight="1" x14ac:dyDescent="0.3">
      <c r="A41" s="36"/>
      <c r="B41" s="36"/>
      <c r="C41" s="36"/>
      <c r="D41" s="36"/>
      <c r="E41" s="36"/>
      <c r="F41" s="36"/>
      <c r="G41" s="36"/>
      <c r="H41" s="36"/>
      <c r="I41" s="36"/>
      <c r="J41" s="36"/>
      <c r="K41" s="36"/>
      <c r="L41" s="36"/>
      <c r="M41" s="36"/>
      <c r="N41" s="36"/>
      <c r="O41" s="36"/>
      <c r="P41" s="36"/>
      <c r="Q41" s="36"/>
      <c r="S41" s="389" t="s">
        <v>611</v>
      </c>
      <c r="T41" s="74" t="s">
        <v>65</v>
      </c>
      <c r="U41" s="343">
        <v>0</v>
      </c>
      <c r="V41" s="344" t="s">
        <v>95</v>
      </c>
      <c r="W41" s="344" t="s">
        <v>95</v>
      </c>
      <c r="X41" s="345" t="s">
        <v>95</v>
      </c>
      <c r="Y41" s="344" t="s">
        <v>95</v>
      </c>
      <c r="Z41" s="345" t="s">
        <v>95</v>
      </c>
      <c r="AA41" s="36"/>
      <c r="AB41" s="386"/>
      <c r="AC41" s="137"/>
      <c r="AD41" s="36" t="s">
        <v>19</v>
      </c>
      <c r="AE41" s="415">
        <f>ROUND(Run!CF21,-3)</f>
        <v>33000</v>
      </c>
      <c r="AF41" s="416"/>
      <c r="AG41" s="48">
        <f>ROUND('Conv - Winter'!I16,-3)</f>
        <v>28000</v>
      </c>
      <c r="AH41" s="48">
        <f>ROUND('Conv - Winter'!I17,-3)</f>
        <v>28000</v>
      </c>
      <c r="AI41" s="58">
        <f>ROUND('Conv - Winter'!I18,-3)</f>
        <v>28000</v>
      </c>
      <c r="AL41" s="284" t="s">
        <v>715</v>
      </c>
      <c r="AM41" s="284" t="s">
        <v>215</v>
      </c>
      <c r="AN41" t="s">
        <v>721</v>
      </c>
      <c r="AP41" t="s">
        <v>725</v>
      </c>
      <c r="AQ41" s="50">
        <f t="shared" ref="AQ41" si="5">AQ42+AQ43</f>
        <v>59181.818181818177</v>
      </c>
    </row>
    <row r="42" spans="1:43" x14ac:dyDescent="0.3">
      <c r="A42" s="36"/>
      <c r="B42" s="36"/>
      <c r="C42" s="36"/>
      <c r="D42" s="36"/>
      <c r="E42" s="36"/>
      <c r="F42" s="36"/>
      <c r="G42" s="36"/>
      <c r="H42" s="36"/>
      <c r="I42" s="36"/>
      <c r="J42" s="36"/>
      <c r="K42" s="36"/>
      <c r="L42" s="36"/>
      <c r="M42" s="36"/>
      <c r="N42" s="36"/>
      <c r="O42" s="36"/>
      <c r="P42" s="36"/>
      <c r="Q42" s="36"/>
      <c r="S42" s="386"/>
      <c r="T42" s="51" t="s">
        <v>720</v>
      </c>
      <c r="U42" s="346">
        <f>ROUND(Run!BL21,3)</f>
        <v>3.0000000000000001E-3</v>
      </c>
      <c r="V42" s="347">
        <f>ROUND(Run!BL21,3)</f>
        <v>3.0000000000000001E-3</v>
      </c>
      <c r="W42" s="387" t="s">
        <v>267</v>
      </c>
      <c r="X42" s="404" t="s">
        <v>355</v>
      </c>
      <c r="Y42" s="348">
        <f>Run!BG21</f>
        <v>29.617788595944035</v>
      </c>
      <c r="Z42" s="402">
        <f>AI47</f>
        <v>31000</v>
      </c>
      <c r="AA42" s="36"/>
      <c r="AB42" s="386"/>
      <c r="AC42" s="138"/>
      <c r="AD42" s="139" t="s">
        <v>54</v>
      </c>
      <c r="AE42" s="417">
        <f>AE41/AE39</f>
        <v>0.75</v>
      </c>
      <c r="AF42" s="418"/>
      <c r="AG42" s="266">
        <f>ROUND(AG41/AG39,3)</f>
        <v>0.57099999999999995</v>
      </c>
      <c r="AH42" s="266">
        <f>ROUND(AH41/AH39,3)</f>
        <v>0.45200000000000001</v>
      </c>
      <c r="AI42" s="267">
        <f>AI41/AI39</f>
        <v>0.36363636363636365</v>
      </c>
      <c r="AL42" s="50">
        <f>ROUND(AE40*($V$11/($V$11+$V$35)),-2)</f>
        <v>4000</v>
      </c>
      <c r="AM42" s="50">
        <f>AE40-AL42</f>
        <v>7000</v>
      </c>
      <c r="AN42" s="285">
        <f>AL42/(AL42+AM42)</f>
        <v>0.36363636363636365</v>
      </c>
      <c r="AP42" s="50">
        <f>AI40*AN42</f>
        <v>17818.18181818182</v>
      </c>
      <c r="AQ42" s="50">
        <f>AI40-AP42</f>
        <v>31181.81818181818</v>
      </c>
    </row>
    <row r="43" spans="1:43" x14ac:dyDescent="0.3">
      <c r="A43" s="36"/>
      <c r="B43" s="36"/>
      <c r="C43" s="36"/>
      <c r="D43" s="36"/>
      <c r="E43" s="36"/>
      <c r="F43" s="36"/>
      <c r="G43" s="36"/>
      <c r="H43" s="36"/>
      <c r="I43" s="36"/>
      <c r="J43" s="36"/>
      <c r="K43" s="36"/>
      <c r="L43" s="36"/>
      <c r="M43" s="36"/>
      <c r="N43" s="36"/>
      <c r="O43" s="36"/>
      <c r="P43" s="36"/>
      <c r="Q43" s="36"/>
      <c r="S43" s="386"/>
      <c r="T43" s="51" t="s">
        <v>41</v>
      </c>
      <c r="U43" s="349">
        <f>ROUND(Run!BK21,3)</f>
        <v>2E-3</v>
      </c>
      <c r="V43" s="350">
        <f>ROUND(Run!BK21,3)</f>
        <v>2E-3</v>
      </c>
      <c r="W43" s="387"/>
      <c r="X43" s="404"/>
      <c r="Y43" s="348">
        <f>Run!BF21</f>
        <v>24.451807159698816</v>
      </c>
      <c r="Z43" s="403"/>
      <c r="AA43" s="36"/>
      <c r="AB43" s="386"/>
      <c r="AC43" s="38" t="s">
        <v>642</v>
      </c>
      <c r="AD43" s="36"/>
      <c r="AE43" s="419">
        <f>ROUND(AE44+AE45,-3)</f>
        <v>24000</v>
      </c>
      <c r="AF43" s="420"/>
      <c r="AG43" s="250">
        <f>AG44+AG45</f>
        <v>32000</v>
      </c>
      <c r="AH43" s="250">
        <f>AH44+AH45</f>
        <v>39000</v>
      </c>
      <c r="AI43" s="264">
        <f>AI44+AI45</f>
        <v>44000</v>
      </c>
      <c r="AL43" s="50">
        <f>ROUND(AE41*AL5/AF24,-2)</f>
        <v>0</v>
      </c>
      <c r="AM43" s="50">
        <f>AE41-AL43</f>
        <v>33000</v>
      </c>
      <c r="AN43" s="285">
        <f>AL43/(AL43+AM43)</f>
        <v>0</v>
      </c>
      <c r="AP43" s="50">
        <f>AI41*AN43</f>
        <v>0</v>
      </c>
      <c r="AQ43" s="50">
        <f>AI41-AP43</f>
        <v>28000</v>
      </c>
    </row>
    <row r="44" spans="1:43" ht="15" customHeight="1" x14ac:dyDescent="0.3">
      <c r="A44" s="36"/>
      <c r="B44" s="36"/>
      <c r="C44" s="36"/>
      <c r="D44" s="36"/>
      <c r="E44" s="36"/>
      <c r="F44" s="36"/>
      <c r="G44" s="36"/>
      <c r="H44" s="36"/>
      <c r="I44" s="36"/>
      <c r="J44" s="36"/>
      <c r="K44" s="36"/>
      <c r="L44" s="36"/>
      <c r="M44" s="36"/>
      <c r="N44" s="36"/>
      <c r="O44" s="36"/>
      <c r="P44" s="36"/>
      <c r="Q44" s="36"/>
      <c r="S44" s="390"/>
      <c r="T44" s="351" t="s">
        <v>18</v>
      </c>
      <c r="U44" s="352">
        <f>SUM(U41:U43)</f>
        <v>5.0000000000000001E-3</v>
      </c>
      <c r="V44" s="353">
        <f>SUM(V42:V43)</f>
        <v>5.0000000000000001E-3</v>
      </c>
      <c r="W44" s="354" t="s">
        <v>267</v>
      </c>
      <c r="X44" s="355" t="str">
        <f>X42</f>
        <v>10-40%</v>
      </c>
      <c r="Y44" s="356">
        <f>SUM(Y42:Y43)</f>
        <v>54.069595755642851</v>
      </c>
      <c r="Z44" s="357">
        <f>Z42</f>
        <v>31000</v>
      </c>
      <c r="AA44" s="36"/>
      <c r="AB44" s="386"/>
      <c r="AC44" s="137"/>
      <c r="AD44" s="36" t="s">
        <v>564</v>
      </c>
      <c r="AE44" s="415">
        <f>ROUND(Run!BD21,-3)</f>
        <v>10000</v>
      </c>
      <c r="AF44" s="421"/>
      <c r="AG44" s="48">
        <f>ROUND('Conv - Winter'!D7,-3)</f>
        <v>20000</v>
      </c>
      <c r="AH44" s="48">
        <f>ROUND('Conv - Winter'!D8,-3)</f>
        <v>29000</v>
      </c>
      <c r="AI44" s="58">
        <f>ROUND('Conv - Winter'!D9,-3)</f>
        <v>36000</v>
      </c>
    </row>
    <row r="45" spans="1:43" ht="15" customHeight="1" x14ac:dyDescent="0.3">
      <c r="A45" s="36"/>
      <c r="B45" s="36"/>
      <c r="C45" s="36"/>
      <c r="D45" s="36"/>
      <c r="E45" s="36"/>
      <c r="F45" s="36"/>
      <c r="G45" s="36"/>
      <c r="H45" s="36"/>
      <c r="I45" s="36"/>
      <c r="J45" s="36"/>
      <c r="K45" s="36"/>
      <c r="L45" s="36"/>
      <c r="M45" s="36"/>
      <c r="N45" s="36"/>
      <c r="O45" s="36"/>
      <c r="P45" s="36"/>
      <c r="Q45" s="36"/>
      <c r="S45" s="389" t="s">
        <v>660</v>
      </c>
      <c r="T45" s="74" t="s">
        <v>65</v>
      </c>
      <c r="U45" s="343">
        <v>0</v>
      </c>
      <c r="V45" s="344" t="s">
        <v>95</v>
      </c>
      <c r="W45" s="344" t="s">
        <v>95</v>
      </c>
      <c r="X45" s="345" t="s">
        <v>95</v>
      </c>
      <c r="Y45" s="344" t="s">
        <v>95</v>
      </c>
      <c r="Z45" s="345" t="s">
        <v>95</v>
      </c>
      <c r="AA45" s="36"/>
      <c r="AB45" s="386"/>
      <c r="AC45" s="137"/>
      <c r="AD45" s="36" t="s">
        <v>19</v>
      </c>
      <c r="AE45" s="415">
        <f>ROUND(Run!BT21,-3)</f>
        <v>14000</v>
      </c>
      <c r="AF45" s="421"/>
      <c r="AG45" s="48">
        <f>ROUND('Conv - Winter'!M16,-3)</f>
        <v>12000</v>
      </c>
      <c r="AH45" s="48">
        <f>ROUND('Conv - Winter'!M17,-3)</f>
        <v>10000</v>
      </c>
      <c r="AI45" s="58">
        <f>ROUND('Conv - Winter'!M18,-3)</f>
        <v>8000</v>
      </c>
    </row>
    <row r="46" spans="1:43" x14ac:dyDescent="0.3">
      <c r="A46" s="36"/>
      <c r="B46" s="36"/>
      <c r="C46" s="36"/>
      <c r="D46" s="36"/>
      <c r="E46" s="36"/>
      <c r="F46" s="36"/>
      <c r="G46" s="36"/>
      <c r="H46" s="36"/>
      <c r="I46" s="36"/>
      <c r="J46" s="36"/>
      <c r="K46" s="36"/>
      <c r="L46" s="36"/>
      <c r="M46" s="36"/>
      <c r="N46" s="36"/>
      <c r="O46" s="36"/>
      <c r="P46" s="36"/>
      <c r="Q46" s="36"/>
      <c r="S46" s="386"/>
      <c r="T46" s="51" t="s">
        <v>720</v>
      </c>
      <c r="U46" s="346">
        <f>V46</f>
        <v>0.57988043744434792</v>
      </c>
      <c r="V46" s="358">
        <f>Run!CL21-V47</f>
        <v>0.57988043744434792</v>
      </c>
      <c r="W46" s="405" t="s">
        <v>728</v>
      </c>
      <c r="X46" s="407" t="s">
        <v>728</v>
      </c>
      <c r="Y46" s="348">
        <f>ROUND(Run!CC21,-1)</f>
        <v>820</v>
      </c>
      <c r="Z46" s="402">
        <f>AI51</f>
        <v>55000</v>
      </c>
      <c r="AA46" s="36"/>
      <c r="AB46" s="386"/>
      <c r="AC46" s="138"/>
      <c r="AD46" s="139" t="s">
        <v>54</v>
      </c>
      <c r="AE46" s="422">
        <f>AE45/AE43</f>
        <v>0.58333333333333337</v>
      </c>
      <c r="AF46" s="423"/>
      <c r="AG46" s="266">
        <f>ROUND(AG45/AG43,3)</f>
        <v>0.375</v>
      </c>
      <c r="AH46" s="266">
        <f>ROUND(AH45/AH43,3)</f>
        <v>0.25600000000000001</v>
      </c>
      <c r="AI46" s="267">
        <f>ROUND(AI45/AI43,3)</f>
        <v>0.182</v>
      </c>
    </row>
    <row r="47" spans="1:43" x14ac:dyDescent="0.3">
      <c r="A47" s="36"/>
      <c r="B47" s="36"/>
      <c r="C47" s="36"/>
      <c r="D47" s="36"/>
      <c r="E47" s="36"/>
      <c r="F47" s="36"/>
      <c r="G47" s="36"/>
      <c r="H47" s="36"/>
      <c r="I47" s="36"/>
      <c r="J47" s="36"/>
      <c r="K47" s="36"/>
      <c r="L47" s="36"/>
      <c r="M47" s="36"/>
      <c r="N47" s="36"/>
      <c r="O47" s="36"/>
      <c r="P47" s="36"/>
      <c r="Q47" s="36"/>
      <c r="S47" s="386"/>
      <c r="T47" s="51" t="s">
        <v>41</v>
      </c>
      <c r="U47" s="359">
        <f>U43</f>
        <v>2E-3</v>
      </c>
      <c r="V47" s="360">
        <f>V43</f>
        <v>2E-3</v>
      </c>
      <c r="W47" s="406"/>
      <c r="X47" s="408"/>
      <c r="Y47" s="348">
        <f>Run!CB21</f>
        <v>0</v>
      </c>
      <c r="Z47" s="403"/>
      <c r="AA47" s="36"/>
      <c r="AB47" s="386"/>
      <c r="AC47" s="38" t="s">
        <v>641</v>
      </c>
      <c r="AD47" s="36"/>
      <c r="AE47" s="424">
        <f>ROUND(AE48+AE49,-1)</f>
        <v>19500</v>
      </c>
      <c r="AF47" s="425"/>
      <c r="AG47" s="250">
        <f>AG48+AG49</f>
        <v>17000</v>
      </c>
      <c r="AH47" s="250">
        <f>AH48+AH49</f>
        <v>23000</v>
      </c>
      <c r="AI47" s="264">
        <f>AI48+AI49</f>
        <v>31000</v>
      </c>
    </row>
    <row r="48" spans="1:43" ht="15" customHeight="1" x14ac:dyDescent="0.3">
      <c r="A48" s="36"/>
      <c r="B48" s="36"/>
      <c r="C48" s="36"/>
      <c r="D48" s="36"/>
      <c r="E48" s="36"/>
      <c r="F48" s="36"/>
      <c r="G48" s="36"/>
      <c r="H48" s="36"/>
      <c r="I48" s="36"/>
      <c r="J48" s="36"/>
      <c r="K48" s="36"/>
      <c r="L48" s="36"/>
      <c r="M48" s="36"/>
      <c r="N48" s="36"/>
      <c r="O48" s="36"/>
      <c r="P48" s="36"/>
      <c r="Q48" s="36"/>
      <c r="S48" s="390"/>
      <c r="T48" s="351" t="s">
        <v>18</v>
      </c>
      <c r="U48" s="352">
        <f>SUM(U45:U47)</f>
        <v>0.58188043744434792</v>
      </c>
      <c r="V48" s="353">
        <f>SUM(V46:V47)</f>
        <v>0.58188043744434792</v>
      </c>
      <c r="W48" s="354" t="str">
        <f>W46</f>
        <v>≤70%</v>
      </c>
      <c r="X48" s="354" t="str">
        <f>X46</f>
        <v>≤70%</v>
      </c>
      <c r="Y48" s="356">
        <f>SUM(Y46:Y47)</f>
        <v>820</v>
      </c>
      <c r="Z48" s="361">
        <f>Z46</f>
        <v>55000</v>
      </c>
      <c r="AA48" s="36"/>
      <c r="AB48" s="386"/>
      <c r="AC48" s="137"/>
      <c r="AD48" s="36" t="s">
        <v>564</v>
      </c>
      <c r="AE48" s="415">
        <f>ROUND(Run!BN21,-2)</f>
        <v>500</v>
      </c>
      <c r="AF48" s="421"/>
      <c r="AG48" s="48">
        <f>ROUND('Conv - Winter'!F7,-3)</f>
        <v>1000</v>
      </c>
      <c r="AH48" s="48">
        <f>ROUND('Conv - Winter'!F8,-3)</f>
        <v>5000</v>
      </c>
      <c r="AI48" s="58">
        <f>ROUND('Conv - Winter'!F9,-3)</f>
        <v>12000</v>
      </c>
      <c r="AL48" t="s">
        <v>722</v>
      </c>
      <c r="AP48" t="s">
        <v>723</v>
      </c>
    </row>
    <row r="49" spans="1:43" x14ac:dyDescent="0.3">
      <c r="A49" s="36"/>
      <c r="B49" s="36"/>
      <c r="C49" s="36"/>
      <c r="D49" s="36"/>
      <c r="E49" s="36"/>
      <c r="F49" s="36"/>
      <c r="G49" s="36"/>
      <c r="H49" s="36"/>
      <c r="I49" s="36"/>
      <c r="J49" s="36"/>
      <c r="K49" s="36"/>
      <c r="L49" s="36"/>
      <c r="M49" s="36"/>
      <c r="N49" s="36"/>
      <c r="O49" s="36"/>
      <c r="P49" s="36"/>
      <c r="Q49" s="36"/>
      <c r="S49" s="389" t="s">
        <v>612</v>
      </c>
      <c r="T49" s="74" t="s">
        <v>65</v>
      </c>
      <c r="U49" s="343">
        <v>0</v>
      </c>
      <c r="V49" s="344" t="s">
        <v>95</v>
      </c>
      <c r="W49" s="344" t="s">
        <v>95</v>
      </c>
      <c r="X49" s="345" t="s">
        <v>95</v>
      </c>
      <c r="Y49" s="344" t="s">
        <v>95</v>
      </c>
      <c r="Z49" s="345" t="s">
        <v>95</v>
      </c>
      <c r="AA49" s="36"/>
      <c r="AB49" s="386"/>
      <c r="AC49" s="137"/>
      <c r="AD49" s="36" t="s">
        <v>19</v>
      </c>
      <c r="AE49" s="415">
        <f>ROUND(Run!CK21,-3)</f>
        <v>19000</v>
      </c>
      <c r="AF49" s="421"/>
      <c r="AG49" s="48">
        <f>ROUND('Conv - Winter'!K16,-3)</f>
        <v>16000</v>
      </c>
      <c r="AH49" s="48">
        <f>ROUND('Conv - Winter'!K17,-3)</f>
        <v>18000</v>
      </c>
      <c r="AI49" s="58">
        <f>ROUND('Conv - Winter'!K18,-3)</f>
        <v>19000</v>
      </c>
      <c r="AL49" s="50">
        <f>AL50+AL51</f>
        <v>181.81818181818181</v>
      </c>
      <c r="AM49" s="50">
        <f>AM50+AM51</f>
        <v>19318.18181818182</v>
      </c>
      <c r="AO49" s="50"/>
      <c r="AP49" s="50">
        <f t="shared" ref="AP49:AQ49" si="6">AP50+AP51</f>
        <v>4363.636363636364</v>
      </c>
      <c r="AQ49" s="50">
        <f t="shared" si="6"/>
        <v>26636.363636363636</v>
      </c>
    </row>
    <row r="50" spans="1:43" x14ac:dyDescent="0.3">
      <c r="A50" s="36"/>
      <c r="B50" s="36"/>
      <c r="C50" s="36"/>
      <c r="D50" s="36"/>
      <c r="E50" s="36"/>
      <c r="F50" s="36"/>
      <c r="G50" s="36"/>
      <c r="H50" s="36"/>
      <c r="I50" s="36"/>
      <c r="J50" s="36"/>
      <c r="K50" s="36"/>
      <c r="L50" s="36"/>
      <c r="M50" s="36"/>
      <c r="N50" s="36"/>
      <c r="O50" s="36"/>
      <c r="P50" s="36"/>
      <c r="Q50" s="36"/>
      <c r="S50" s="386"/>
      <c r="T50" s="51" t="s">
        <v>720</v>
      </c>
      <c r="U50" s="346">
        <f>ROUND(Run!GN21,3)</f>
        <v>4.0000000000000001E-3</v>
      </c>
      <c r="V50" s="347">
        <f>ROUND(Run!GN21,3)</f>
        <v>4.0000000000000001E-3</v>
      </c>
      <c r="W50" s="387" t="s">
        <v>267</v>
      </c>
      <c r="X50" s="404" t="s">
        <v>355</v>
      </c>
      <c r="Y50" s="348">
        <f>Run!GI21</f>
        <v>11.269195900627681</v>
      </c>
      <c r="Z50" s="402">
        <f>AI60</f>
        <v>3000</v>
      </c>
      <c r="AA50" s="36"/>
      <c r="AB50" s="390"/>
      <c r="AC50" s="138"/>
      <c r="AD50" s="139" t="s">
        <v>54</v>
      </c>
      <c r="AE50" s="422">
        <f>AE49/AE47</f>
        <v>0.97435897435897434</v>
      </c>
      <c r="AF50" s="423"/>
      <c r="AG50" s="66">
        <f>ROUND(AG49/AG47,3)</f>
        <v>0.94099999999999995</v>
      </c>
      <c r="AH50" s="66">
        <f>ROUND(AH49/AH47,3)</f>
        <v>0.78300000000000003</v>
      </c>
      <c r="AI50" s="67">
        <f>ROUND(AI49/AI47,3)</f>
        <v>0.61299999999999999</v>
      </c>
      <c r="AL50" s="50">
        <f>AE48*AN42</f>
        <v>181.81818181818181</v>
      </c>
      <c r="AM50" s="50">
        <f>AE48-AL50</f>
        <v>318.18181818181819</v>
      </c>
      <c r="AP50" s="50">
        <f>AI48*AN42</f>
        <v>4363.636363636364</v>
      </c>
      <c r="AQ50" s="50">
        <f>AI48-AP50</f>
        <v>7636.363636363636</v>
      </c>
    </row>
    <row r="51" spans="1:43" x14ac:dyDescent="0.3">
      <c r="A51" s="36"/>
      <c r="B51" s="36"/>
      <c r="C51" s="36"/>
      <c r="D51" s="36"/>
      <c r="E51" s="36"/>
      <c r="F51" s="36"/>
      <c r="G51" s="36"/>
      <c r="H51" s="36"/>
      <c r="I51" s="36"/>
      <c r="J51" s="36"/>
      <c r="K51" s="36"/>
      <c r="L51" s="36"/>
      <c r="M51" s="36"/>
      <c r="N51" s="36"/>
      <c r="O51" s="36"/>
      <c r="P51" s="36"/>
      <c r="Q51" s="36"/>
      <c r="S51" s="386"/>
      <c r="T51" s="51" t="s">
        <v>41</v>
      </c>
      <c r="U51" s="349">
        <f>ROUND(Run!GM21,3)</f>
        <v>1E-3</v>
      </c>
      <c r="V51" s="350">
        <f>ROUND(Run!GM21,3)</f>
        <v>1E-3</v>
      </c>
      <c r="W51" s="387"/>
      <c r="X51" s="404"/>
      <c r="Y51" s="348">
        <f>Run!GH21</f>
        <v>3.6418853485218072</v>
      </c>
      <c r="Z51" s="408"/>
      <c r="AA51" s="36"/>
      <c r="AB51" s="389" t="s">
        <v>716</v>
      </c>
      <c r="AC51" s="140" t="s">
        <v>20</v>
      </c>
      <c r="AD51" s="36"/>
      <c r="AE51" s="413">
        <f>ROUND(AE52+AE53,-3)</f>
        <v>47000</v>
      </c>
      <c r="AF51" s="414"/>
      <c r="AG51" s="250">
        <f>AG52+AG53</f>
        <v>50000</v>
      </c>
      <c r="AH51" s="250">
        <f>AH52+AH53</f>
        <v>52000</v>
      </c>
      <c r="AI51" s="264">
        <f>AI52+AI53</f>
        <v>55000</v>
      </c>
      <c r="AL51" s="50">
        <f>AE49*AN43</f>
        <v>0</v>
      </c>
      <c r="AM51" s="50">
        <f>AE49-AL51</f>
        <v>19000</v>
      </c>
      <c r="AP51" s="50">
        <f>AI49*AN43</f>
        <v>0</v>
      </c>
      <c r="AQ51" s="50">
        <f>AI49-AP51</f>
        <v>19000</v>
      </c>
    </row>
    <row r="52" spans="1:43" x14ac:dyDescent="0.3">
      <c r="A52" s="36"/>
      <c r="B52" s="36"/>
      <c r="C52" s="36"/>
      <c r="D52" s="36"/>
      <c r="E52" s="36"/>
      <c r="F52" s="36"/>
      <c r="G52" s="36"/>
      <c r="H52" s="36"/>
      <c r="I52" s="36"/>
      <c r="J52" s="36"/>
      <c r="K52" s="36"/>
      <c r="L52" s="36"/>
      <c r="M52" s="36"/>
      <c r="N52" s="36"/>
      <c r="O52" s="36"/>
      <c r="P52" s="36"/>
      <c r="Q52" s="36"/>
      <c r="S52" s="390"/>
      <c r="T52" s="351" t="s">
        <v>18</v>
      </c>
      <c r="U52" s="352">
        <f>SUM(U49:U51)</f>
        <v>5.0000000000000001E-3</v>
      </c>
      <c r="V52" s="353">
        <f>SUM(V50:V51)</f>
        <v>5.0000000000000001E-3</v>
      </c>
      <c r="W52" s="354" t="s">
        <v>267</v>
      </c>
      <c r="X52" s="355" t="str">
        <f>X50</f>
        <v>10-40%</v>
      </c>
      <c r="Y52" s="356">
        <f>SUM(Y50:Y51)</f>
        <v>14.911081249149488</v>
      </c>
      <c r="Z52" s="361">
        <f>Z50</f>
        <v>3000</v>
      </c>
      <c r="AA52" s="36"/>
      <c r="AB52" s="386"/>
      <c r="AC52" s="137"/>
      <c r="AD52" s="36" t="s">
        <v>564</v>
      </c>
      <c r="AE52" s="415">
        <f>ROUND(Run!GK21,-3)</f>
        <v>3000</v>
      </c>
      <c r="AF52" s="416"/>
      <c r="AG52" s="48">
        <f>ROUND('Conv - Summer'!H7,-3)</f>
        <v>4000</v>
      </c>
      <c r="AH52" s="48">
        <f>ROUND('Conv - Summer'!H8,-3)</f>
        <v>6000</v>
      </c>
      <c r="AI52" s="58">
        <f>ROUND('Conv - Summer'!H9,-3)</f>
        <v>9000</v>
      </c>
    </row>
    <row r="53" spans="1:43" x14ac:dyDescent="0.3">
      <c r="A53" s="36"/>
      <c r="B53" s="36"/>
      <c r="C53" s="36"/>
      <c r="D53" s="36"/>
      <c r="E53" s="36"/>
      <c r="F53" s="36"/>
      <c r="G53" s="36"/>
      <c r="H53" s="36"/>
      <c r="I53" s="36"/>
      <c r="J53" s="36"/>
      <c r="K53" s="36"/>
      <c r="L53" s="36"/>
      <c r="M53" s="36"/>
      <c r="N53" s="36"/>
      <c r="O53" s="36"/>
      <c r="P53" s="36"/>
      <c r="Q53" s="36"/>
      <c r="S53" s="389" t="s">
        <v>661</v>
      </c>
      <c r="T53" s="74" t="s">
        <v>65</v>
      </c>
      <c r="U53" s="343">
        <v>0</v>
      </c>
      <c r="V53" s="344" t="s">
        <v>95</v>
      </c>
      <c r="W53" s="344" t="s">
        <v>95</v>
      </c>
      <c r="X53" s="345" t="s">
        <v>95</v>
      </c>
      <c r="Y53" s="344" t="s">
        <v>95</v>
      </c>
      <c r="Z53" s="345" t="s">
        <v>95</v>
      </c>
      <c r="AA53" s="36"/>
      <c r="AB53" s="386"/>
      <c r="AC53" s="137"/>
      <c r="AD53" s="36" t="s">
        <v>19</v>
      </c>
      <c r="AE53" s="415">
        <f>ROUND(Run!HH21,-3)</f>
        <v>44000</v>
      </c>
      <c r="AF53" s="416"/>
      <c r="AG53" s="48">
        <f>ROUND('Conv - Summer'!I16,-3)</f>
        <v>46000</v>
      </c>
      <c r="AH53" s="48">
        <f>ROUND('Conv - Summer'!I17,-3)</f>
        <v>46000</v>
      </c>
      <c r="AI53" s="58">
        <f>ROUND('Conv - Summer'!I18,-3)</f>
        <v>46000</v>
      </c>
      <c r="AL53" t="s">
        <v>734</v>
      </c>
    </row>
    <row r="54" spans="1:43" x14ac:dyDescent="0.3">
      <c r="A54" s="36"/>
      <c r="B54" s="36"/>
      <c r="C54" s="36"/>
      <c r="D54" s="36"/>
      <c r="E54" s="36"/>
      <c r="F54" s="36"/>
      <c r="G54" s="36"/>
      <c r="H54" s="36"/>
      <c r="I54" s="36"/>
      <c r="J54" s="36"/>
      <c r="K54" s="36"/>
      <c r="L54" s="36"/>
      <c r="M54" s="36"/>
      <c r="N54" s="36"/>
      <c r="O54" s="36"/>
      <c r="P54" s="36"/>
      <c r="Q54" s="36"/>
      <c r="S54" s="386"/>
      <c r="T54" s="51" t="s">
        <v>720</v>
      </c>
      <c r="U54" s="362">
        <f>V54</f>
        <v>0.55014339636578147</v>
      </c>
      <c r="V54" s="358">
        <f>Run!HN21-Summary!V55</f>
        <v>0.55014339636578147</v>
      </c>
      <c r="W54" s="405" t="s">
        <v>728</v>
      </c>
      <c r="X54" s="407" t="s">
        <v>728</v>
      </c>
      <c r="Y54" s="348">
        <f>ROUND(Run!HE21,-1)</f>
        <v>2060</v>
      </c>
      <c r="Z54" s="402">
        <f>AI61</f>
        <v>32000</v>
      </c>
      <c r="AA54" s="36"/>
      <c r="AB54" s="386"/>
      <c r="AC54" s="138"/>
      <c r="AD54" s="139" t="s">
        <v>54</v>
      </c>
      <c r="AE54" s="417">
        <f>AE53/AE51</f>
        <v>0.93617021276595747</v>
      </c>
      <c r="AF54" s="418"/>
      <c r="AG54" s="266">
        <f>ROUND(AG53/AG51,3)</f>
        <v>0.92</v>
      </c>
      <c r="AH54" s="266">
        <f>ROUND(AH53/AH51,3)</f>
        <v>0.88500000000000001</v>
      </c>
      <c r="AI54" s="267">
        <f>AI53/AI51</f>
        <v>0.83636363636363631</v>
      </c>
    </row>
    <row r="55" spans="1:43" x14ac:dyDescent="0.3">
      <c r="A55" s="36"/>
      <c r="B55" s="36"/>
      <c r="C55" s="36"/>
      <c r="D55" s="36"/>
      <c r="E55" s="36"/>
      <c r="F55" s="36"/>
      <c r="G55" s="36"/>
      <c r="H55" s="36"/>
      <c r="I55" s="36"/>
      <c r="J55" s="36"/>
      <c r="K55" s="36"/>
      <c r="L55" s="36"/>
      <c r="M55" s="36"/>
      <c r="N55" s="36"/>
      <c r="O55" s="36"/>
      <c r="P55" s="36"/>
      <c r="Q55" s="36"/>
      <c r="S55" s="386"/>
      <c r="T55" s="51" t="s">
        <v>41</v>
      </c>
      <c r="U55" s="363">
        <f>ROUND(Run!HJ21,3)</f>
        <v>1E-3</v>
      </c>
      <c r="V55" s="364">
        <f>ROUND(Run!HJ21,3)</f>
        <v>1E-3</v>
      </c>
      <c r="W55" s="406"/>
      <c r="X55" s="408"/>
      <c r="Y55" s="348">
        <f>ROUND(Run!HD21,-1)</f>
        <v>40</v>
      </c>
      <c r="Z55" s="408"/>
      <c r="AA55" s="36"/>
      <c r="AB55" s="386"/>
      <c r="AC55" s="38" t="s">
        <v>642</v>
      </c>
      <c r="AD55" s="36"/>
      <c r="AE55" s="419">
        <f>ROUND(AE56+AE57,-3)</f>
        <v>23000</v>
      </c>
      <c r="AF55" s="420"/>
      <c r="AG55" s="250">
        <f>AG56+AG57</f>
        <v>25000</v>
      </c>
      <c r="AH55" s="250">
        <f>AH56+AH57</f>
        <v>22000</v>
      </c>
      <c r="AI55" s="264">
        <f>AI56+AI57</f>
        <v>20000</v>
      </c>
    </row>
    <row r="56" spans="1:43" x14ac:dyDescent="0.3">
      <c r="A56" s="36"/>
      <c r="B56" s="36"/>
      <c r="C56" s="36"/>
      <c r="D56" s="36"/>
      <c r="E56" s="36"/>
      <c r="F56" s="36"/>
      <c r="G56" s="36"/>
      <c r="H56" s="36"/>
      <c r="I56" s="36"/>
      <c r="J56" s="36"/>
      <c r="K56" s="36"/>
      <c r="L56" s="36"/>
      <c r="M56" s="36"/>
      <c r="N56" s="36"/>
      <c r="O56" s="36"/>
      <c r="P56" s="36"/>
      <c r="Q56" s="36"/>
      <c r="S56" s="390"/>
      <c r="T56" s="52" t="s">
        <v>18</v>
      </c>
      <c r="U56" s="207">
        <f>SUM(U53:U55)</f>
        <v>0.55114339636578147</v>
      </c>
      <c r="V56" s="247">
        <f>SUM(V54:V55)</f>
        <v>0.55114339636578147</v>
      </c>
      <c r="W56" s="53" t="str">
        <f>W54</f>
        <v>≤70%</v>
      </c>
      <c r="X56" s="208" t="str">
        <f>X54</f>
        <v>≤70%</v>
      </c>
      <c r="Y56" s="54">
        <f>SUM(Y54:Y55)</f>
        <v>2100</v>
      </c>
      <c r="Z56" s="339">
        <f>Z54</f>
        <v>32000</v>
      </c>
      <c r="AA56" s="36"/>
      <c r="AB56" s="386"/>
      <c r="AC56" s="137"/>
      <c r="AD56" s="36" t="s">
        <v>564</v>
      </c>
      <c r="AE56" s="415">
        <f>ROUND(Run!GC21,-3)</f>
        <v>3000</v>
      </c>
      <c r="AF56" s="421"/>
      <c r="AG56" s="48">
        <f>ROUND('Conv - Summer'!D7,-3)</f>
        <v>4000</v>
      </c>
      <c r="AH56" s="48">
        <f>ROUND('Conv - Summer'!D8,-3)</f>
        <v>5000</v>
      </c>
      <c r="AI56" s="58">
        <f>ROUND('Conv - Summer'!D9,-3)</f>
        <v>6000</v>
      </c>
    </row>
    <row r="57" spans="1:43" x14ac:dyDescent="0.3">
      <c r="A57" s="36"/>
      <c r="B57" s="36"/>
      <c r="C57" s="36"/>
      <c r="D57" s="36"/>
      <c r="E57" s="36"/>
      <c r="F57" s="36"/>
      <c r="G57" s="36"/>
      <c r="H57" s="36"/>
      <c r="I57" s="36"/>
      <c r="J57" s="36"/>
      <c r="K57" s="36"/>
      <c r="L57" s="36"/>
      <c r="M57" s="36"/>
      <c r="N57" s="36"/>
      <c r="O57" s="36"/>
      <c r="P57" s="36"/>
      <c r="Q57" s="36"/>
      <c r="S57" s="36"/>
      <c r="T57" s="36"/>
      <c r="U57" s="36"/>
      <c r="V57" s="36"/>
      <c r="W57" s="36"/>
      <c r="X57" s="36"/>
      <c r="Y57" s="36"/>
      <c r="Z57" s="36"/>
      <c r="AA57" s="36"/>
      <c r="AB57" s="386"/>
      <c r="AC57" s="137"/>
      <c r="AD57" s="36" t="s">
        <v>19</v>
      </c>
      <c r="AE57" s="415">
        <f>ROUND(Run!GV21,-3)</f>
        <v>20000</v>
      </c>
      <c r="AF57" s="421"/>
      <c r="AG57" s="48">
        <f>ROUND('Conv - Summer'!M16,-3)</f>
        <v>21000</v>
      </c>
      <c r="AH57" s="48">
        <f>ROUND('Conv - Summer'!M17,-3)</f>
        <v>17000</v>
      </c>
      <c r="AI57" s="58">
        <f>ROUND('Conv - Summer'!M18,-3)</f>
        <v>14000</v>
      </c>
    </row>
    <row r="58" spans="1:43" x14ac:dyDescent="0.3">
      <c r="A58" s="36"/>
      <c r="B58" s="36"/>
      <c r="C58" s="36"/>
      <c r="D58" s="36"/>
      <c r="E58" s="36"/>
      <c r="F58" s="36"/>
      <c r="G58" s="36"/>
      <c r="H58" s="36"/>
      <c r="I58" s="36"/>
      <c r="J58" s="36"/>
      <c r="K58" s="36"/>
      <c r="L58" s="36"/>
      <c r="M58" s="36"/>
      <c r="N58" s="36"/>
      <c r="O58" s="36"/>
      <c r="P58" s="36"/>
      <c r="Q58" s="36"/>
      <c r="AA58" s="36"/>
      <c r="AB58" s="386"/>
      <c r="AC58" s="138"/>
      <c r="AD58" s="139" t="s">
        <v>54</v>
      </c>
      <c r="AE58" s="422">
        <f>AE57/AE55</f>
        <v>0.86956521739130432</v>
      </c>
      <c r="AF58" s="423"/>
      <c r="AG58" s="266">
        <f>ROUND(AG57/AG55,3)</f>
        <v>0.84</v>
      </c>
      <c r="AH58" s="266">
        <f>ROUND(AH57/AH55,3)</f>
        <v>0.77300000000000002</v>
      </c>
      <c r="AI58" s="267">
        <f>ROUND(AI57/AI55,3)</f>
        <v>0.7</v>
      </c>
    </row>
    <row r="59" spans="1:43" x14ac:dyDescent="0.3">
      <c r="A59" s="36"/>
      <c r="B59" s="36"/>
      <c r="C59" s="36"/>
      <c r="D59" s="36"/>
      <c r="E59" s="36"/>
      <c r="F59" s="36"/>
      <c r="G59" s="36"/>
      <c r="H59" s="36"/>
      <c r="I59" s="36"/>
      <c r="J59" s="36"/>
      <c r="K59" s="36"/>
      <c r="L59" s="36"/>
      <c r="M59" s="36"/>
      <c r="N59" s="36"/>
      <c r="O59" s="36"/>
      <c r="P59" s="36"/>
      <c r="Q59" s="36"/>
      <c r="AA59" s="36"/>
      <c r="AB59" s="386"/>
      <c r="AC59" s="38" t="s">
        <v>641</v>
      </c>
      <c r="AD59" s="36"/>
      <c r="AE59" s="424">
        <f>ROUND(AE60+AE61,-1)</f>
        <v>24200</v>
      </c>
      <c r="AF59" s="425"/>
      <c r="AG59" s="250">
        <f>AG60+AG61</f>
        <v>25250</v>
      </c>
      <c r="AH59" s="250">
        <f>AH60+AH61</f>
        <v>30000</v>
      </c>
      <c r="AI59" s="264">
        <f>AI60+AI61</f>
        <v>35000</v>
      </c>
    </row>
    <row r="60" spans="1:43" ht="15" customHeight="1" x14ac:dyDescent="0.3">
      <c r="A60" s="36"/>
      <c r="B60" s="36"/>
      <c r="C60" s="36"/>
      <c r="D60" s="36"/>
      <c r="E60" s="36"/>
      <c r="F60" s="36"/>
      <c r="G60" s="36"/>
      <c r="H60" s="36"/>
      <c r="I60" s="36"/>
      <c r="J60" s="36"/>
      <c r="K60" s="36"/>
      <c r="L60" s="36"/>
      <c r="M60" s="36"/>
      <c r="N60" s="36"/>
      <c r="O60" s="36"/>
      <c r="P60" s="36"/>
      <c r="Q60" s="36"/>
      <c r="S60" s="36"/>
      <c r="T60" s="36"/>
      <c r="U60" s="36"/>
      <c r="V60" s="36"/>
      <c r="W60" s="36"/>
      <c r="X60" s="36"/>
      <c r="Y60" s="36"/>
      <c r="Z60" s="36"/>
      <c r="AA60" s="36"/>
      <c r="AB60" s="386"/>
      <c r="AC60" s="137"/>
      <c r="AD60" s="36" t="s">
        <v>564</v>
      </c>
      <c r="AE60" s="415">
        <f>ROUND(Run!GP21,-2)</f>
        <v>200</v>
      </c>
      <c r="AF60" s="421"/>
      <c r="AG60" s="48">
        <f>ROUND('Conv - Summer'!F7,-1)</f>
        <v>250</v>
      </c>
      <c r="AH60" s="48">
        <f>ROUND('Conv - Summer'!F8,-3)</f>
        <v>1000</v>
      </c>
      <c r="AI60" s="58">
        <f>ROUND('Conv - Summer'!F9,-3)</f>
        <v>3000</v>
      </c>
    </row>
    <row r="61" spans="1:43" x14ac:dyDescent="0.3">
      <c r="A61" s="36"/>
      <c r="B61" s="36"/>
      <c r="C61" s="36"/>
      <c r="D61" s="36"/>
      <c r="E61" s="36"/>
      <c r="F61" s="36"/>
      <c r="G61" s="36"/>
      <c r="H61" s="36"/>
      <c r="I61" s="36"/>
      <c r="J61" s="36"/>
      <c r="K61" s="36"/>
      <c r="L61" s="36"/>
      <c r="M61" s="36"/>
      <c r="N61" s="36"/>
      <c r="O61" s="36"/>
      <c r="P61" s="36"/>
      <c r="Q61" s="36"/>
      <c r="S61" s="36"/>
      <c r="T61" s="36"/>
      <c r="U61" s="36"/>
      <c r="V61" s="36"/>
      <c r="W61" s="36"/>
      <c r="X61" s="36"/>
      <c r="Y61" s="36"/>
      <c r="Z61" s="36"/>
      <c r="AA61" s="36"/>
      <c r="AB61" s="386"/>
      <c r="AC61" s="137"/>
      <c r="AD61" s="36" t="s">
        <v>19</v>
      </c>
      <c r="AE61" s="415">
        <f>ROUND(Run!HM21,-3)</f>
        <v>24000</v>
      </c>
      <c r="AF61" s="421"/>
      <c r="AG61" s="48">
        <f>ROUND('Conv - Summer'!K16,-3)</f>
        <v>25000</v>
      </c>
      <c r="AH61" s="48">
        <f>ROUND('Conv - Summer'!K17,-3)</f>
        <v>29000</v>
      </c>
      <c r="AI61" s="58">
        <f>ROUND('Conv - Summer'!K18,-3)</f>
        <v>32000</v>
      </c>
    </row>
    <row r="62" spans="1:43" x14ac:dyDescent="0.3">
      <c r="A62" s="36"/>
      <c r="B62" s="36"/>
      <c r="C62" s="36"/>
      <c r="D62" s="36"/>
      <c r="E62" s="36"/>
      <c r="F62" s="36"/>
      <c r="G62" s="36"/>
      <c r="H62" s="36"/>
      <c r="I62" s="36"/>
      <c r="J62" s="36"/>
      <c r="K62" s="36"/>
      <c r="L62" s="36"/>
      <c r="M62" s="36"/>
      <c r="N62" s="36"/>
      <c r="O62" s="36"/>
      <c r="P62" s="36"/>
      <c r="Q62" s="36"/>
      <c r="S62" s="36"/>
      <c r="T62" s="36"/>
      <c r="U62" s="36"/>
      <c r="V62" s="36"/>
      <c r="W62" s="36"/>
      <c r="X62" s="36"/>
      <c r="Y62" s="36"/>
      <c r="Z62" s="36"/>
      <c r="AA62" s="36"/>
      <c r="AB62" s="390"/>
      <c r="AC62" s="138"/>
      <c r="AD62" s="139" t="s">
        <v>54</v>
      </c>
      <c r="AE62" s="422">
        <f>AE61/AE59</f>
        <v>0.99173553719008267</v>
      </c>
      <c r="AF62" s="423"/>
      <c r="AG62" s="66">
        <f>ROUND(AG61/AG59,3)</f>
        <v>0.99</v>
      </c>
      <c r="AH62" s="66">
        <f>ROUND(AH61/AH59,3)</f>
        <v>0.96699999999999997</v>
      </c>
      <c r="AI62" s="67">
        <f>ROUND(AI61/AI59,3)</f>
        <v>0.91400000000000003</v>
      </c>
    </row>
    <row r="63" spans="1:43" x14ac:dyDescent="0.3">
      <c r="A63" s="36"/>
      <c r="B63" s="36"/>
      <c r="C63" s="36"/>
      <c r="D63" s="36"/>
      <c r="E63" s="36"/>
      <c r="F63" s="36"/>
      <c r="G63" s="36"/>
      <c r="H63" s="36"/>
      <c r="I63" s="36"/>
      <c r="J63" s="36"/>
      <c r="K63" s="36"/>
      <c r="L63" s="36"/>
      <c r="M63" s="36"/>
      <c r="N63" s="36"/>
      <c r="O63" s="36"/>
      <c r="P63" s="36"/>
      <c r="Q63" s="36"/>
      <c r="S63" s="36"/>
      <c r="T63" s="36"/>
      <c r="U63" s="36"/>
      <c r="V63" s="36"/>
      <c r="W63" s="36"/>
      <c r="X63" s="36"/>
      <c r="Y63" s="36"/>
      <c r="Z63" s="36"/>
      <c r="AA63" s="36"/>
      <c r="AB63" s="382"/>
      <c r="AC63" s="36"/>
      <c r="AD63" s="36"/>
      <c r="AE63" s="383"/>
      <c r="AF63" s="383"/>
      <c r="AG63" s="384"/>
      <c r="AH63" s="384"/>
      <c r="AI63" s="384"/>
    </row>
    <row r="64" spans="1:43" x14ac:dyDescent="0.3">
      <c r="A64" s="36"/>
      <c r="B64" s="36"/>
      <c r="C64" s="36"/>
      <c r="D64" s="36"/>
      <c r="E64" s="36"/>
      <c r="F64" s="36"/>
      <c r="G64" s="36"/>
      <c r="H64" s="36"/>
      <c r="I64" s="36"/>
      <c r="J64" s="36"/>
      <c r="K64" s="36"/>
      <c r="L64" s="36"/>
      <c r="M64" s="36"/>
      <c r="N64" s="36"/>
      <c r="O64" s="36"/>
      <c r="P64" s="36"/>
      <c r="Q64" s="36"/>
      <c r="S64" s="36"/>
      <c r="T64" s="36"/>
      <c r="U64" s="36"/>
      <c r="V64" s="36"/>
      <c r="W64" s="36"/>
      <c r="X64" s="36"/>
      <c r="Y64" s="36"/>
      <c r="Z64" s="36"/>
      <c r="AA64" s="36"/>
      <c r="AB64" s="36"/>
      <c r="AC64" s="36"/>
      <c r="AD64" s="36"/>
      <c r="AE64" s="36"/>
      <c r="AF64" s="36"/>
      <c r="AG64" s="36"/>
      <c r="AH64" s="36"/>
      <c r="AI64" s="36"/>
    </row>
    <row r="65" spans="1:31" x14ac:dyDescent="0.3">
      <c r="A65" s="36"/>
      <c r="B65" s="36"/>
      <c r="C65" s="36"/>
      <c r="D65" s="36"/>
      <c r="E65" s="36"/>
      <c r="F65" s="36"/>
      <c r="G65" s="36"/>
      <c r="H65" s="36"/>
      <c r="I65" s="36"/>
      <c r="J65" s="36"/>
      <c r="K65" s="36"/>
      <c r="L65" s="36"/>
      <c r="M65" s="36"/>
      <c r="N65" s="36"/>
      <c r="O65" s="36"/>
      <c r="P65" s="36"/>
      <c r="Q65" s="36"/>
      <c r="S65" s="36"/>
      <c r="T65" s="36"/>
      <c r="U65" s="36"/>
      <c r="V65" s="36"/>
      <c r="W65" s="36"/>
      <c r="X65" s="36"/>
      <c r="Y65" s="36"/>
      <c r="Z65" s="36"/>
      <c r="AA65" s="36"/>
    </row>
    <row r="66" spans="1:31" x14ac:dyDescent="0.3">
      <c r="A66" s="36"/>
      <c r="B66" s="36"/>
      <c r="C66" s="36"/>
      <c r="D66" s="36"/>
      <c r="E66" s="36"/>
      <c r="F66" s="36"/>
      <c r="G66" s="36"/>
      <c r="H66" s="36"/>
      <c r="I66" s="36"/>
      <c r="J66" s="36"/>
      <c r="K66" s="36"/>
      <c r="L66" s="36"/>
      <c r="M66" s="36"/>
      <c r="N66" s="36"/>
      <c r="O66" s="36"/>
      <c r="P66" s="36"/>
      <c r="Q66" s="36"/>
      <c r="S66" s="36"/>
      <c r="T66" s="36"/>
      <c r="U66" s="36"/>
      <c r="V66" s="36"/>
      <c r="W66" s="36"/>
      <c r="X66" s="36"/>
      <c r="Y66" s="36"/>
      <c r="Z66" s="36"/>
      <c r="AA66" s="36"/>
      <c r="AE66">
        <f>AE61/AE41</f>
        <v>0.72727272727272729</v>
      </c>
    </row>
    <row r="67" spans="1:31" x14ac:dyDescent="0.3">
      <c r="A67" s="36"/>
      <c r="B67" s="36"/>
      <c r="C67" s="36"/>
      <c r="D67" s="36"/>
      <c r="E67" s="36"/>
      <c r="F67" s="36"/>
      <c r="G67" s="36"/>
      <c r="H67" s="36"/>
      <c r="I67" s="36"/>
      <c r="J67" s="36"/>
      <c r="K67" s="36"/>
      <c r="L67" s="36"/>
      <c r="M67" s="36"/>
      <c r="N67" s="36"/>
      <c r="O67" s="36"/>
      <c r="P67" s="36"/>
      <c r="Q67" s="36"/>
      <c r="S67" s="36"/>
      <c r="T67" s="36"/>
      <c r="U67" s="36"/>
      <c r="V67" s="36"/>
      <c r="W67" s="36"/>
      <c r="X67" s="36"/>
      <c r="Y67" s="36"/>
      <c r="Z67" s="36"/>
      <c r="AA67" s="36"/>
    </row>
    <row r="68" spans="1:31" ht="15" customHeight="1" x14ac:dyDescent="0.35">
      <c r="A68" s="36"/>
      <c r="B68" s="36"/>
      <c r="D68" s="332" t="s">
        <v>21</v>
      </c>
      <c r="E68" s="333">
        <f>U44</f>
        <v>5.0000000000000001E-3</v>
      </c>
      <c r="F68" s="334"/>
      <c r="G68" s="334"/>
      <c r="H68" s="335"/>
      <c r="I68" s="335"/>
      <c r="J68" s="334"/>
      <c r="K68" s="332" t="s">
        <v>21</v>
      </c>
      <c r="L68" s="337">
        <f>AF24/1000000</f>
        <v>1.381</v>
      </c>
      <c r="M68" s="338" t="s">
        <v>727</v>
      </c>
      <c r="O68" s="36"/>
      <c r="P68" s="36"/>
      <c r="Q68" s="36"/>
    </row>
    <row r="69" spans="1:31" x14ac:dyDescent="0.3">
      <c r="A69" s="36"/>
      <c r="B69" s="36"/>
      <c r="C69" s="36"/>
      <c r="D69" s="36"/>
      <c r="E69" s="36"/>
      <c r="F69" s="36"/>
      <c r="G69" s="36"/>
      <c r="H69" s="36"/>
      <c r="I69" s="36"/>
      <c r="J69" s="36"/>
      <c r="K69" s="36"/>
      <c r="L69" s="36"/>
      <c r="M69" s="36"/>
      <c r="N69" s="36"/>
      <c r="O69" s="36"/>
      <c r="P69" s="36"/>
      <c r="Q69" s="36"/>
    </row>
    <row r="70" spans="1:31" x14ac:dyDescent="0.3">
      <c r="A70" s="36"/>
      <c r="B70" s="36"/>
      <c r="C70" s="36"/>
      <c r="D70" s="36"/>
      <c r="E70" s="36"/>
      <c r="F70" s="36"/>
      <c r="G70" s="36"/>
      <c r="H70" s="36"/>
      <c r="I70" s="36"/>
      <c r="J70" s="36"/>
      <c r="K70" s="36"/>
      <c r="L70" s="36"/>
      <c r="M70" s="36"/>
      <c r="N70" s="36"/>
      <c r="O70" s="36"/>
      <c r="P70" s="36"/>
      <c r="Q70" s="36"/>
    </row>
    <row r="71" spans="1:31" x14ac:dyDescent="0.3">
      <c r="A71" s="36"/>
    </row>
    <row r="72" spans="1:31" x14ac:dyDescent="0.3">
      <c r="A72" s="36"/>
    </row>
    <row r="73" spans="1:31" x14ac:dyDescent="0.3">
      <c r="A73" s="36"/>
    </row>
    <row r="74" spans="1:31" ht="15" customHeight="1" x14ac:dyDescent="0.3">
      <c r="A74" s="36"/>
    </row>
    <row r="75" spans="1:31" x14ac:dyDescent="0.3">
      <c r="A75" s="36"/>
    </row>
    <row r="76" spans="1:31" x14ac:dyDescent="0.3">
      <c r="A76" s="36"/>
    </row>
    <row r="77" spans="1:31" x14ac:dyDescent="0.3">
      <c r="A77" s="36"/>
    </row>
    <row r="78" spans="1:31" x14ac:dyDescent="0.3">
      <c r="A78" s="36"/>
    </row>
    <row r="79" spans="1:31" ht="15" customHeight="1" x14ac:dyDescent="0.3">
      <c r="A79" s="36"/>
    </row>
    <row r="80" spans="1:31" ht="15" customHeight="1" x14ac:dyDescent="0.3">
      <c r="A80" s="36"/>
    </row>
    <row r="81" spans="1:1" x14ac:dyDescent="0.3">
      <c r="A81" s="36"/>
    </row>
    <row r="82" spans="1:1" x14ac:dyDescent="0.3">
      <c r="A82" s="36"/>
    </row>
    <row r="83" spans="1:1" x14ac:dyDescent="0.3">
      <c r="A83" s="36"/>
    </row>
    <row r="84" spans="1:1" ht="15" customHeight="1" x14ac:dyDescent="0.3">
      <c r="A84" s="36"/>
    </row>
    <row r="85" spans="1:1" x14ac:dyDescent="0.3">
      <c r="A85" s="36"/>
    </row>
    <row r="86" spans="1:1" x14ac:dyDescent="0.3">
      <c r="A86" s="36"/>
    </row>
    <row r="87" spans="1:1" x14ac:dyDescent="0.3">
      <c r="A87" s="36"/>
    </row>
    <row r="88" spans="1:1" x14ac:dyDescent="0.3">
      <c r="A88" s="36"/>
    </row>
    <row r="89" spans="1:1" ht="15" customHeight="1" x14ac:dyDescent="0.3">
      <c r="A89" s="36"/>
    </row>
    <row r="90" spans="1:1" x14ac:dyDescent="0.3">
      <c r="A90" s="36"/>
    </row>
    <row r="91" spans="1:1" x14ac:dyDescent="0.3">
      <c r="A91" s="36"/>
    </row>
    <row r="92" spans="1:1" x14ac:dyDescent="0.3">
      <c r="A92" s="36"/>
    </row>
    <row r="93" spans="1:1" x14ac:dyDescent="0.3">
      <c r="A93" s="36"/>
    </row>
    <row r="94" spans="1:1" x14ac:dyDescent="0.3">
      <c r="A94" s="36"/>
    </row>
    <row r="95" spans="1:1" ht="15" customHeight="1" x14ac:dyDescent="0.3">
      <c r="A95" s="36"/>
    </row>
    <row r="96" spans="1:1" ht="15" customHeight="1" x14ac:dyDescent="0.3">
      <c r="A96" s="36"/>
    </row>
    <row r="97" spans="1:1" ht="15" customHeight="1" x14ac:dyDescent="0.3">
      <c r="A97" s="36"/>
    </row>
    <row r="98" spans="1:1" x14ac:dyDescent="0.3">
      <c r="A98" s="36"/>
    </row>
    <row r="99" spans="1:1" x14ac:dyDescent="0.3">
      <c r="A99" s="36"/>
    </row>
    <row r="100" spans="1:1" x14ac:dyDescent="0.3">
      <c r="A100" s="36"/>
    </row>
    <row r="101" spans="1:1" x14ac:dyDescent="0.3">
      <c r="A101" s="36"/>
    </row>
  </sheetData>
  <mergeCells count="56">
    <mergeCell ref="AB51:AB62"/>
    <mergeCell ref="AE51:AF51"/>
    <mergeCell ref="AE52:AF52"/>
    <mergeCell ref="AE53:AF53"/>
    <mergeCell ref="AE54:AF54"/>
    <mergeCell ref="AE55:AF55"/>
    <mergeCell ref="AE56:AF56"/>
    <mergeCell ref="AE57:AF57"/>
    <mergeCell ref="AE58:AF58"/>
    <mergeCell ref="AE59:AF59"/>
    <mergeCell ref="AE60:AF60"/>
    <mergeCell ref="AE61:AF61"/>
    <mergeCell ref="AE62:AF62"/>
    <mergeCell ref="AE47:AF47"/>
    <mergeCell ref="AE48:AF48"/>
    <mergeCell ref="AE49:AF49"/>
    <mergeCell ref="AE50:AF50"/>
    <mergeCell ref="Z46:Z47"/>
    <mergeCell ref="AE42:AF42"/>
    <mergeCell ref="AE43:AF43"/>
    <mergeCell ref="AE44:AF44"/>
    <mergeCell ref="AE45:AF45"/>
    <mergeCell ref="AE46:AF46"/>
    <mergeCell ref="AE37:AF37"/>
    <mergeCell ref="AE38:AF38"/>
    <mergeCell ref="AE39:AF39"/>
    <mergeCell ref="AE40:AF40"/>
    <mergeCell ref="AE41:AF41"/>
    <mergeCell ref="S53:S56"/>
    <mergeCell ref="Z42:Z43"/>
    <mergeCell ref="S45:S48"/>
    <mergeCell ref="S49:S52"/>
    <mergeCell ref="X42:X43"/>
    <mergeCell ref="W50:W51"/>
    <mergeCell ref="X50:X51"/>
    <mergeCell ref="W46:W47"/>
    <mergeCell ref="X46:X47"/>
    <mergeCell ref="W54:W55"/>
    <mergeCell ref="X54:X55"/>
    <mergeCell ref="Z50:Z51"/>
    <mergeCell ref="Z54:Z55"/>
    <mergeCell ref="S4:S10"/>
    <mergeCell ref="W42:W43"/>
    <mergeCell ref="W16:W17"/>
    <mergeCell ref="AB39:AB50"/>
    <mergeCell ref="AB25:AB35"/>
    <mergeCell ref="Z16:Z17"/>
    <mergeCell ref="Y16:Y17"/>
    <mergeCell ref="S29:S32"/>
    <mergeCell ref="S33:S34"/>
    <mergeCell ref="S26:S28"/>
    <mergeCell ref="S12:S25"/>
    <mergeCell ref="V13:V14"/>
    <mergeCell ref="S41:S44"/>
    <mergeCell ref="AB4:AB9"/>
    <mergeCell ref="AB10:AB2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7585D-B3A4-486C-BD0D-F386E9BE23F5}">
  <dimension ref="A2:N162"/>
  <sheetViews>
    <sheetView topLeftCell="A50" zoomScaleNormal="100" workbookViewId="0">
      <selection activeCell="A70" sqref="A70"/>
    </sheetView>
  </sheetViews>
  <sheetFormatPr defaultRowHeight="14.4" x14ac:dyDescent="0.3"/>
  <cols>
    <col min="1" max="1" width="3.33203125" customWidth="1"/>
    <col min="2" max="2" width="25.88671875" customWidth="1"/>
    <col min="3" max="3" width="17.88671875" customWidth="1"/>
    <col min="4" max="4" width="35.6640625" customWidth="1"/>
    <col min="7" max="7" width="28.44140625" customWidth="1"/>
    <col min="8" max="8" width="14.33203125" customWidth="1"/>
    <col min="9" max="9" width="89.6640625" customWidth="1"/>
    <col min="10" max="10" width="15.109375" customWidth="1"/>
    <col min="11" max="11" width="57" customWidth="1"/>
    <col min="12" max="12" width="83.6640625" customWidth="1"/>
    <col min="13" max="13" width="83.33203125" customWidth="1"/>
    <col min="14" max="14" width="169.5546875" customWidth="1"/>
  </cols>
  <sheetData>
    <row r="2" spans="1:14" x14ac:dyDescent="0.3">
      <c r="A2" s="230"/>
      <c r="B2" s="230" t="s">
        <v>356</v>
      </c>
      <c r="C2" s="230" t="s">
        <v>357</v>
      </c>
      <c r="D2" s="230" t="s">
        <v>358</v>
      </c>
      <c r="E2" s="230" t="s">
        <v>359</v>
      </c>
      <c r="F2" s="231" t="s">
        <v>360</v>
      </c>
      <c r="G2" s="230" t="s">
        <v>361</v>
      </c>
      <c r="H2" s="230" t="s">
        <v>362</v>
      </c>
      <c r="I2" s="230" t="s">
        <v>363</v>
      </c>
      <c r="J2" s="230" t="s">
        <v>364</v>
      </c>
      <c r="K2" s="230" t="s">
        <v>365</v>
      </c>
      <c r="L2" s="230" t="s">
        <v>366</v>
      </c>
      <c r="M2" s="230" t="s">
        <v>367</v>
      </c>
      <c r="N2" s="232" t="s">
        <v>368</v>
      </c>
    </row>
    <row r="3" spans="1:14" x14ac:dyDescent="0.3">
      <c r="B3" t="s">
        <v>64</v>
      </c>
      <c r="C3" t="s">
        <v>22</v>
      </c>
      <c r="D3" t="s">
        <v>429</v>
      </c>
      <c r="E3" t="s">
        <v>353</v>
      </c>
      <c r="F3" s="50">
        <f>Summary!V4</f>
        <v>609</v>
      </c>
      <c r="G3" t="s">
        <v>374</v>
      </c>
      <c r="H3" t="s">
        <v>292</v>
      </c>
      <c r="I3" t="s">
        <v>369</v>
      </c>
      <c r="J3" t="s">
        <v>370</v>
      </c>
      <c r="K3" t="s">
        <v>371</v>
      </c>
      <c r="L3" t="s">
        <v>372</v>
      </c>
      <c r="M3" t="s">
        <v>373</v>
      </c>
    </row>
    <row r="4" spans="1:14" x14ac:dyDescent="0.3">
      <c r="B4" t="s">
        <v>64</v>
      </c>
      <c r="C4" t="s">
        <v>22</v>
      </c>
      <c r="D4" t="s">
        <v>430</v>
      </c>
      <c r="E4" t="s">
        <v>353</v>
      </c>
      <c r="F4" s="50">
        <f>Summary!V5</f>
        <v>552</v>
      </c>
      <c r="G4" t="s">
        <v>374</v>
      </c>
      <c r="H4" t="s">
        <v>292</v>
      </c>
      <c r="I4" t="s">
        <v>369</v>
      </c>
      <c r="J4" t="s">
        <v>370</v>
      </c>
      <c r="K4" t="s">
        <v>371</v>
      </c>
      <c r="L4" t="s">
        <v>372</v>
      </c>
      <c r="M4" t="s">
        <v>373</v>
      </c>
    </row>
    <row r="5" spans="1:14" x14ac:dyDescent="0.3">
      <c r="B5" t="s">
        <v>64</v>
      </c>
      <c r="C5" t="s">
        <v>22</v>
      </c>
      <c r="D5" t="s">
        <v>461</v>
      </c>
      <c r="E5" t="s">
        <v>353</v>
      </c>
      <c r="F5" s="50">
        <f>Summary!V6</f>
        <v>357</v>
      </c>
      <c r="G5" t="s">
        <v>374</v>
      </c>
      <c r="H5" t="s">
        <v>292</v>
      </c>
      <c r="I5" t="s">
        <v>369</v>
      </c>
      <c r="J5" t="s">
        <v>370</v>
      </c>
      <c r="K5" t="s">
        <v>371</v>
      </c>
      <c r="L5" t="s">
        <v>372</v>
      </c>
      <c r="M5" t="s">
        <v>373</v>
      </c>
    </row>
    <row r="6" spans="1:14" ht="15" customHeight="1" x14ac:dyDescent="0.3">
      <c r="B6" t="s">
        <v>64</v>
      </c>
      <c r="C6" t="s">
        <v>22</v>
      </c>
      <c r="D6" t="s">
        <v>431</v>
      </c>
      <c r="E6" t="s">
        <v>353</v>
      </c>
      <c r="F6" s="50">
        <f>Summary!V7</f>
        <v>2500</v>
      </c>
      <c r="G6" t="s">
        <v>374</v>
      </c>
      <c r="H6" t="s">
        <v>292</v>
      </c>
      <c r="I6" t="s">
        <v>388</v>
      </c>
      <c r="J6" t="s">
        <v>422</v>
      </c>
      <c r="K6" t="s">
        <v>371</v>
      </c>
      <c r="L6" t="s">
        <v>390</v>
      </c>
      <c r="M6" s="234" t="s">
        <v>389</v>
      </c>
      <c r="N6" s="235" t="s">
        <v>391</v>
      </c>
    </row>
    <row r="7" spans="1:14" ht="15" customHeight="1" x14ac:dyDescent="0.3">
      <c r="B7" t="s">
        <v>64</v>
      </c>
      <c r="C7" t="s">
        <v>22</v>
      </c>
      <c r="D7" t="s">
        <v>428</v>
      </c>
      <c r="E7" t="s">
        <v>353</v>
      </c>
      <c r="F7" s="50">
        <f>Summary!V8</f>
        <v>1100</v>
      </c>
      <c r="G7" t="s">
        <v>374</v>
      </c>
      <c r="H7" t="s">
        <v>292</v>
      </c>
      <c r="I7" t="s">
        <v>388</v>
      </c>
      <c r="J7" t="s">
        <v>422</v>
      </c>
      <c r="K7" t="s">
        <v>371</v>
      </c>
      <c r="L7" t="s">
        <v>390</v>
      </c>
      <c r="M7" s="234" t="s">
        <v>389</v>
      </c>
      <c r="N7" s="235" t="s">
        <v>391</v>
      </c>
    </row>
    <row r="8" spans="1:14" x14ac:dyDescent="0.3">
      <c r="B8" t="s">
        <v>64</v>
      </c>
      <c r="C8" t="s">
        <v>22</v>
      </c>
      <c r="D8" t="s">
        <v>432</v>
      </c>
      <c r="E8" t="s">
        <v>353</v>
      </c>
      <c r="F8" s="50">
        <f>Summary!V9</f>
        <v>769</v>
      </c>
      <c r="G8" t="s">
        <v>374</v>
      </c>
      <c r="H8" t="s">
        <v>292</v>
      </c>
      <c r="I8" t="s">
        <v>392</v>
      </c>
      <c r="J8" t="s">
        <v>395</v>
      </c>
      <c r="K8" t="s">
        <v>371</v>
      </c>
      <c r="L8" t="s">
        <v>393</v>
      </c>
      <c r="M8" s="234" t="s">
        <v>394</v>
      </c>
    </row>
    <row r="9" spans="1:14" x14ac:dyDescent="0.3">
      <c r="B9" t="s">
        <v>64</v>
      </c>
      <c r="C9" t="s">
        <v>22</v>
      </c>
      <c r="D9" t="s">
        <v>433</v>
      </c>
      <c r="E9" t="s">
        <v>353</v>
      </c>
      <c r="F9" s="50">
        <f>Summary!V10</f>
        <v>102.11255647750917</v>
      </c>
      <c r="G9" t="s">
        <v>374</v>
      </c>
      <c r="H9" t="s">
        <v>292</v>
      </c>
      <c r="I9" t="s">
        <v>392</v>
      </c>
      <c r="J9" t="s">
        <v>395</v>
      </c>
      <c r="K9" t="s">
        <v>371</v>
      </c>
      <c r="L9" t="s">
        <v>393</v>
      </c>
      <c r="M9" s="234" t="s">
        <v>394</v>
      </c>
    </row>
    <row r="10" spans="1:14" x14ac:dyDescent="0.3">
      <c r="B10" t="s">
        <v>64</v>
      </c>
      <c r="C10" t="s">
        <v>22</v>
      </c>
      <c r="D10" t="s">
        <v>434</v>
      </c>
      <c r="E10" t="s">
        <v>353</v>
      </c>
      <c r="F10" s="50">
        <f>Summary!V12</f>
        <v>350</v>
      </c>
      <c r="G10" t="s">
        <v>374</v>
      </c>
      <c r="H10" t="s">
        <v>292</v>
      </c>
      <c r="I10" t="s">
        <v>386</v>
      </c>
      <c r="J10" s="233" t="s">
        <v>422</v>
      </c>
      <c r="K10" t="s">
        <v>371</v>
      </c>
      <c r="L10" t="s">
        <v>464</v>
      </c>
      <c r="M10" s="234" t="s">
        <v>387</v>
      </c>
      <c r="N10" s="235" t="s">
        <v>396</v>
      </c>
    </row>
    <row r="11" spans="1:14" x14ac:dyDescent="0.3">
      <c r="B11" t="s">
        <v>64</v>
      </c>
      <c r="C11" t="s">
        <v>22</v>
      </c>
      <c r="D11" t="s">
        <v>435</v>
      </c>
      <c r="E11" t="s">
        <v>353</v>
      </c>
      <c r="F11" s="50">
        <f>Summary!V13</f>
        <v>268</v>
      </c>
      <c r="G11" t="s">
        <v>374</v>
      </c>
      <c r="H11" t="s">
        <v>292</v>
      </c>
      <c r="I11" t="s">
        <v>531</v>
      </c>
      <c r="J11" t="s">
        <v>370</v>
      </c>
      <c r="K11" t="s">
        <v>371</v>
      </c>
      <c r="L11" t="s">
        <v>372</v>
      </c>
      <c r="M11" t="s">
        <v>373</v>
      </c>
      <c r="N11" s="236" t="s">
        <v>397</v>
      </c>
    </row>
    <row r="12" spans="1:14" x14ac:dyDescent="0.3">
      <c r="B12" t="s">
        <v>64</v>
      </c>
      <c r="C12" t="s">
        <v>22</v>
      </c>
      <c r="D12" t="s">
        <v>436</v>
      </c>
      <c r="E12" t="s">
        <v>353</v>
      </c>
      <c r="F12" s="50">
        <f>Summary!V13</f>
        <v>268</v>
      </c>
      <c r="G12" t="s">
        <v>374</v>
      </c>
      <c r="H12" t="s">
        <v>292</v>
      </c>
      <c r="I12" t="s">
        <v>531</v>
      </c>
      <c r="J12" t="s">
        <v>370</v>
      </c>
      <c r="K12" t="s">
        <v>371</v>
      </c>
      <c r="L12" t="s">
        <v>372</v>
      </c>
      <c r="M12" t="s">
        <v>373</v>
      </c>
      <c r="N12" s="236" t="s">
        <v>398</v>
      </c>
    </row>
    <row r="13" spans="1:14" x14ac:dyDescent="0.3">
      <c r="B13" t="s">
        <v>64</v>
      </c>
      <c r="C13" t="s">
        <v>22</v>
      </c>
      <c r="D13" t="s">
        <v>437</v>
      </c>
      <c r="E13" t="s">
        <v>353</v>
      </c>
      <c r="F13" s="50">
        <f>Summary!V15</f>
        <v>222</v>
      </c>
      <c r="G13" t="s">
        <v>374</v>
      </c>
      <c r="H13" t="s">
        <v>292</v>
      </c>
      <c r="I13" t="s">
        <v>399</v>
      </c>
      <c r="J13" t="s">
        <v>370</v>
      </c>
      <c r="K13" t="s">
        <v>371</v>
      </c>
      <c r="L13" t="s">
        <v>372</v>
      </c>
      <c r="M13" t="s">
        <v>373</v>
      </c>
    </row>
    <row r="14" spans="1:14" x14ac:dyDescent="0.3">
      <c r="B14" t="s">
        <v>64</v>
      </c>
      <c r="C14" t="s">
        <v>22</v>
      </c>
      <c r="D14" t="s">
        <v>438</v>
      </c>
      <c r="E14" t="s">
        <v>353</v>
      </c>
      <c r="F14" s="50">
        <f>Summary!V16</f>
        <v>542</v>
      </c>
      <c r="G14" t="s">
        <v>374</v>
      </c>
      <c r="H14" t="s">
        <v>292</v>
      </c>
      <c r="I14" t="s">
        <v>369</v>
      </c>
      <c r="J14" t="s">
        <v>370</v>
      </c>
      <c r="K14" t="s">
        <v>371</v>
      </c>
      <c r="L14" t="s">
        <v>372</v>
      </c>
      <c r="M14" t="s">
        <v>373</v>
      </c>
    </row>
    <row r="15" spans="1:14" x14ac:dyDescent="0.3">
      <c r="B15" t="s">
        <v>64</v>
      </c>
      <c r="C15" t="s">
        <v>22</v>
      </c>
      <c r="D15" t="s">
        <v>439</v>
      </c>
      <c r="E15" t="s">
        <v>353</v>
      </c>
      <c r="F15" s="50">
        <f>Summary!V17</f>
        <v>628</v>
      </c>
      <c r="G15" t="s">
        <v>374</v>
      </c>
      <c r="H15" t="s">
        <v>292</v>
      </c>
      <c r="I15" t="s">
        <v>369</v>
      </c>
      <c r="J15" t="s">
        <v>370</v>
      </c>
      <c r="K15" t="s">
        <v>371</v>
      </c>
      <c r="L15" t="s">
        <v>372</v>
      </c>
      <c r="M15" t="s">
        <v>373</v>
      </c>
    </row>
    <row r="16" spans="1:14" x14ac:dyDescent="0.3">
      <c r="B16" t="s">
        <v>64</v>
      </c>
      <c r="C16" t="s">
        <v>22</v>
      </c>
      <c r="D16" t="s">
        <v>440</v>
      </c>
      <c r="E16" t="s">
        <v>353</v>
      </c>
      <c r="F16" s="50">
        <f>Summary!V18</f>
        <v>532</v>
      </c>
      <c r="G16" t="s">
        <v>374</v>
      </c>
      <c r="H16" t="s">
        <v>292</v>
      </c>
      <c r="I16" t="s">
        <v>369</v>
      </c>
      <c r="J16" t="s">
        <v>370</v>
      </c>
      <c r="K16" t="s">
        <v>371</v>
      </c>
      <c r="L16" t="s">
        <v>372</v>
      </c>
      <c r="M16" t="s">
        <v>373</v>
      </c>
    </row>
    <row r="17" spans="2:14" x14ac:dyDescent="0.3">
      <c r="B17" t="s">
        <v>64</v>
      </c>
      <c r="C17" t="s">
        <v>22</v>
      </c>
      <c r="D17" t="s">
        <v>441</v>
      </c>
      <c r="E17" t="s">
        <v>353</v>
      </c>
      <c r="F17" s="50">
        <f>Summary!V19</f>
        <v>911</v>
      </c>
      <c r="G17" t="s">
        <v>374</v>
      </c>
      <c r="H17" t="s">
        <v>292</v>
      </c>
      <c r="I17" t="s">
        <v>369</v>
      </c>
      <c r="J17" t="s">
        <v>370</v>
      </c>
      <c r="K17" t="s">
        <v>371</v>
      </c>
      <c r="L17" t="s">
        <v>372</v>
      </c>
      <c r="M17" t="s">
        <v>373</v>
      </c>
    </row>
    <row r="18" spans="2:14" ht="14.4" customHeight="1" x14ac:dyDescent="0.3">
      <c r="B18" t="s">
        <v>64</v>
      </c>
      <c r="C18" t="s">
        <v>22</v>
      </c>
      <c r="D18" t="s">
        <v>442</v>
      </c>
      <c r="E18" t="s">
        <v>353</v>
      </c>
      <c r="F18" s="50">
        <f>Summary!V30</f>
        <v>150</v>
      </c>
      <c r="G18" t="s">
        <v>374</v>
      </c>
      <c r="H18" t="s">
        <v>292</v>
      </c>
      <c r="I18" t="s">
        <v>386</v>
      </c>
      <c r="J18" s="233" t="s">
        <v>422</v>
      </c>
      <c r="K18" t="s">
        <v>371</v>
      </c>
      <c r="L18" t="s">
        <v>464</v>
      </c>
      <c r="M18" s="234" t="s">
        <v>387</v>
      </c>
      <c r="N18" s="235" t="s">
        <v>424</v>
      </c>
    </row>
    <row r="19" spans="2:14" x14ac:dyDescent="0.3">
      <c r="B19" t="s">
        <v>64</v>
      </c>
      <c r="C19" t="s">
        <v>22</v>
      </c>
      <c r="D19" t="s">
        <v>443</v>
      </c>
      <c r="E19" t="s">
        <v>353</v>
      </c>
      <c r="F19" s="50">
        <f>Summary!V21</f>
        <v>504</v>
      </c>
      <c r="G19" t="s">
        <v>374</v>
      </c>
      <c r="H19" t="s">
        <v>292</v>
      </c>
      <c r="I19" t="s">
        <v>369</v>
      </c>
      <c r="J19" t="s">
        <v>370</v>
      </c>
      <c r="K19" t="s">
        <v>371</v>
      </c>
      <c r="L19" t="s">
        <v>372</v>
      </c>
      <c r="M19" t="s">
        <v>373</v>
      </c>
    </row>
    <row r="20" spans="2:14" x14ac:dyDescent="0.3">
      <c r="B20" t="s">
        <v>64</v>
      </c>
      <c r="C20" t="s">
        <v>22</v>
      </c>
      <c r="D20" t="s">
        <v>444</v>
      </c>
      <c r="E20" t="s">
        <v>353</v>
      </c>
      <c r="F20" s="50">
        <f>Summary!V22</f>
        <v>50</v>
      </c>
      <c r="G20" t="s">
        <v>374</v>
      </c>
      <c r="H20" t="s">
        <v>292</v>
      </c>
      <c r="I20" t="s">
        <v>386</v>
      </c>
      <c r="J20" s="233" t="s">
        <v>422</v>
      </c>
      <c r="K20" t="s">
        <v>371</v>
      </c>
      <c r="L20" t="s">
        <v>464</v>
      </c>
      <c r="M20" s="234" t="s">
        <v>387</v>
      </c>
      <c r="N20" s="235" t="s">
        <v>401</v>
      </c>
    </row>
    <row r="21" spans="2:14" x14ac:dyDescent="0.3">
      <c r="B21" t="s">
        <v>64</v>
      </c>
      <c r="C21" t="s">
        <v>22</v>
      </c>
      <c r="D21" t="s">
        <v>445</v>
      </c>
      <c r="E21" t="s">
        <v>353</v>
      </c>
      <c r="F21" s="50">
        <f>Summary!V23</f>
        <v>2313.9315198754507</v>
      </c>
      <c r="G21" t="s">
        <v>374</v>
      </c>
      <c r="H21" t="s">
        <v>292</v>
      </c>
      <c r="I21" t="s">
        <v>392</v>
      </c>
      <c r="J21" t="s">
        <v>402</v>
      </c>
      <c r="K21" t="s">
        <v>371</v>
      </c>
      <c r="L21" t="s">
        <v>393</v>
      </c>
      <c r="M21" s="234" t="s">
        <v>394</v>
      </c>
    </row>
    <row r="22" spans="2:14" x14ac:dyDescent="0.3">
      <c r="B22" t="s">
        <v>64</v>
      </c>
      <c r="C22" t="s">
        <v>22</v>
      </c>
      <c r="D22" t="s">
        <v>446</v>
      </c>
      <c r="E22" t="s">
        <v>353</v>
      </c>
      <c r="F22" s="50">
        <f>Summary!V24</f>
        <v>2160.1294270247813</v>
      </c>
      <c r="G22" t="s">
        <v>374</v>
      </c>
      <c r="H22" t="s">
        <v>292</v>
      </c>
      <c r="I22" t="s">
        <v>392</v>
      </c>
      <c r="J22" s="233" t="s">
        <v>403</v>
      </c>
      <c r="K22" t="s">
        <v>371</v>
      </c>
      <c r="L22" t="s">
        <v>393</v>
      </c>
      <c r="M22" s="234" t="s">
        <v>394</v>
      </c>
    </row>
    <row r="23" spans="2:14" x14ac:dyDescent="0.3">
      <c r="B23" t="s">
        <v>64</v>
      </c>
      <c r="C23" t="s">
        <v>22</v>
      </c>
      <c r="D23" t="s">
        <v>447</v>
      </c>
      <c r="E23" t="s">
        <v>353</v>
      </c>
      <c r="F23" s="50">
        <f>Summary!V25</f>
        <v>443</v>
      </c>
      <c r="G23" t="s">
        <v>374</v>
      </c>
      <c r="H23" t="s">
        <v>292</v>
      </c>
      <c r="I23" t="s">
        <v>369</v>
      </c>
      <c r="J23" t="s">
        <v>370</v>
      </c>
      <c r="K23" t="s">
        <v>371</v>
      </c>
      <c r="L23" t="s">
        <v>372</v>
      </c>
      <c r="M23" t="s">
        <v>373</v>
      </c>
    </row>
    <row r="24" spans="2:14" ht="15.6" customHeight="1" x14ac:dyDescent="0.3">
      <c r="B24" t="s">
        <v>64</v>
      </c>
      <c r="C24" t="s">
        <v>22</v>
      </c>
      <c r="D24" t="s">
        <v>448</v>
      </c>
      <c r="E24" t="s">
        <v>353</v>
      </c>
      <c r="F24" s="50">
        <f>Summary!V26</f>
        <v>750</v>
      </c>
      <c r="G24" t="s">
        <v>374</v>
      </c>
      <c r="H24" t="s">
        <v>292</v>
      </c>
      <c r="I24" s="235" t="s">
        <v>404</v>
      </c>
      <c r="J24" s="233" t="s">
        <v>422</v>
      </c>
      <c r="K24" t="s">
        <v>371</v>
      </c>
      <c r="L24" s="235" t="s">
        <v>405</v>
      </c>
      <c r="M24" t="s">
        <v>406</v>
      </c>
      <c r="N24" s="235" t="s">
        <v>407</v>
      </c>
    </row>
    <row r="25" spans="2:14" ht="15.6" customHeight="1" x14ac:dyDescent="0.3">
      <c r="B25" t="s">
        <v>64</v>
      </c>
      <c r="C25" t="s">
        <v>22</v>
      </c>
      <c r="D25" t="s">
        <v>449</v>
      </c>
      <c r="E25" t="s">
        <v>353</v>
      </c>
      <c r="F25" s="50">
        <f>Spawners!BX49</f>
        <v>550</v>
      </c>
      <c r="G25" t="s">
        <v>374</v>
      </c>
      <c r="H25" t="s">
        <v>292</v>
      </c>
      <c r="I25" t="s">
        <v>415</v>
      </c>
      <c r="J25" s="233" t="s">
        <v>422</v>
      </c>
      <c r="K25" t="s">
        <v>371</v>
      </c>
      <c r="L25" t="s">
        <v>390</v>
      </c>
      <c r="M25" s="234" t="s">
        <v>389</v>
      </c>
      <c r="N25" s="235" t="s">
        <v>416</v>
      </c>
    </row>
    <row r="26" spans="2:14" ht="15" customHeight="1" x14ac:dyDescent="0.3">
      <c r="B26" t="s">
        <v>64</v>
      </c>
      <c r="C26" t="s">
        <v>22</v>
      </c>
      <c r="D26" t="s">
        <v>450</v>
      </c>
      <c r="E26" t="s">
        <v>353</v>
      </c>
      <c r="F26" s="50">
        <f>Spawners!BY49</f>
        <v>200</v>
      </c>
      <c r="G26" t="s">
        <v>374</v>
      </c>
      <c r="H26" t="s">
        <v>292</v>
      </c>
      <c r="I26" t="s">
        <v>386</v>
      </c>
      <c r="J26" s="233" t="s">
        <v>422</v>
      </c>
      <c r="K26" t="s">
        <v>371</v>
      </c>
      <c r="L26" t="s">
        <v>464</v>
      </c>
      <c r="M26" s="234" t="s">
        <v>387</v>
      </c>
      <c r="N26" s="235" t="s">
        <v>408</v>
      </c>
    </row>
    <row r="27" spans="2:14" ht="15.6" customHeight="1" x14ac:dyDescent="0.3">
      <c r="B27" t="s">
        <v>64</v>
      </c>
      <c r="C27" t="s">
        <v>22</v>
      </c>
      <c r="D27" t="s">
        <v>451</v>
      </c>
      <c r="E27" t="s">
        <v>353</v>
      </c>
      <c r="F27" s="50">
        <f>Summary!V27</f>
        <v>351</v>
      </c>
      <c r="G27" t="s">
        <v>374</v>
      </c>
      <c r="H27" t="s">
        <v>292</v>
      </c>
      <c r="I27" s="235" t="s">
        <v>419</v>
      </c>
      <c r="J27" s="233" t="s">
        <v>422</v>
      </c>
      <c r="K27" t="s">
        <v>371</v>
      </c>
      <c r="L27" s="235" t="s">
        <v>417</v>
      </c>
      <c r="M27" t="s">
        <v>418</v>
      </c>
      <c r="N27" s="235" t="s">
        <v>409</v>
      </c>
    </row>
    <row r="28" spans="2:14" ht="15" customHeight="1" x14ac:dyDescent="0.3">
      <c r="B28" t="s">
        <v>64</v>
      </c>
      <c r="C28" t="s">
        <v>22</v>
      </c>
      <c r="D28" t="s">
        <v>452</v>
      </c>
      <c r="E28" t="s">
        <v>353</v>
      </c>
      <c r="F28" s="50">
        <f>Spawners!BX50</f>
        <v>151</v>
      </c>
      <c r="G28" t="s">
        <v>374</v>
      </c>
      <c r="H28" t="s">
        <v>292</v>
      </c>
      <c r="I28" t="s">
        <v>415</v>
      </c>
      <c r="J28" s="233" t="s">
        <v>422</v>
      </c>
      <c r="K28" t="s">
        <v>371</v>
      </c>
      <c r="L28" t="s">
        <v>390</v>
      </c>
      <c r="M28" s="234" t="s">
        <v>389</v>
      </c>
      <c r="N28" s="235" t="s">
        <v>420</v>
      </c>
    </row>
    <row r="29" spans="2:14" ht="15" customHeight="1" x14ac:dyDescent="0.3">
      <c r="B29" t="s">
        <v>64</v>
      </c>
      <c r="C29" t="s">
        <v>22</v>
      </c>
      <c r="D29" t="s">
        <v>453</v>
      </c>
      <c r="E29" t="s">
        <v>353</v>
      </c>
      <c r="F29" s="50">
        <f>Spawners!BY50</f>
        <v>200</v>
      </c>
      <c r="G29" t="s">
        <v>374</v>
      </c>
      <c r="H29" t="s">
        <v>292</v>
      </c>
      <c r="I29" t="s">
        <v>386</v>
      </c>
      <c r="J29" s="233" t="s">
        <v>422</v>
      </c>
      <c r="K29" t="s">
        <v>371</v>
      </c>
      <c r="L29" t="s">
        <v>464</v>
      </c>
      <c r="M29" s="234" t="s">
        <v>387</v>
      </c>
      <c r="N29" s="235" t="s">
        <v>410</v>
      </c>
    </row>
    <row r="30" spans="2:14" x14ac:dyDescent="0.3">
      <c r="B30" t="s">
        <v>64</v>
      </c>
      <c r="C30" t="s">
        <v>22</v>
      </c>
      <c r="D30" t="s">
        <v>454</v>
      </c>
      <c r="E30" t="s">
        <v>353</v>
      </c>
      <c r="F30" s="50">
        <f>Summary!V28</f>
        <v>419</v>
      </c>
      <c r="G30" t="s">
        <v>374</v>
      </c>
      <c r="H30" t="s">
        <v>292</v>
      </c>
      <c r="I30" t="s">
        <v>392</v>
      </c>
      <c r="J30" s="233" t="s">
        <v>422</v>
      </c>
      <c r="K30" t="s">
        <v>371</v>
      </c>
      <c r="L30" t="s">
        <v>393</v>
      </c>
      <c r="M30" s="234" t="s">
        <v>394</v>
      </c>
    </row>
    <row r="31" spans="2:14" x14ac:dyDescent="0.3">
      <c r="B31" t="s">
        <v>64</v>
      </c>
      <c r="C31" t="s">
        <v>22</v>
      </c>
      <c r="D31" t="s">
        <v>455</v>
      </c>
      <c r="E31" t="s">
        <v>353</v>
      </c>
      <c r="F31" s="50">
        <f>Summary!V29</f>
        <v>513</v>
      </c>
      <c r="G31" t="s">
        <v>374</v>
      </c>
      <c r="H31" t="s">
        <v>292</v>
      </c>
      <c r="I31" t="s">
        <v>369</v>
      </c>
      <c r="J31" s="233" t="s">
        <v>370</v>
      </c>
      <c r="K31" t="s">
        <v>371</v>
      </c>
      <c r="L31" t="s">
        <v>372</v>
      </c>
      <c r="M31" t="s">
        <v>373</v>
      </c>
    </row>
    <row r="32" spans="2:14" x14ac:dyDescent="0.3">
      <c r="B32" t="s">
        <v>64</v>
      </c>
      <c r="C32" t="s">
        <v>22</v>
      </c>
      <c r="D32" t="s">
        <v>456</v>
      </c>
      <c r="E32" t="s">
        <v>353</v>
      </c>
      <c r="F32" s="50">
        <f>Summary!V30</f>
        <v>150</v>
      </c>
      <c r="G32" t="s">
        <v>374</v>
      </c>
      <c r="H32" t="s">
        <v>292</v>
      </c>
      <c r="I32" t="s">
        <v>386</v>
      </c>
      <c r="J32" s="233" t="s">
        <v>422</v>
      </c>
      <c r="K32" t="s">
        <v>371</v>
      </c>
      <c r="L32" t="s">
        <v>464</v>
      </c>
      <c r="M32" s="234" t="s">
        <v>387</v>
      </c>
      <c r="N32" s="235" t="s">
        <v>400</v>
      </c>
    </row>
    <row r="33" spans="2:14" x14ac:dyDescent="0.3">
      <c r="B33" t="s">
        <v>64</v>
      </c>
      <c r="C33" t="s">
        <v>22</v>
      </c>
      <c r="D33" t="s">
        <v>457</v>
      </c>
      <c r="E33" t="s">
        <v>353</v>
      </c>
      <c r="F33" s="50">
        <f>Summary!V31</f>
        <v>762</v>
      </c>
      <c r="G33" t="s">
        <v>374</v>
      </c>
      <c r="H33" t="s">
        <v>292</v>
      </c>
      <c r="I33" t="s">
        <v>369</v>
      </c>
      <c r="J33" s="233" t="s">
        <v>370</v>
      </c>
      <c r="K33" t="s">
        <v>371</v>
      </c>
      <c r="L33" t="s">
        <v>372</v>
      </c>
      <c r="M33" t="s">
        <v>373</v>
      </c>
    </row>
    <row r="34" spans="2:14" x14ac:dyDescent="0.3">
      <c r="B34" t="s">
        <v>64</v>
      </c>
      <c r="C34" t="s">
        <v>22</v>
      </c>
      <c r="D34" t="s">
        <v>458</v>
      </c>
      <c r="E34" t="s">
        <v>353</v>
      </c>
      <c r="F34" s="50">
        <f>Summary!V32</f>
        <v>684</v>
      </c>
      <c r="G34" t="s">
        <v>374</v>
      </c>
      <c r="H34" t="s">
        <v>292</v>
      </c>
      <c r="I34" t="s">
        <v>369</v>
      </c>
      <c r="J34" s="233" t="s">
        <v>370</v>
      </c>
      <c r="K34" t="s">
        <v>371</v>
      </c>
      <c r="L34" t="s">
        <v>372</v>
      </c>
      <c r="M34" t="s">
        <v>373</v>
      </c>
    </row>
    <row r="35" spans="2:14" x14ac:dyDescent="0.3">
      <c r="B35" t="s">
        <v>64</v>
      </c>
      <c r="C35" t="s">
        <v>22</v>
      </c>
      <c r="D35" t="s">
        <v>459</v>
      </c>
      <c r="E35" t="s">
        <v>353</v>
      </c>
      <c r="F35" s="50">
        <f>Summary!V33</f>
        <v>724</v>
      </c>
      <c r="G35" t="s">
        <v>374</v>
      </c>
      <c r="H35" t="s">
        <v>292</v>
      </c>
      <c r="I35" t="s">
        <v>369</v>
      </c>
      <c r="J35" s="233" t="s">
        <v>370</v>
      </c>
      <c r="K35" t="s">
        <v>371</v>
      </c>
      <c r="L35" t="s">
        <v>372</v>
      </c>
      <c r="M35" t="s">
        <v>373</v>
      </c>
    </row>
    <row r="36" spans="2:14" x14ac:dyDescent="0.3">
      <c r="B36" t="s">
        <v>64</v>
      </c>
      <c r="C36" t="s">
        <v>22</v>
      </c>
      <c r="D36" t="s">
        <v>460</v>
      </c>
      <c r="E36" t="s">
        <v>353</v>
      </c>
      <c r="F36" s="50">
        <f>Summary!V34</f>
        <v>419.35722996303076</v>
      </c>
      <c r="G36" t="s">
        <v>374</v>
      </c>
      <c r="H36" t="s">
        <v>292</v>
      </c>
      <c r="I36" t="s">
        <v>392</v>
      </c>
      <c r="J36" s="233" t="s">
        <v>402</v>
      </c>
      <c r="K36" t="s">
        <v>371</v>
      </c>
      <c r="L36" t="s">
        <v>393</v>
      </c>
      <c r="M36" s="234" t="s">
        <v>394</v>
      </c>
    </row>
    <row r="37" spans="2:14" x14ac:dyDescent="0.3">
      <c r="B37" t="s">
        <v>64</v>
      </c>
      <c r="C37" t="s">
        <v>22</v>
      </c>
      <c r="D37" t="s">
        <v>429</v>
      </c>
      <c r="E37" t="s">
        <v>30</v>
      </c>
      <c r="F37" s="50">
        <f>Summary!W4</f>
        <v>1600</v>
      </c>
      <c r="G37" t="s">
        <v>374</v>
      </c>
      <c r="H37" t="s">
        <v>292</v>
      </c>
      <c r="I37" t="s">
        <v>421</v>
      </c>
      <c r="J37" s="233" t="s">
        <v>422</v>
      </c>
      <c r="K37" t="s">
        <v>371</v>
      </c>
      <c r="L37" t="s">
        <v>464</v>
      </c>
      <c r="M37" s="234" t="s">
        <v>387</v>
      </c>
    </row>
    <row r="38" spans="2:14" x14ac:dyDescent="0.3">
      <c r="B38" t="s">
        <v>64</v>
      </c>
      <c r="C38" t="s">
        <v>22</v>
      </c>
      <c r="D38" t="s">
        <v>430</v>
      </c>
      <c r="E38" t="s">
        <v>30</v>
      </c>
      <c r="F38" s="50">
        <f>Summary!W5</f>
        <v>1100</v>
      </c>
      <c r="G38" t="s">
        <v>374</v>
      </c>
      <c r="H38" t="s">
        <v>292</v>
      </c>
      <c r="I38" t="s">
        <v>421</v>
      </c>
      <c r="J38" s="233" t="s">
        <v>422</v>
      </c>
      <c r="K38" t="s">
        <v>371</v>
      </c>
      <c r="L38" t="s">
        <v>464</v>
      </c>
      <c r="M38" s="234" t="s">
        <v>387</v>
      </c>
    </row>
    <row r="39" spans="2:14" x14ac:dyDescent="0.3">
      <c r="B39" t="s">
        <v>64</v>
      </c>
      <c r="C39" t="s">
        <v>22</v>
      </c>
      <c r="D39" t="s">
        <v>461</v>
      </c>
      <c r="E39" t="s">
        <v>30</v>
      </c>
      <c r="F39" s="50">
        <f>Summary!W6</f>
        <v>900</v>
      </c>
      <c r="G39" t="s">
        <v>374</v>
      </c>
      <c r="H39" t="s">
        <v>292</v>
      </c>
      <c r="I39" t="s">
        <v>421</v>
      </c>
      <c r="J39" s="233" t="s">
        <v>422</v>
      </c>
      <c r="K39" t="s">
        <v>371</v>
      </c>
      <c r="L39" t="s">
        <v>464</v>
      </c>
      <c r="M39" s="234" t="s">
        <v>387</v>
      </c>
    </row>
    <row r="40" spans="2:14" x14ac:dyDescent="0.3">
      <c r="B40" t="s">
        <v>64</v>
      </c>
      <c r="C40" t="s">
        <v>22</v>
      </c>
      <c r="D40" t="s">
        <v>431</v>
      </c>
      <c r="E40" t="s">
        <v>30</v>
      </c>
      <c r="F40" s="50">
        <f>Summary!W7</f>
        <v>10400</v>
      </c>
      <c r="G40" t="s">
        <v>374</v>
      </c>
      <c r="H40" t="s">
        <v>292</v>
      </c>
      <c r="I40" t="s">
        <v>423</v>
      </c>
      <c r="J40" s="233" t="s">
        <v>422</v>
      </c>
      <c r="K40" t="s">
        <v>371</v>
      </c>
      <c r="L40" t="s">
        <v>390</v>
      </c>
      <c r="M40" s="234" t="s">
        <v>389</v>
      </c>
    </row>
    <row r="41" spans="2:14" x14ac:dyDescent="0.3">
      <c r="B41" t="s">
        <v>64</v>
      </c>
      <c r="C41" t="s">
        <v>22</v>
      </c>
      <c r="D41" t="s">
        <v>428</v>
      </c>
      <c r="E41" t="s">
        <v>30</v>
      </c>
      <c r="F41" s="50">
        <f>Summary!W8</f>
        <v>6100</v>
      </c>
      <c r="G41" t="s">
        <v>374</v>
      </c>
      <c r="H41" t="s">
        <v>292</v>
      </c>
      <c r="I41" t="s">
        <v>423</v>
      </c>
      <c r="J41" s="233" t="s">
        <v>422</v>
      </c>
      <c r="K41" t="s">
        <v>371</v>
      </c>
      <c r="L41" t="s">
        <v>390</v>
      </c>
      <c r="M41" s="234" t="s">
        <v>389</v>
      </c>
    </row>
    <row r="42" spans="2:14" x14ac:dyDescent="0.3">
      <c r="B42" t="s">
        <v>64</v>
      </c>
      <c r="C42" t="s">
        <v>22</v>
      </c>
      <c r="D42" t="s">
        <v>432</v>
      </c>
      <c r="E42" t="s">
        <v>30</v>
      </c>
      <c r="F42" s="50">
        <f>Summary!W9</f>
        <v>9400</v>
      </c>
      <c r="G42" t="s">
        <v>374</v>
      </c>
      <c r="H42" t="s">
        <v>292</v>
      </c>
      <c r="I42" t="s">
        <v>423</v>
      </c>
      <c r="J42" s="233" t="s">
        <v>422</v>
      </c>
      <c r="K42" t="s">
        <v>371</v>
      </c>
      <c r="L42" t="s">
        <v>390</v>
      </c>
      <c r="M42" s="234" t="s">
        <v>389</v>
      </c>
    </row>
    <row r="43" spans="2:14" x14ac:dyDescent="0.3">
      <c r="B43" t="s">
        <v>64</v>
      </c>
      <c r="C43" t="s">
        <v>22</v>
      </c>
      <c r="D43" t="s">
        <v>433</v>
      </c>
      <c r="E43" t="s">
        <v>30</v>
      </c>
      <c r="F43" s="50">
        <f>Summary!W10</f>
        <v>12400</v>
      </c>
      <c r="G43" t="s">
        <v>374</v>
      </c>
      <c r="H43" t="s">
        <v>292</v>
      </c>
      <c r="I43" t="s">
        <v>423</v>
      </c>
      <c r="J43" s="233" t="s">
        <v>422</v>
      </c>
      <c r="K43" t="s">
        <v>371</v>
      </c>
      <c r="L43" t="s">
        <v>390</v>
      </c>
      <c r="M43" s="234" t="s">
        <v>389</v>
      </c>
    </row>
    <row r="44" spans="2:14" x14ac:dyDescent="0.3">
      <c r="B44" t="s">
        <v>64</v>
      </c>
      <c r="C44" t="s">
        <v>22</v>
      </c>
      <c r="D44" t="s">
        <v>434</v>
      </c>
      <c r="E44" t="s">
        <v>30</v>
      </c>
      <c r="F44" s="50">
        <f>Summary!W12</f>
        <v>1400</v>
      </c>
      <c r="G44" t="s">
        <v>374</v>
      </c>
      <c r="H44" t="s">
        <v>292</v>
      </c>
      <c r="I44" t="s">
        <v>421</v>
      </c>
      <c r="J44" s="233" t="s">
        <v>422</v>
      </c>
      <c r="K44" t="s">
        <v>371</v>
      </c>
      <c r="L44" t="s">
        <v>464</v>
      </c>
      <c r="M44" s="234" t="s">
        <v>387</v>
      </c>
    </row>
    <row r="45" spans="2:14" x14ac:dyDescent="0.3">
      <c r="B45" t="s">
        <v>64</v>
      </c>
      <c r="C45" t="s">
        <v>22</v>
      </c>
      <c r="D45" t="s">
        <v>435</v>
      </c>
      <c r="E45" t="s">
        <v>30</v>
      </c>
      <c r="F45" s="50">
        <f>Summary!W13</f>
        <v>1400</v>
      </c>
      <c r="G45" t="s">
        <v>374</v>
      </c>
      <c r="H45" t="s">
        <v>292</v>
      </c>
      <c r="I45" t="s">
        <v>421</v>
      </c>
      <c r="J45" s="233" t="s">
        <v>422</v>
      </c>
      <c r="K45" t="s">
        <v>371</v>
      </c>
      <c r="L45" t="s">
        <v>464</v>
      </c>
      <c r="M45" s="234" t="s">
        <v>387</v>
      </c>
    </row>
    <row r="46" spans="2:14" x14ac:dyDescent="0.3">
      <c r="B46" t="s">
        <v>64</v>
      </c>
      <c r="C46" t="s">
        <v>22</v>
      </c>
      <c r="D46" t="s">
        <v>436</v>
      </c>
      <c r="E46" t="s">
        <v>30</v>
      </c>
      <c r="F46" s="50">
        <f>Summary!W14</f>
        <v>1500</v>
      </c>
      <c r="G46" t="s">
        <v>374</v>
      </c>
      <c r="H46" t="s">
        <v>292</v>
      </c>
      <c r="I46" t="s">
        <v>421</v>
      </c>
      <c r="J46" s="233" t="s">
        <v>422</v>
      </c>
      <c r="K46" t="s">
        <v>371</v>
      </c>
      <c r="L46" t="s">
        <v>464</v>
      </c>
      <c r="M46" s="234" t="s">
        <v>387</v>
      </c>
    </row>
    <row r="47" spans="2:14" x14ac:dyDescent="0.3">
      <c r="B47" t="s">
        <v>64</v>
      </c>
      <c r="C47" t="s">
        <v>22</v>
      </c>
      <c r="D47" t="s">
        <v>437</v>
      </c>
      <c r="E47" t="s">
        <v>30</v>
      </c>
      <c r="F47" s="50">
        <f>Summary!W15</f>
        <v>1700</v>
      </c>
      <c r="G47" t="s">
        <v>374</v>
      </c>
      <c r="H47" t="s">
        <v>292</v>
      </c>
      <c r="I47" t="s">
        <v>421</v>
      </c>
      <c r="J47" s="233" t="s">
        <v>422</v>
      </c>
      <c r="K47" t="s">
        <v>371</v>
      </c>
      <c r="L47" t="s">
        <v>464</v>
      </c>
      <c r="M47" s="234" t="s">
        <v>387</v>
      </c>
    </row>
    <row r="48" spans="2:14" x14ac:dyDescent="0.3">
      <c r="B48" t="s">
        <v>64</v>
      </c>
      <c r="C48" t="s">
        <v>22</v>
      </c>
      <c r="D48" t="s">
        <v>438</v>
      </c>
      <c r="E48" t="s">
        <v>30</v>
      </c>
      <c r="F48" s="50">
        <f>Summary!W16</f>
        <v>3600</v>
      </c>
      <c r="G48" t="s">
        <v>374</v>
      </c>
      <c r="H48" t="s">
        <v>292</v>
      </c>
      <c r="I48" t="s">
        <v>532</v>
      </c>
      <c r="J48" s="233" t="s">
        <v>422</v>
      </c>
      <c r="K48" t="s">
        <v>371</v>
      </c>
      <c r="L48" t="s">
        <v>464</v>
      </c>
      <c r="M48" s="234" t="s">
        <v>387</v>
      </c>
      <c r="N48" t="s">
        <v>425</v>
      </c>
    </row>
    <row r="49" spans="2:14" x14ac:dyDescent="0.3">
      <c r="B49" t="s">
        <v>64</v>
      </c>
      <c r="C49" t="s">
        <v>22</v>
      </c>
      <c r="D49" t="s">
        <v>439</v>
      </c>
      <c r="E49" t="s">
        <v>30</v>
      </c>
      <c r="F49" s="50">
        <f>Summary!W16</f>
        <v>3600</v>
      </c>
      <c r="G49" t="s">
        <v>374</v>
      </c>
      <c r="H49" t="s">
        <v>292</v>
      </c>
      <c r="I49" t="s">
        <v>533</v>
      </c>
      <c r="J49" s="233" t="s">
        <v>422</v>
      </c>
      <c r="K49" t="s">
        <v>371</v>
      </c>
      <c r="L49" t="s">
        <v>464</v>
      </c>
      <c r="M49" s="234" t="s">
        <v>387</v>
      </c>
      <c r="N49" t="s">
        <v>426</v>
      </c>
    </row>
    <row r="50" spans="2:14" x14ac:dyDescent="0.3">
      <c r="B50" t="s">
        <v>64</v>
      </c>
      <c r="C50" t="s">
        <v>22</v>
      </c>
      <c r="D50" t="s">
        <v>440</v>
      </c>
      <c r="E50" t="s">
        <v>30</v>
      </c>
      <c r="F50" s="50">
        <f>Summary!W18</f>
        <v>900</v>
      </c>
      <c r="G50" t="s">
        <v>374</v>
      </c>
      <c r="H50" t="s">
        <v>292</v>
      </c>
      <c r="I50" t="s">
        <v>421</v>
      </c>
      <c r="J50" s="233" t="s">
        <v>422</v>
      </c>
      <c r="K50" t="s">
        <v>371</v>
      </c>
      <c r="L50" t="s">
        <v>464</v>
      </c>
      <c r="M50" s="234" t="s">
        <v>387</v>
      </c>
    </row>
    <row r="51" spans="2:14" x14ac:dyDescent="0.3">
      <c r="B51" t="s">
        <v>64</v>
      </c>
      <c r="C51" t="s">
        <v>22</v>
      </c>
      <c r="D51" t="s">
        <v>441</v>
      </c>
      <c r="E51" t="s">
        <v>30</v>
      </c>
      <c r="F51" s="50">
        <f>Summary!W19</f>
        <v>800</v>
      </c>
      <c r="G51" t="s">
        <v>374</v>
      </c>
      <c r="H51" t="s">
        <v>292</v>
      </c>
      <c r="I51" t="s">
        <v>421</v>
      </c>
      <c r="J51" s="233" t="s">
        <v>422</v>
      </c>
      <c r="K51" t="s">
        <v>371</v>
      </c>
      <c r="L51" t="s">
        <v>464</v>
      </c>
      <c r="M51" s="234" t="s">
        <v>387</v>
      </c>
    </row>
    <row r="52" spans="2:14" x14ac:dyDescent="0.3">
      <c r="B52" t="s">
        <v>64</v>
      </c>
      <c r="C52" t="s">
        <v>22</v>
      </c>
      <c r="D52" t="s">
        <v>442</v>
      </c>
      <c r="E52" t="s">
        <v>30</v>
      </c>
      <c r="F52" s="50">
        <f>Summary!W20</f>
        <v>8300</v>
      </c>
      <c r="G52" t="s">
        <v>374</v>
      </c>
      <c r="H52" t="s">
        <v>292</v>
      </c>
      <c r="I52" t="s">
        <v>421</v>
      </c>
      <c r="J52" s="233" t="s">
        <v>422</v>
      </c>
      <c r="K52" t="s">
        <v>371</v>
      </c>
      <c r="L52" t="s">
        <v>464</v>
      </c>
      <c r="M52" s="234" t="s">
        <v>387</v>
      </c>
    </row>
    <row r="53" spans="2:14" x14ac:dyDescent="0.3">
      <c r="B53" t="s">
        <v>64</v>
      </c>
      <c r="C53" t="s">
        <v>22</v>
      </c>
      <c r="D53" t="s">
        <v>443</v>
      </c>
      <c r="E53" t="s">
        <v>30</v>
      </c>
      <c r="F53" s="50">
        <f>Summary!W21</f>
        <v>900</v>
      </c>
      <c r="G53" t="s">
        <v>374</v>
      </c>
      <c r="H53" t="s">
        <v>292</v>
      </c>
      <c r="I53" t="s">
        <v>421</v>
      </c>
      <c r="J53" s="233" t="s">
        <v>422</v>
      </c>
      <c r="K53" t="s">
        <v>371</v>
      </c>
      <c r="L53" t="s">
        <v>464</v>
      </c>
      <c r="M53" s="234" t="s">
        <v>387</v>
      </c>
    </row>
    <row r="54" spans="2:14" x14ac:dyDescent="0.3">
      <c r="B54" t="s">
        <v>64</v>
      </c>
      <c r="C54" t="s">
        <v>22</v>
      </c>
      <c r="D54" t="s">
        <v>444</v>
      </c>
      <c r="E54" t="s">
        <v>30</v>
      </c>
      <c r="F54" s="141">
        <f>Summary!W22</f>
        <v>500</v>
      </c>
      <c r="G54" t="s">
        <v>374</v>
      </c>
      <c r="H54" t="s">
        <v>292</v>
      </c>
      <c r="I54" t="s">
        <v>421</v>
      </c>
      <c r="J54" s="233" t="s">
        <v>422</v>
      </c>
      <c r="K54" t="s">
        <v>371</v>
      </c>
      <c r="L54" t="s">
        <v>462</v>
      </c>
      <c r="M54" s="234" t="s">
        <v>463</v>
      </c>
      <c r="N54" s="235" t="s">
        <v>427</v>
      </c>
    </row>
    <row r="55" spans="2:14" x14ac:dyDescent="0.3">
      <c r="B55" t="s">
        <v>64</v>
      </c>
      <c r="C55" t="s">
        <v>22</v>
      </c>
      <c r="D55" t="s">
        <v>445</v>
      </c>
      <c r="E55" t="s">
        <v>30</v>
      </c>
      <c r="F55" s="50">
        <f>Summary!W23</f>
        <v>21200</v>
      </c>
      <c r="G55" t="s">
        <v>374</v>
      </c>
      <c r="H55" t="s">
        <v>292</v>
      </c>
      <c r="I55" t="s">
        <v>423</v>
      </c>
      <c r="J55" s="233" t="s">
        <v>422</v>
      </c>
      <c r="K55" t="s">
        <v>371</v>
      </c>
      <c r="L55" t="s">
        <v>390</v>
      </c>
      <c r="M55" s="234" t="s">
        <v>389</v>
      </c>
    </row>
    <row r="56" spans="2:14" x14ac:dyDescent="0.3">
      <c r="B56" t="s">
        <v>64</v>
      </c>
      <c r="C56" t="s">
        <v>22</v>
      </c>
      <c r="D56" t="s">
        <v>446</v>
      </c>
      <c r="E56" t="s">
        <v>30</v>
      </c>
      <c r="F56" s="50">
        <f>Summary!W24</f>
        <v>11700</v>
      </c>
      <c r="G56" t="s">
        <v>374</v>
      </c>
      <c r="H56" t="s">
        <v>292</v>
      </c>
      <c r="I56" t="s">
        <v>423</v>
      </c>
      <c r="J56" s="233" t="s">
        <v>422</v>
      </c>
      <c r="K56" t="s">
        <v>371</v>
      </c>
      <c r="L56" t="s">
        <v>390</v>
      </c>
      <c r="M56" s="234" t="s">
        <v>389</v>
      </c>
    </row>
    <row r="57" spans="2:14" x14ac:dyDescent="0.3">
      <c r="B57" t="s">
        <v>64</v>
      </c>
      <c r="C57" t="s">
        <v>22</v>
      </c>
      <c r="D57" t="s">
        <v>447</v>
      </c>
      <c r="E57" t="s">
        <v>30</v>
      </c>
      <c r="F57" s="50">
        <f>Summary!W25</f>
        <v>800</v>
      </c>
      <c r="G57" t="s">
        <v>374</v>
      </c>
      <c r="H57" t="s">
        <v>292</v>
      </c>
      <c r="I57" t="s">
        <v>421</v>
      </c>
      <c r="J57" s="233" t="s">
        <v>422</v>
      </c>
      <c r="K57" t="s">
        <v>371</v>
      </c>
      <c r="L57" t="s">
        <v>464</v>
      </c>
      <c r="M57" s="234" t="s">
        <v>387</v>
      </c>
    </row>
    <row r="58" spans="2:14" x14ac:dyDescent="0.3">
      <c r="B58" t="s">
        <v>64</v>
      </c>
      <c r="C58" t="s">
        <v>22</v>
      </c>
      <c r="D58" t="s">
        <v>448</v>
      </c>
      <c r="E58" t="s">
        <v>30</v>
      </c>
      <c r="F58" s="50">
        <f>Summary!W26</f>
        <v>2100</v>
      </c>
      <c r="G58" t="s">
        <v>374</v>
      </c>
      <c r="H58" t="s">
        <v>292</v>
      </c>
      <c r="I58" t="s">
        <v>423</v>
      </c>
      <c r="J58" s="233" t="s">
        <v>422</v>
      </c>
      <c r="K58" t="s">
        <v>371</v>
      </c>
      <c r="L58" t="s">
        <v>390</v>
      </c>
      <c r="M58" s="234" t="s">
        <v>389</v>
      </c>
      <c r="N58" t="s">
        <v>467</v>
      </c>
    </row>
    <row r="59" spans="2:14" x14ac:dyDescent="0.3">
      <c r="B59" t="s">
        <v>64</v>
      </c>
      <c r="C59" t="s">
        <v>22</v>
      </c>
      <c r="D59" t="s">
        <v>451</v>
      </c>
      <c r="E59" t="s">
        <v>30</v>
      </c>
      <c r="F59" s="50">
        <f>Summary!W27</f>
        <v>600</v>
      </c>
      <c r="G59" t="s">
        <v>374</v>
      </c>
      <c r="H59" t="s">
        <v>292</v>
      </c>
      <c r="I59" t="s">
        <v>423</v>
      </c>
      <c r="J59" s="233" t="s">
        <v>422</v>
      </c>
      <c r="K59" t="s">
        <v>371</v>
      </c>
      <c r="L59" t="s">
        <v>390</v>
      </c>
      <c r="M59" s="234" t="s">
        <v>389</v>
      </c>
      <c r="N59" t="s">
        <v>468</v>
      </c>
    </row>
    <row r="60" spans="2:14" x14ac:dyDescent="0.3">
      <c r="B60" t="s">
        <v>64</v>
      </c>
      <c r="C60" t="s">
        <v>22</v>
      </c>
      <c r="D60" t="s">
        <v>454</v>
      </c>
      <c r="E60" t="s">
        <v>30</v>
      </c>
      <c r="F60" s="50">
        <f>Summary!W28</f>
        <v>3800</v>
      </c>
      <c r="G60" t="s">
        <v>374</v>
      </c>
      <c r="H60" t="s">
        <v>292</v>
      </c>
      <c r="I60" t="s">
        <v>423</v>
      </c>
      <c r="J60" s="233" t="s">
        <v>422</v>
      </c>
      <c r="K60" t="s">
        <v>371</v>
      </c>
      <c r="L60" t="s">
        <v>390</v>
      </c>
      <c r="M60" s="234" t="s">
        <v>389</v>
      </c>
    </row>
    <row r="61" spans="2:14" x14ac:dyDescent="0.3">
      <c r="B61" t="s">
        <v>64</v>
      </c>
      <c r="C61" t="s">
        <v>22</v>
      </c>
      <c r="D61" t="s">
        <v>455</v>
      </c>
      <c r="E61" t="s">
        <v>30</v>
      </c>
      <c r="F61" s="50">
        <f>Summary!W29</f>
        <v>1000</v>
      </c>
      <c r="G61" t="s">
        <v>374</v>
      </c>
      <c r="H61" t="s">
        <v>292</v>
      </c>
      <c r="I61" t="s">
        <v>421</v>
      </c>
      <c r="J61" s="233" t="s">
        <v>422</v>
      </c>
      <c r="K61" t="s">
        <v>371</v>
      </c>
      <c r="L61" t="s">
        <v>464</v>
      </c>
      <c r="M61" s="234" t="s">
        <v>387</v>
      </c>
    </row>
    <row r="62" spans="2:14" ht="15" customHeight="1" x14ac:dyDescent="0.3">
      <c r="B62" t="s">
        <v>64</v>
      </c>
      <c r="C62" t="s">
        <v>22</v>
      </c>
      <c r="D62" t="s">
        <v>456</v>
      </c>
      <c r="E62" t="s">
        <v>30</v>
      </c>
      <c r="F62" s="50">
        <f>Summary!W30</f>
        <v>6500</v>
      </c>
      <c r="G62" t="s">
        <v>374</v>
      </c>
      <c r="H62" t="s">
        <v>292</v>
      </c>
      <c r="I62" t="s">
        <v>465</v>
      </c>
      <c r="J62" s="233" t="s">
        <v>422</v>
      </c>
      <c r="K62" t="s">
        <v>371</v>
      </c>
      <c r="L62" t="s">
        <v>466</v>
      </c>
      <c r="M62" s="234" t="s">
        <v>387</v>
      </c>
      <c r="N62" s="235" t="s">
        <v>469</v>
      </c>
    </row>
    <row r="63" spans="2:14" x14ac:dyDescent="0.3">
      <c r="B63" t="s">
        <v>64</v>
      </c>
      <c r="C63" t="s">
        <v>22</v>
      </c>
      <c r="D63" t="s">
        <v>457</v>
      </c>
      <c r="E63" t="s">
        <v>30</v>
      </c>
      <c r="F63" s="50">
        <f>Summary!W31</f>
        <v>600</v>
      </c>
      <c r="G63" t="s">
        <v>374</v>
      </c>
      <c r="H63" t="s">
        <v>292</v>
      </c>
      <c r="I63" t="s">
        <v>421</v>
      </c>
      <c r="J63" s="233" t="s">
        <v>422</v>
      </c>
      <c r="K63" t="s">
        <v>371</v>
      </c>
      <c r="L63" t="s">
        <v>464</v>
      </c>
      <c r="M63" s="234" t="s">
        <v>387</v>
      </c>
    </row>
    <row r="64" spans="2:14" x14ac:dyDescent="0.3">
      <c r="B64" t="s">
        <v>64</v>
      </c>
      <c r="C64" t="s">
        <v>22</v>
      </c>
      <c r="D64" t="s">
        <v>458</v>
      </c>
      <c r="E64" t="s">
        <v>30</v>
      </c>
      <c r="F64" s="50">
        <f>Summary!W32</f>
        <v>2200</v>
      </c>
      <c r="G64" t="s">
        <v>374</v>
      </c>
      <c r="H64" t="s">
        <v>292</v>
      </c>
      <c r="I64" t="s">
        <v>421</v>
      </c>
      <c r="J64" s="233" t="s">
        <v>422</v>
      </c>
      <c r="K64" t="s">
        <v>371</v>
      </c>
      <c r="L64" t="s">
        <v>464</v>
      </c>
      <c r="M64" s="234" t="s">
        <v>387</v>
      </c>
    </row>
    <row r="65" spans="2:14" ht="13.8" customHeight="1" x14ac:dyDescent="0.3">
      <c r="B65" t="s">
        <v>64</v>
      </c>
      <c r="C65" t="s">
        <v>22</v>
      </c>
      <c r="D65" t="s">
        <v>459</v>
      </c>
      <c r="E65" t="s">
        <v>30</v>
      </c>
      <c r="F65" s="50">
        <f>Summary!W33</f>
        <v>5000</v>
      </c>
      <c r="G65" t="s">
        <v>374</v>
      </c>
      <c r="H65" t="s">
        <v>292</v>
      </c>
      <c r="I65" t="s">
        <v>465</v>
      </c>
      <c r="J65" s="233" t="s">
        <v>422</v>
      </c>
      <c r="K65" t="s">
        <v>371</v>
      </c>
      <c r="L65" t="s">
        <v>470</v>
      </c>
      <c r="M65" s="234" t="s">
        <v>387</v>
      </c>
      <c r="N65" s="235" t="s">
        <v>471</v>
      </c>
    </row>
    <row r="66" spans="2:14" s="40" customFormat="1" x14ac:dyDescent="0.3">
      <c r="B66" s="40" t="s">
        <v>64</v>
      </c>
      <c r="C66" s="40" t="s">
        <v>22</v>
      </c>
      <c r="D66" s="40" t="s">
        <v>460</v>
      </c>
      <c r="E66" s="40" t="s">
        <v>30</v>
      </c>
      <c r="F66" s="220">
        <f>Summary!W34</f>
        <v>3800</v>
      </c>
      <c r="G66" s="40" t="s">
        <v>374</v>
      </c>
      <c r="H66" s="40" t="s">
        <v>292</v>
      </c>
      <c r="I66" s="40" t="s">
        <v>423</v>
      </c>
      <c r="J66" s="286" t="s">
        <v>422</v>
      </c>
      <c r="K66" s="40" t="s">
        <v>371</v>
      </c>
      <c r="L66" s="40" t="s">
        <v>390</v>
      </c>
      <c r="M66" s="287" t="s">
        <v>389</v>
      </c>
    </row>
    <row r="67" spans="2:14" x14ac:dyDescent="0.3">
      <c r="B67" t="s">
        <v>64</v>
      </c>
      <c r="C67" t="s">
        <v>22</v>
      </c>
      <c r="D67" t="s">
        <v>429</v>
      </c>
      <c r="E67" t="s">
        <v>349</v>
      </c>
      <c r="F67" s="50">
        <f>Summary!X4</f>
        <v>800</v>
      </c>
      <c r="G67" t="s">
        <v>374</v>
      </c>
      <c r="H67" t="s">
        <v>292</v>
      </c>
      <c r="I67" t="s">
        <v>472</v>
      </c>
      <c r="J67" s="233" t="s">
        <v>422</v>
      </c>
      <c r="K67" t="s">
        <v>473</v>
      </c>
      <c r="L67" t="s">
        <v>464</v>
      </c>
      <c r="M67" s="234" t="s">
        <v>387</v>
      </c>
    </row>
    <row r="68" spans="2:14" x14ac:dyDescent="0.3">
      <c r="B68" t="s">
        <v>64</v>
      </c>
      <c r="C68" t="s">
        <v>22</v>
      </c>
      <c r="D68" t="s">
        <v>430</v>
      </c>
      <c r="E68" t="s">
        <v>349</v>
      </c>
      <c r="F68" s="50">
        <f>Summary!X5</f>
        <v>600</v>
      </c>
      <c r="G68" t="s">
        <v>374</v>
      </c>
      <c r="H68" t="s">
        <v>292</v>
      </c>
      <c r="I68" t="s">
        <v>472</v>
      </c>
      <c r="J68" s="233" t="s">
        <v>422</v>
      </c>
      <c r="K68" t="s">
        <v>473</v>
      </c>
      <c r="L68" t="s">
        <v>464</v>
      </c>
      <c r="M68" s="234" t="s">
        <v>387</v>
      </c>
    </row>
    <row r="69" spans="2:14" x14ac:dyDescent="0.3">
      <c r="B69" t="s">
        <v>64</v>
      </c>
      <c r="C69" t="s">
        <v>22</v>
      </c>
      <c r="D69" t="s">
        <v>461</v>
      </c>
      <c r="E69" t="s">
        <v>349</v>
      </c>
      <c r="F69" s="50">
        <f>Summary!X6</f>
        <v>500</v>
      </c>
      <c r="G69" t="s">
        <v>374</v>
      </c>
      <c r="H69" t="s">
        <v>292</v>
      </c>
      <c r="I69" t="s">
        <v>472</v>
      </c>
      <c r="J69" s="233" t="s">
        <v>422</v>
      </c>
      <c r="K69" t="s">
        <v>473</v>
      </c>
      <c r="L69" t="s">
        <v>464</v>
      </c>
      <c r="M69" s="234" t="s">
        <v>387</v>
      </c>
    </row>
    <row r="70" spans="2:14" x14ac:dyDescent="0.3">
      <c r="B70" t="s">
        <v>64</v>
      </c>
      <c r="C70" t="s">
        <v>22</v>
      </c>
      <c r="D70" t="s">
        <v>431</v>
      </c>
      <c r="E70" t="s">
        <v>349</v>
      </c>
      <c r="F70" s="50">
        <f>Summary!X7</f>
        <v>4700</v>
      </c>
      <c r="G70" t="s">
        <v>374</v>
      </c>
      <c r="H70" t="s">
        <v>292</v>
      </c>
      <c r="I70" t="s">
        <v>388</v>
      </c>
      <c r="J70" s="233" t="s">
        <v>422</v>
      </c>
      <c r="K70" t="s">
        <v>473</v>
      </c>
      <c r="L70" t="s">
        <v>474</v>
      </c>
      <c r="M70" s="234" t="s">
        <v>389</v>
      </c>
    </row>
    <row r="71" spans="2:14" x14ac:dyDescent="0.3">
      <c r="B71" t="s">
        <v>64</v>
      </c>
      <c r="C71" t="s">
        <v>22</v>
      </c>
      <c r="D71" t="s">
        <v>428</v>
      </c>
      <c r="E71" t="s">
        <v>349</v>
      </c>
      <c r="F71" s="50">
        <f>Summary!X8</f>
        <v>3200</v>
      </c>
      <c r="G71" t="s">
        <v>374</v>
      </c>
      <c r="H71" t="s">
        <v>292</v>
      </c>
      <c r="I71" t="s">
        <v>388</v>
      </c>
      <c r="J71" s="233" t="s">
        <v>422</v>
      </c>
      <c r="K71" t="s">
        <v>473</v>
      </c>
      <c r="L71" t="s">
        <v>474</v>
      </c>
      <c r="M71" s="234" t="s">
        <v>389</v>
      </c>
    </row>
    <row r="72" spans="2:14" x14ac:dyDescent="0.3">
      <c r="B72" t="s">
        <v>64</v>
      </c>
      <c r="C72" t="s">
        <v>22</v>
      </c>
      <c r="D72" t="s">
        <v>432</v>
      </c>
      <c r="E72" t="s">
        <v>349</v>
      </c>
      <c r="F72" s="50">
        <f>Summary!X9</f>
        <v>4000</v>
      </c>
      <c r="G72" t="s">
        <v>374</v>
      </c>
      <c r="H72" t="s">
        <v>292</v>
      </c>
      <c r="I72" t="s">
        <v>388</v>
      </c>
      <c r="J72" s="233" t="s">
        <v>422</v>
      </c>
      <c r="K72" t="s">
        <v>473</v>
      </c>
      <c r="L72" t="s">
        <v>474</v>
      </c>
      <c r="M72" s="234" t="s">
        <v>389</v>
      </c>
    </row>
    <row r="73" spans="2:14" x14ac:dyDescent="0.3">
      <c r="B73" t="s">
        <v>64</v>
      </c>
      <c r="C73" t="s">
        <v>22</v>
      </c>
      <c r="D73" t="s">
        <v>433</v>
      </c>
      <c r="E73" t="s">
        <v>349</v>
      </c>
      <c r="F73" s="50">
        <f>Summary!X10</f>
        <v>5200</v>
      </c>
      <c r="G73" t="s">
        <v>374</v>
      </c>
      <c r="H73" t="s">
        <v>292</v>
      </c>
      <c r="I73" t="s">
        <v>388</v>
      </c>
      <c r="J73" s="233" t="s">
        <v>422</v>
      </c>
      <c r="K73" t="s">
        <v>473</v>
      </c>
      <c r="L73" t="s">
        <v>474</v>
      </c>
      <c r="M73" s="234" t="s">
        <v>389</v>
      </c>
    </row>
    <row r="74" spans="2:14" x14ac:dyDescent="0.3">
      <c r="B74" t="s">
        <v>64</v>
      </c>
      <c r="C74" t="s">
        <v>22</v>
      </c>
      <c r="D74" t="s">
        <v>434</v>
      </c>
      <c r="E74" t="s">
        <v>349</v>
      </c>
      <c r="F74" s="50">
        <f>Summary!X12</f>
        <v>400</v>
      </c>
      <c r="G74" t="s">
        <v>374</v>
      </c>
      <c r="H74" t="s">
        <v>292</v>
      </c>
      <c r="I74" t="s">
        <v>472</v>
      </c>
      <c r="J74" s="233" t="s">
        <v>422</v>
      </c>
      <c r="K74" t="s">
        <v>473</v>
      </c>
      <c r="L74" t="s">
        <v>464</v>
      </c>
      <c r="M74" s="234" t="s">
        <v>387</v>
      </c>
    </row>
    <row r="75" spans="2:14" x14ac:dyDescent="0.3">
      <c r="B75" t="s">
        <v>64</v>
      </c>
      <c r="C75" t="s">
        <v>22</v>
      </c>
      <c r="D75" t="s">
        <v>435</v>
      </c>
      <c r="E75" t="s">
        <v>349</v>
      </c>
      <c r="F75" s="50">
        <f>Summary!X13</f>
        <v>500</v>
      </c>
      <c r="G75" t="s">
        <v>374</v>
      </c>
      <c r="H75" t="s">
        <v>292</v>
      </c>
      <c r="I75" t="s">
        <v>472</v>
      </c>
      <c r="J75" s="233" t="s">
        <v>422</v>
      </c>
      <c r="K75" t="s">
        <v>473</v>
      </c>
      <c r="L75" t="s">
        <v>464</v>
      </c>
      <c r="M75" s="234" t="s">
        <v>387</v>
      </c>
    </row>
    <row r="76" spans="2:14" x14ac:dyDescent="0.3">
      <c r="B76" t="s">
        <v>64</v>
      </c>
      <c r="C76" t="s">
        <v>22</v>
      </c>
      <c r="D76" t="s">
        <v>436</v>
      </c>
      <c r="E76" t="s">
        <v>349</v>
      </c>
      <c r="F76" s="50">
        <f>Summary!X14</f>
        <v>500</v>
      </c>
      <c r="G76" t="s">
        <v>374</v>
      </c>
      <c r="H76" t="s">
        <v>292</v>
      </c>
      <c r="I76" t="s">
        <v>472</v>
      </c>
      <c r="J76" s="233" t="s">
        <v>422</v>
      </c>
      <c r="K76" t="s">
        <v>473</v>
      </c>
      <c r="L76" t="s">
        <v>464</v>
      </c>
      <c r="M76" s="234" t="s">
        <v>387</v>
      </c>
    </row>
    <row r="77" spans="2:14" x14ac:dyDescent="0.3">
      <c r="B77" t="s">
        <v>64</v>
      </c>
      <c r="C77" t="s">
        <v>22</v>
      </c>
      <c r="D77" t="s">
        <v>437</v>
      </c>
      <c r="E77" t="s">
        <v>349</v>
      </c>
      <c r="F77" s="50">
        <f>Summary!X15</f>
        <v>200</v>
      </c>
      <c r="G77" t="s">
        <v>374</v>
      </c>
      <c r="H77" t="s">
        <v>292</v>
      </c>
      <c r="I77" t="s">
        <v>472</v>
      </c>
      <c r="J77" s="233" t="s">
        <v>422</v>
      </c>
      <c r="K77" t="s">
        <v>473</v>
      </c>
      <c r="L77" t="s">
        <v>464</v>
      </c>
      <c r="M77" s="234" t="s">
        <v>387</v>
      </c>
    </row>
    <row r="78" spans="2:14" x14ac:dyDescent="0.3">
      <c r="B78" t="s">
        <v>64</v>
      </c>
      <c r="C78" t="s">
        <v>22</v>
      </c>
      <c r="D78" t="s">
        <v>438</v>
      </c>
      <c r="E78" t="s">
        <v>349</v>
      </c>
      <c r="F78" s="50">
        <f>Summary!X16</f>
        <v>600</v>
      </c>
      <c r="G78" t="s">
        <v>374</v>
      </c>
      <c r="H78" t="s">
        <v>292</v>
      </c>
      <c r="I78" t="s">
        <v>472</v>
      </c>
      <c r="J78" s="233" t="s">
        <v>422</v>
      </c>
      <c r="K78" t="s">
        <v>473</v>
      </c>
      <c r="L78" t="s">
        <v>464</v>
      </c>
      <c r="M78" s="234" t="s">
        <v>387</v>
      </c>
    </row>
    <row r="79" spans="2:14" x14ac:dyDescent="0.3">
      <c r="B79" t="s">
        <v>64</v>
      </c>
      <c r="C79" t="s">
        <v>22</v>
      </c>
      <c r="D79" t="s">
        <v>439</v>
      </c>
      <c r="E79" t="s">
        <v>349</v>
      </c>
      <c r="F79" s="50">
        <f>Summary!X17</f>
        <v>600</v>
      </c>
      <c r="G79" t="s">
        <v>374</v>
      </c>
      <c r="H79" t="s">
        <v>292</v>
      </c>
      <c r="I79" t="s">
        <v>472</v>
      </c>
      <c r="J79" s="233" t="s">
        <v>422</v>
      </c>
      <c r="K79" t="s">
        <v>473</v>
      </c>
      <c r="L79" t="s">
        <v>464</v>
      </c>
      <c r="M79" s="234" t="s">
        <v>387</v>
      </c>
    </row>
    <row r="80" spans="2:14" x14ac:dyDescent="0.3">
      <c r="B80" t="s">
        <v>64</v>
      </c>
      <c r="C80" t="s">
        <v>22</v>
      </c>
      <c r="D80" t="s">
        <v>440</v>
      </c>
      <c r="E80" t="s">
        <v>349</v>
      </c>
      <c r="F80" s="50">
        <f>Summary!X18</f>
        <v>500</v>
      </c>
      <c r="G80" t="s">
        <v>374</v>
      </c>
      <c r="H80" t="s">
        <v>292</v>
      </c>
      <c r="I80" t="s">
        <v>472</v>
      </c>
      <c r="J80" s="233" t="s">
        <v>422</v>
      </c>
      <c r="K80" t="s">
        <v>473</v>
      </c>
      <c r="L80" t="s">
        <v>464</v>
      </c>
      <c r="M80" s="234" t="s">
        <v>387</v>
      </c>
    </row>
    <row r="81" spans="2:14" x14ac:dyDescent="0.3">
      <c r="B81" t="s">
        <v>64</v>
      </c>
      <c r="C81" t="s">
        <v>22</v>
      </c>
      <c r="D81" t="s">
        <v>441</v>
      </c>
      <c r="E81" t="s">
        <v>349</v>
      </c>
      <c r="F81" s="50">
        <f>Summary!X19</f>
        <v>600</v>
      </c>
      <c r="G81" t="s">
        <v>374</v>
      </c>
      <c r="H81" t="s">
        <v>292</v>
      </c>
      <c r="I81" t="s">
        <v>472</v>
      </c>
      <c r="J81" s="233" t="s">
        <v>422</v>
      </c>
      <c r="K81" t="s">
        <v>473</v>
      </c>
      <c r="L81" t="s">
        <v>464</v>
      </c>
      <c r="M81" s="234" t="s">
        <v>387</v>
      </c>
    </row>
    <row r="82" spans="2:14" x14ac:dyDescent="0.3">
      <c r="B82" t="s">
        <v>64</v>
      </c>
      <c r="C82" t="s">
        <v>22</v>
      </c>
      <c r="D82" t="s">
        <v>442</v>
      </c>
      <c r="E82" t="s">
        <v>349</v>
      </c>
      <c r="F82" s="50">
        <f>Summary!X20</f>
        <v>400</v>
      </c>
      <c r="G82" t="s">
        <v>374</v>
      </c>
      <c r="H82" t="s">
        <v>292</v>
      </c>
      <c r="I82" t="s">
        <v>472</v>
      </c>
      <c r="J82" s="233" t="s">
        <v>422</v>
      </c>
      <c r="K82" t="s">
        <v>473</v>
      </c>
      <c r="L82" t="s">
        <v>464</v>
      </c>
      <c r="M82" s="234" t="s">
        <v>387</v>
      </c>
    </row>
    <row r="83" spans="2:14" x14ac:dyDescent="0.3">
      <c r="B83" t="s">
        <v>64</v>
      </c>
      <c r="C83" t="s">
        <v>22</v>
      </c>
      <c r="D83" t="s">
        <v>443</v>
      </c>
      <c r="E83" t="s">
        <v>349</v>
      </c>
      <c r="F83" s="50">
        <f>Summary!X21</f>
        <v>500</v>
      </c>
      <c r="G83" t="s">
        <v>374</v>
      </c>
      <c r="H83" t="s">
        <v>292</v>
      </c>
      <c r="I83" t="s">
        <v>472</v>
      </c>
      <c r="J83" s="233" t="s">
        <v>422</v>
      </c>
      <c r="K83" t="s">
        <v>473</v>
      </c>
      <c r="L83" t="s">
        <v>464</v>
      </c>
      <c r="M83" s="234" t="s">
        <v>387</v>
      </c>
    </row>
    <row r="84" spans="2:14" ht="30" customHeight="1" x14ac:dyDescent="0.3">
      <c r="B84" t="s">
        <v>64</v>
      </c>
      <c r="C84" t="s">
        <v>22</v>
      </c>
      <c r="D84" t="s">
        <v>444</v>
      </c>
      <c r="E84" t="s">
        <v>349</v>
      </c>
      <c r="F84" s="50">
        <f>Summary!X22</f>
        <v>50</v>
      </c>
      <c r="G84" t="s">
        <v>374</v>
      </c>
      <c r="H84" t="s">
        <v>292</v>
      </c>
      <c r="I84" t="s">
        <v>475</v>
      </c>
      <c r="J84" s="233" t="s">
        <v>422</v>
      </c>
      <c r="K84" s="235" t="s">
        <v>476</v>
      </c>
      <c r="L84" t="s">
        <v>464</v>
      </c>
      <c r="M84" s="234" t="s">
        <v>387</v>
      </c>
      <c r="N84" s="235" t="s">
        <v>477</v>
      </c>
    </row>
    <row r="85" spans="2:14" x14ac:dyDescent="0.3">
      <c r="B85" t="s">
        <v>64</v>
      </c>
      <c r="C85" t="s">
        <v>22</v>
      </c>
      <c r="D85" t="s">
        <v>445</v>
      </c>
      <c r="E85" t="s">
        <v>349</v>
      </c>
      <c r="F85" s="50">
        <f>Summary!X23</f>
        <v>10700</v>
      </c>
      <c r="G85" t="s">
        <v>374</v>
      </c>
      <c r="H85" t="s">
        <v>292</v>
      </c>
      <c r="I85" t="s">
        <v>388</v>
      </c>
      <c r="J85" s="233" t="s">
        <v>422</v>
      </c>
      <c r="K85" t="s">
        <v>473</v>
      </c>
      <c r="L85" t="s">
        <v>474</v>
      </c>
      <c r="M85" s="234" t="s">
        <v>389</v>
      </c>
    </row>
    <row r="86" spans="2:14" x14ac:dyDescent="0.3">
      <c r="B86" t="s">
        <v>64</v>
      </c>
      <c r="C86" t="s">
        <v>22</v>
      </c>
      <c r="D86" t="s">
        <v>446</v>
      </c>
      <c r="E86" t="s">
        <v>349</v>
      </c>
      <c r="F86" s="50">
        <f>Summary!X24</f>
        <v>1500</v>
      </c>
      <c r="G86" t="s">
        <v>374</v>
      </c>
      <c r="H86" t="s">
        <v>292</v>
      </c>
      <c r="I86" t="s">
        <v>388</v>
      </c>
      <c r="J86" s="233" t="s">
        <v>422</v>
      </c>
      <c r="K86" t="s">
        <v>473</v>
      </c>
      <c r="L86" t="s">
        <v>474</v>
      </c>
      <c r="M86" s="234" t="s">
        <v>389</v>
      </c>
    </row>
    <row r="87" spans="2:14" x14ac:dyDescent="0.3">
      <c r="B87" t="s">
        <v>64</v>
      </c>
      <c r="C87" t="s">
        <v>22</v>
      </c>
      <c r="D87" t="s">
        <v>447</v>
      </c>
      <c r="E87" t="s">
        <v>349</v>
      </c>
      <c r="F87" s="50">
        <f>Summary!X25</f>
        <v>350</v>
      </c>
      <c r="G87" t="s">
        <v>374</v>
      </c>
      <c r="H87" t="s">
        <v>292</v>
      </c>
      <c r="I87" t="s">
        <v>472</v>
      </c>
      <c r="J87" s="233" t="s">
        <v>422</v>
      </c>
      <c r="K87" t="s">
        <v>473</v>
      </c>
      <c r="L87" t="s">
        <v>464</v>
      </c>
      <c r="M87" s="234" t="s">
        <v>389</v>
      </c>
    </row>
    <row r="88" spans="2:14" ht="28.8" x14ac:dyDescent="0.3">
      <c r="B88" t="s">
        <v>64</v>
      </c>
      <c r="C88" t="s">
        <v>22</v>
      </c>
      <c r="D88" t="s">
        <v>448</v>
      </c>
      <c r="E88" t="s">
        <v>349</v>
      </c>
      <c r="F88" s="50">
        <f>Summary!X26</f>
        <v>1200</v>
      </c>
      <c r="G88" t="s">
        <v>374</v>
      </c>
      <c r="H88" t="s">
        <v>292</v>
      </c>
      <c r="I88" s="235" t="s">
        <v>404</v>
      </c>
      <c r="J88" s="233" t="s">
        <v>422</v>
      </c>
      <c r="K88" t="s">
        <v>473</v>
      </c>
      <c r="L88" s="235" t="s">
        <v>405</v>
      </c>
      <c r="M88" t="s">
        <v>406</v>
      </c>
      <c r="N88" s="235" t="s">
        <v>407</v>
      </c>
    </row>
    <row r="89" spans="2:14" x14ac:dyDescent="0.3">
      <c r="B89" t="s">
        <v>64</v>
      </c>
      <c r="C89" t="s">
        <v>22</v>
      </c>
      <c r="D89" t="s">
        <v>449</v>
      </c>
      <c r="E89" t="s">
        <v>349</v>
      </c>
      <c r="F89" s="50">
        <f>Spawners!CA49</f>
        <v>881</v>
      </c>
      <c r="G89" t="s">
        <v>374</v>
      </c>
      <c r="H89" t="s">
        <v>292</v>
      </c>
      <c r="I89" t="s">
        <v>388</v>
      </c>
      <c r="J89" s="233" t="s">
        <v>422</v>
      </c>
      <c r="K89" t="s">
        <v>473</v>
      </c>
      <c r="L89" t="s">
        <v>474</v>
      </c>
      <c r="M89" s="234" t="s">
        <v>389</v>
      </c>
      <c r="N89" s="235" t="s">
        <v>481</v>
      </c>
    </row>
    <row r="90" spans="2:14" x14ac:dyDescent="0.3">
      <c r="B90" t="s">
        <v>64</v>
      </c>
      <c r="C90" t="s">
        <v>22</v>
      </c>
      <c r="D90" t="s">
        <v>450</v>
      </c>
      <c r="E90" t="s">
        <v>349</v>
      </c>
      <c r="F90" s="50">
        <f>Spawners!CB49</f>
        <v>300</v>
      </c>
      <c r="G90" t="s">
        <v>374</v>
      </c>
      <c r="H90" t="s">
        <v>292</v>
      </c>
      <c r="I90" t="s">
        <v>472</v>
      </c>
      <c r="J90" s="233" t="s">
        <v>422</v>
      </c>
      <c r="K90" t="s">
        <v>473</v>
      </c>
      <c r="L90" t="s">
        <v>464</v>
      </c>
      <c r="M90" s="234" t="s">
        <v>389</v>
      </c>
      <c r="N90" s="235" t="s">
        <v>482</v>
      </c>
    </row>
    <row r="91" spans="2:14" ht="28.8" x14ac:dyDescent="0.3">
      <c r="B91" t="s">
        <v>64</v>
      </c>
      <c r="C91" t="s">
        <v>22</v>
      </c>
      <c r="D91" t="s">
        <v>451</v>
      </c>
      <c r="E91" t="s">
        <v>349</v>
      </c>
      <c r="F91" s="50">
        <f>Summary!X27</f>
        <v>400</v>
      </c>
      <c r="G91" t="s">
        <v>374</v>
      </c>
      <c r="H91" t="s">
        <v>292</v>
      </c>
      <c r="I91" s="235" t="s">
        <v>404</v>
      </c>
      <c r="J91" s="233" t="s">
        <v>422</v>
      </c>
      <c r="K91" t="s">
        <v>473</v>
      </c>
      <c r="L91" s="235" t="s">
        <v>417</v>
      </c>
      <c r="M91" t="s">
        <v>406</v>
      </c>
      <c r="N91" s="235" t="s">
        <v>409</v>
      </c>
    </row>
    <row r="92" spans="2:14" x14ac:dyDescent="0.3">
      <c r="B92" t="s">
        <v>64</v>
      </c>
      <c r="C92" t="s">
        <v>22</v>
      </c>
      <c r="D92" t="s">
        <v>453</v>
      </c>
      <c r="E92" t="s">
        <v>349</v>
      </c>
      <c r="F92" s="50">
        <f>Spawners!CA50</f>
        <v>235</v>
      </c>
      <c r="G92" t="s">
        <v>374</v>
      </c>
      <c r="H92" t="s">
        <v>292</v>
      </c>
      <c r="I92" t="s">
        <v>388</v>
      </c>
      <c r="J92" s="233" t="s">
        <v>422</v>
      </c>
      <c r="K92" t="s">
        <v>473</v>
      </c>
      <c r="L92" t="s">
        <v>474</v>
      </c>
      <c r="M92" s="234" t="s">
        <v>389</v>
      </c>
      <c r="N92" s="235" t="s">
        <v>484</v>
      </c>
    </row>
    <row r="93" spans="2:14" ht="28.8" x14ac:dyDescent="0.3">
      <c r="B93" t="s">
        <v>64</v>
      </c>
      <c r="C93" t="s">
        <v>22</v>
      </c>
      <c r="D93" t="s">
        <v>452</v>
      </c>
      <c r="E93" t="s">
        <v>349</v>
      </c>
      <c r="F93" s="50">
        <f>Spawners!CB50</f>
        <v>200</v>
      </c>
      <c r="G93" t="s">
        <v>374</v>
      </c>
      <c r="H93" t="s">
        <v>292</v>
      </c>
      <c r="I93" t="s">
        <v>485</v>
      </c>
      <c r="J93" s="233" t="s">
        <v>422</v>
      </c>
      <c r="K93" s="235" t="s">
        <v>476</v>
      </c>
      <c r="L93" t="s">
        <v>464</v>
      </c>
      <c r="M93" s="234" t="s">
        <v>389</v>
      </c>
      <c r="N93" s="235" t="s">
        <v>486</v>
      </c>
    </row>
    <row r="94" spans="2:14" x14ac:dyDescent="0.3">
      <c r="B94" t="s">
        <v>64</v>
      </c>
      <c r="C94" t="s">
        <v>22</v>
      </c>
      <c r="D94" t="s">
        <v>454</v>
      </c>
      <c r="E94" t="s">
        <v>349</v>
      </c>
      <c r="F94" s="50">
        <f>Summary!X28</f>
        <v>2100</v>
      </c>
      <c r="G94" t="s">
        <v>374</v>
      </c>
      <c r="H94" t="s">
        <v>292</v>
      </c>
      <c r="I94" t="s">
        <v>388</v>
      </c>
      <c r="J94" s="233" t="s">
        <v>422</v>
      </c>
      <c r="K94" t="s">
        <v>473</v>
      </c>
      <c r="L94" t="s">
        <v>474</v>
      </c>
      <c r="M94" s="234" t="s">
        <v>389</v>
      </c>
    </row>
    <row r="95" spans="2:14" x14ac:dyDescent="0.3">
      <c r="B95" t="s">
        <v>64</v>
      </c>
      <c r="C95" t="s">
        <v>22</v>
      </c>
      <c r="D95" t="s">
        <v>455</v>
      </c>
      <c r="E95" t="s">
        <v>349</v>
      </c>
      <c r="F95" s="50">
        <f>Summary!X29</f>
        <v>500</v>
      </c>
      <c r="G95" t="s">
        <v>374</v>
      </c>
      <c r="H95" t="s">
        <v>292</v>
      </c>
      <c r="I95" t="s">
        <v>472</v>
      </c>
      <c r="J95" s="233" t="s">
        <v>422</v>
      </c>
      <c r="K95" t="s">
        <v>473</v>
      </c>
      <c r="L95" t="s">
        <v>464</v>
      </c>
      <c r="M95" s="234" t="s">
        <v>389</v>
      </c>
    </row>
    <row r="96" spans="2:14" ht="28.8" x14ac:dyDescent="0.3">
      <c r="B96" t="s">
        <v>64</v>
      </c>
      <c r="C96" t="s">
        <v>22</v>
      </c>
      <c r="D96" t="s">
        <v>456</v>
      </c>
      <c r="E96" t="s">
        <v>349</v>
      </c>
      <c r="F96" s="50">
        <f>Summary!X30</f>
        <v>150</v>
      </c>
      <c r="G96" t="s">
        <v>374</v>
      </c>
      <c r="H96" t="s">
        <v>292</v>
      </c>
      <c r="I96" t="s">
        <v>485</v>
      </c>
      <c r="J96" s="233" t="s">
        <v>422</v>
      </c>
      <c r="K96" s="235" t="s">
        <v>476</v>
      </c>
      <c r="L96" t="s">
        <v>464</v>
      </c>
      <c r="M96" s="234" t="s">
        <v>389</v>
      </c>
      <c r="N96" s="235" t="s">
        <v>487</v>
      </c>
    </row>
    <row r="97" spans="2:14" x14ac:dyDescent="0.3">
      <c r="B97" t="s">
        <v>64</v>
      </c>
      <c r="C97" t="s">
        <v>22</v>
      </c>
      <c r="D97" t="s">
        <v>457</v>
      </c>
      <c r="E97" t="s">
        <v>349</v>
      </c>
      <c r="F97" s="50">
        <f>Summary!X31</f>
        <v>500</v>
      </c>
      <c r="G97" t="s">
        <v>374</v>
      </c>
      <c r="H97" t="s">
        <v>292</v>
      </c>
      <c r="I97" t="s">
        <v>472</v>
      </c>
      <c r="J97" s="233" t="s">
        <v>422</v>
      </c>
      <c r="K97" t="s">
        <v>473</v>
      </c>
      <c r="L97" t="s">
        <v>464</v>
      </c>
      <c r="M97" s="234" t="s">
        <v>389</v>
      </c>
    </row>
    <row r="98" spans="2:14" x14ac:dyDescent="0.3">
      <c r="B98" t="s">
        <v>64</v>
      </c>
      <c r="C98" t="s">
        <v>22</v>
      </c>
      <c r="D98" t="s">
        <v>458</v>
      </c>
      <c r="E98" t="s">
        <v>349</v>
      </c>
      <c r="F98" s="50">
        <f>Summary!X32</f>
        <v>500</v>
      </c>
      <c r="G98" t="s">
        <v>374</v>
      </c>
      <c r="H98" t="s">
        <v>292</v>
      </c>
      <c r="I98" t="s">
        <v>472</v>
      </c>
      <c r="J98" s="233" t="s">
        <v>422</v>
      </c>
      <c r="K98" t="s">
        <v>473</v>
      </c>
      <c r="L98" t="s">
        <v>464</v>
      </c>
      <c r="M98" s="234" t="s">
        <v>389</v>
      </c>
    </row>
    <row r="99" spans="2:14" x14ac:dyDescent="0.3">
      <c r="B99" t="s">
        <v>64</v>
      </c>
      <c r="C99" t="s">
        <v>22</v>
      </c>
      <c r="D99" t="s">
        <v>459</v>
      </c>
      <c r="E99" t="s">
        <v>349</v>
      </c>
      <c r="F99" s="50">
        <f>Summary!X33</f>
        <v>1000</v>
      </c>
      <c r="G99" t="s">
        <v>374</v>
      </c>
      <c r="H99" t="s">
        <v>292</v>
      </c>
      <c r="I99" t="s">
        <v>472</v>
      </c>
      <c r="J99" s="233" t="s">
        <v>422</v>
      </c>
      <c r="K99" t="s">
        <v>473</v>
      </c>
      <c r="L99" t="s">
        <v>464</v>
      </c>
      <c r="M99" s="234" t="s">
        <v>389</v>
      </c>
    </row>
    <row r="100" spans="2:14" x14ac:dyDescent="0.3">
      <c r="B100" t="s">
        <v>64</v>
      </c>
      <c r="C100" t="s">
        <v>22</v>
      </c>
      <c r="D100" t="s">
        <v>460</v>
      </c>
      <c r="E100" t="s">
        <v>349</v>
      </c>
      <c r="F100" s="50">
        <f>Summary!X34</f>
        <v>2000</v>
      </c>
      <c r="G100" t="s">
        <v>374</v>
      </c>
      <c r="H100" t="s">
        <v>292</v>
      </c>
      <c r="I100" t="s">
        <v>388</v>
      </c>
      <c r="J100" s="233" t="s">
        <v>422</v>
      </c>
      <c r="K100" t="s">
        <v>473</v>
      </c>
      <c r="L100" t="s">
        <v>474</v>
      </c>
      <c r="M100" s="234" t="s">
        <v>389</v>
      </c>
    </row>
    <row r="101" spans="2:14" x14ac:dyDescent="0.3">
      <c r="B101" t="s">
        <v>64</v>
      </c>
      <c r="C101" t="s">
        <v>22</v>
      </c>
      <c r="D101" t="s">
        <v>429</v>
      </c>
      <c r="E101" t="s">
        <v>350</v>
      </c>
      <c r="F101" s="50">
        <f>Summary!Y4</f>
        <v>1400</v>
      </c>
      <c r="G101" t="s">
        <v>374</v>
      </c>
      <c r="H101" t="s">
        <v>292</v>
      </c>
      <c r="I101" t="s">
        <v>488</v>
      </c>
      <c r="J101" t="s">
        <v>422</v>
      </c>
      <c r="K101" t="s">
        <v>489</v>
      </c>
      <c r="L101" t="s">
        <v>490</v>
      </c>
      <c r="M101" s="234" t="s">
        <v>491</v>
      </c>
    </row>
    <row r="102" spans="2:14" x14ac:dyDescent="0.3">
      <c r="B102" t="s">
        <v>64</v>
      </c>
      <c r="C102" t="s">
        <v>22</v>
      </c>
      <c r="D102" t="s">
        <v>430</v>
      </c>
      <c r="E102" t="s">
        <v>350</v>
      </c>
      <c r="F102" s="50">
        <f>Summary!Y5</f>
        <v>900</v>
      </c>
      <c r="G102" t="s">
        <v>374</v>
      </c>
      <c r="H102" t="s">
        <v>292</v>
      </c>
      <c r="I102" t="s">
        <v>488</v>
      </c>
      <c r="J102" t="s">
        <v>422</v>
      </c>
      <c r="K102" t="s">
        <v>489</v>
      </c>
      <c r="L102" t="s">
        <v>490</v>
      </c>
      <c r="M102" s="234" t="s">
        <v>491</v>
      </c>
    </row>
    <row r="103" spans="2:14" x14ac:dyDescent="0.3">
      <c r="B103" t="s">
        <v>64</v>
      </c>
      <c r="C103" t="s">
        <v>22</v>
      </c>
      <c r="D103" t="s">
        <v>461</v>
      </c>
      <c r="E103" t="s">
        <v>350</v>
      </c>
      <c r="F103" s="50">
        <f>Summary!Y6</f>
        <v>900</v>
      </c>
      <c r="G103" t="s">
        <v>374</v>
      </c>
      <c r="H103" t="s">
        <v>292</v>
      </c>
      <c r="I103" t="s">
        <v>488</v>
      </c>
      <c r="J103" t="s">
        <v>422</v>
      </c>
      <c r="K103" t="s">
        <v>489</v>
      </c>
      <c r="L103" t="s">
        <v>490</v>
      </c>
      <c r="M103" s="234" t="s">
        <v>491</v>
      </c>
    </row>
    <row r="104" spans="2:14" x14ac:dyDescent="0.3">
      <c r="B104" t="s">
        <v>64</v>
      </c>
      <c r="C104" t="s">
        <v>22</v>
      </c>
      <c r="D104" t="s">
        <v>431</v>
      </c>
      <c r="E104" t="s">
        <v>350</v>
      </c>
      <c r="F104" s="50">
        <f>Summary!Y7</f>
        <v>6100</v>
      </c>
      <c r="G104" t="s">
        <v>374</v>
      </c>
      <c r="H104" t="s">
        <v>292</v>
      </c>
      <c r="I104" t="s">
        <v>488</v>
      </c>
      <c r="J104" t="s">
        <v>422</v>
      </c>
      <c r="K104" t="s">
        <v>489</v>
      </c>
      <c r="L104" t="s">
        <v>490</v>
      </c>
      <c r="M104" s="234" t="s">
        <v>491</v>
      </c>
    </row>
    <row r="105" spans="2:14" x14ac:dyDescent="0.3">
      <c r="B105" t="s">
        <v>64</v>
      </c>
      <c r="C105" t="s">
        <v>22</v>
      </c>
      <c r="D105" t="s">
        <v>428</v>
      </c>
      <c r="E105" t="s">
        <v>350</v>
      </c>
      <c r="F105" s="50">
        <f>Summary!Y8</f>
        <v>4800</v>
      </c>
      <c r="G105" t="s">
        <v>374</v>
      </c>
      <c r="H105" t="s">
        <v>292</v>
      </c>
      <c r="I105" t="s">
        <v>488</v>
      </c>
      <c r="J105" t="s">
        <v>422</v>
      </c>
      <c r="K105" t="s">
        <v>489</v>
      </c>
      <c r="L105" t="s">
        <v>490</v>
      </c>
      <c r="M105" s="234" t="s">
        <v>491</v>
      </c>
    </row>
    <row r="106" spans="2:14" x14ac:dyDescent="0.3">
      <c r="B106" t="s">
        <v>64</v>
      </c>
      <c r="C106" t="s">
        <v>22</v>
      </c>
      <c r="D106" t="s">
        <v>432</v>
      </c>
      <c r="E106" t="s">
        <v>350</v>
      </c>
      <c r="F106" s="50">
        <f>Summary!Y9</f>
        <v>6000</v>
      </c>
      <c r="G106" t="s">
        <v>374</v>
      </c>
      <c r="H106" t="s">
        <v>292</v>
      </c>
      <c r="I106" t="s">
        <v>488</v>
      </c>
      <c r="J106" t="s">
        <v>422</v>
      </c>
      <c r="K106" t="s">
        <v>489</v>
      </c>
      <c r="L106" t="s">
        <v>490</v>
      </c>
      <c r="M106" s="234" t="s">
        <v>491</v>
      </c>
    </row>
    <row r="107" spans="2:14" x14ac:dyDescent="0.3">
      <c r="B107" t="s">
        <v>64</v>
      </c>
      <c r="C107" t="s">
        <v>22</v>
      </c>
      <c r="D107" t="s">
        <v>433</v>
      </c>
      <c r="E107" t="s">
        <v>350</v>
      </c>
      <c r="F107" s="50">
        <f>Summary!Y10</f>
        <v>7800</v>
      </c>
      <c r="G107" t="s">
        <v>374</v>
      </c>
      <c r="H107" t="s">
        <v>292</v>
      </c>
      <c r="I107" t="s">
        <v>488</v>
      </c>
      <c r="J107" t="s">
        <v>422</v>
      </c>
      <c r="K107" t="s">
        <v>489</v>
      </c>
      <c r="L107" t="s">
        <v>490</v>
      </c>
      <c r="M107" s="234" t="s">
        <v>491</v>
      </c>
    </row>
    <row r="108" spans="2:14" x14ac:dyDescent="0.3">
      <c r="B108" t="s">
        <v>64</v>
      </c>
      <c r="C108" t="s">
        <v>22</v>
      </c>
      <c r="D108" t="s">
        <v>434</v>
      </c>
      <c r="E108" t="s">
        <v>350</v>
      </c>
      <c r="F108" s="50">
        <f>Summary!Y12</f>
        <v>900</v>
      </c>
      <c r="G108" t="s">
        <v>374</v>
      </c>
      <c r="H108" t="s">
        <v>292</v>
      </c>
      <c r="I108" t="s">
        <v>488</v>
      </c>
      <c r="J108" t="s">
        <v>422</v>
      </c>
      <c r="K108" t="s">
        <v>489</v>
      </c>
      <c r="L108" t="s">
        <v>490</v>
      </c>
      <c r="M108" s="234" t="s">
        <v>491</v>
      </c>
    </row>
    <row r="109" spans="2:14" x14ac:dyDescent="0.3">
      <c r="B109" t="s">
        <v>64</v>
      </c>
      <c r="C109" t="s">
        <v>22</v>
      </c>
      <c r="D109" t="s">
        <v>435</v>
      </c>
      <c r="E109" t="s">
        <v>350</v>
      </c>
      <c r="F109" s="50">
        <f>Summary!Y13</f>
        <v>1000</v>
      </c>
      <c r="G109" t="s">
        <v>374</v>
      </c>
      <c r="H109" t="s">
        <v>292</v>
      </c>
      <c r="I109" t="s">
        <v>488</v>
      </c>
      <c r="J109" t="s">
        <v>422</v>
      </c>
      <c r="K109" t="s">
        <v>489</v>
      </c>
      <c r="L109" t="s">
        <v>490</v>
      </c>
      <c r="M109" s="234" t="s">
        <v>491</v>
      </c>
    </row>
    <row r="110" spans="2:14" x14ac:dyDescent="0.3">
      <c r="B110" t="s">
        <v>64</v>
      </c>
      <c r="C110" t="s">
        <v>22</v>
      </c>
      <c r="D110" t="s">
        <v>436</v>
      </c>
      <c r="E110" t="s">
        <v>350</v>
      </c>
      <c r="F110" s="50">
        <f>Summary!Y14</f>
        <v>800</v>
      </c>
      <c r="G110" t="s">
        <v>374</v>
      </c>
      <c r="H110" t="s">
        <v>292</v>
      </c>
      <c r="I110" t="s">
        <v>488</v>
      </c>
      <c r="J110" t="s">
        <v>422</v>
      </c>
      <c r="K110" t="s">
        <v>489</v>
      </c>
      <c r="L110" t="s">
        <v>490</v>
      </c>
      <c r="M110" s="234" t="s">
        <v>491</v>
      </c>
    </row>
    <row r="111" spans="2:14" x14ac:dyDescent="0.3">
      <c r="B111" t="s">
        <v>64</v>
      </c>
      <c r="C111" t="s">
        <v>22</v>
      </c>
      <c r="D111" t="s">
        <v>437</v>
      </c>
      <c r="E111" t="s">
        <v>350</v>
      </c>
      <c r="F111" s="50">
        <f>Summary!Y15</f>
        <v>700</v>
      </c>
      <c r="G111" t="s">
        <v>374</v>
      </c>
      <c r="H111" t="s">
        <v>292</v>
      </c>
      <c r="I111" t="s">
        <v>488</v>
      </c>
      <c r="J111" t="s">
        <v>422</v>
      </c>
      <c r="K111" t="s">
        <v>489</v>
      </c>
      <c r="L111" t="s">
        <v>490</v>
      </c>
      <c r="M111" s="234" t="s">
        <v>491</v>
      </c>
    </row>
    <row r="112" spans="2:14" x14ac:dyDescent="0.3">
      <c r="B112" t="s">
        <v>64</v>
      </c>
      <c r="C112" t="s">
        <v>22</v>
      </c>
      <c r="D112" t="s">
        <v>438</v>
      </c>
      <c r="E112" t="s">
        <v>350</v>
      </c>
      <c r="F112" s="50">
        <f>Summary!Y16</f>
        <v>3000</v>
      </c>
      <c r="G112" t="s">
        <v>374</v>
      </c>
      <c r="H112" t="s">
        <v>292</v>
      </c>
      <c r="I112" t="s">
        <v>534</v>
      </c>
      <c r="J112" t="s">
        <v>422</v>
      </c>
      <c r="K112" t="s">
        <v>489</v>
      </c>
      <c r="L112" t="s">
        <v>490</v>
      </c>
      <c r="M112" s="234" t="s">
        <v>491</v>
      </c>
      <c r="N112" t="s">
        <v>492</v>
      </c>
    </row>
    <row r="113" spans="2:14" x14ac:dyDescent="0.3">
      <c r="B113" t="s">
        <v>64</v>
      </c>
      <c r="C113" t="s">
        <v>22</v>
      </c>
      <c r="D113" t="s">
        <v>439</v>
      </c>
      <c r="E113" t="s">
        <v>350</v>
      </c>
      <c r="F113" s="50">
        <f>Summary!Y16</f>
        <v>3000</v>
      </c>
      <c r="G113" t="s">
        <v>374</v>
      </c>
      <c r="H113" t="s">
        <v>292</v>
      </c>
      <c r="I113" t="s">
        <v>535</v>
      </c>
      <c r="J113" t="s">
        <v>422</v>
      </c>
      <c r="K113" t="s">
        <v>489</v>
      </c>
      <c r="L113" t="s">
        <v>490</v>
      </c>
      <c r="M113" s="234" t="s">
        <v>491</v>
      </c>
      <c r="N113" t="s">
        <v>538</v>
      </c>
    </row>
    <row r="114" spans="2:14" x14ac:dyDescent="0.3">
      <c r="B114" t="s">
        <v>64</v>
      </c>
      <c r="C114" t="s">
        <v>22</v>
      </c>
      <c r="D114" t="s">
        <v>440</v>
      </c>
      <c r="E114" t="s">
        <v>350</v>
      </c>
      <c r="F114" s="50">
        <f>Summary!Y18</f>
        <v>800</v>
      </c>
      <c r="G114" t="s">
        <v>374</v>
      </c>
      <c r="H114" t="s">
        <v>292</v>
      </c>
      <c r="I114" t="s">
        <v>488</v>
      </c>
      <c r="J114" t="s">
        <v>422</v>
      </c>
      <c r="K114" t="s">
        <v>489</v>
      </c>
      <c r="L114" t="s">
        <v>490</v>
      </c>
      <c r="M114" s="234" t="s">
        <v>491</v>
      </c>
    </row>
    <row r="115" spans="2:14" x14ac:dyDescent="0.3">
      <c r="B115" t="s">
        <v>64</v>
      </c>
      <c r="C115" t="s">
        <v>22</v>
      </c>
      <c r="D115" t="s">
        <v>441</v>
      </c>
      <c r="E115" t="s">
        <v>350</v>
      </c>
      <c r="F115" s="50">
        <f>Summary!Y19</f>
        <v>800</v>
      </c>
      <c r="G115" t="s">
        <v>374</v>
      </c>
      <c r="H115" t="s">
        <v>292</v>
      </c>
      <c r="I115" t="s">
        <v>488</v>
      </c>
      <c r="J115" t="s">
        <v>422</v>
      </c>
      <c r="K115" t="s">
        <v>489</v>
      </c>
      <c r="L115" t="s">
        <v>490</v>
      </c>
      <c r="M115" s="234" t="s">
        <v>491</v>
      </c>
    </row>
    <row r="116" spans="2:14" x14ac:dyDescent="0.3">
      <c r="B116" t="s">
        <v>64</v>
      </c>
      <c r="C116" t="s">
        <v>22</v>
      </c>
      <c r="D116" t="s">
        <v>442</v>
      </c>
      <c r="E116" t="s">
        <v>350</v>
      </c>
      <c r="F116" s="50">
        <f>Summary!Y20</f>
        <v>1700</v>
      </c>
      <c r="G116" t="s">
        <v>374</v>
      </c>
      <c r="H116" t="s">
        <v>292</v>
      </c>
      <c r="I116" t="s">
        <v>488</v>
      </c>
      <c r="J116" t="s">
        <v>422</v>
      </c>
      <c r="K116" t="s">
        <v>489</v>
      </c>
      <c r="L116" t="s">
        <v>490</v>
      </c>
      <c r="M116" s="234" t="s">
        <v>491</v>
      </c>
    </row>
    <row r="117" spans="2:14" x14ac:dyDescent="0.3">
      <c r="B117" t="s">
        <v>64</v>
      </c>
      <c r="C117" t="s">
        <v>22</v>
      </c>
      <c r="D117" t="s">
        <v>443</v>
      </c>
      <c r="E117" t="s">
        <v>350</v>
      </c>
      <c r="F117" s="50">
        <f>Summary!Y21</f>
        <v>800</v>
      </c>
      <c r="G117" t="s">
        <v>374</v>
      </c>
      <c r="H117" t="s">
        <v>292</v>
      </c>
      <c r="I117" t="s">
        <v>488</v>
      </c>
      <c r="J117" t="s">
        <v>422</v>
      </c>
      <c r="K117" t="s">
        <v>489</v>
      </c>
      <c r="L117" t="s">
        <v>490</v>
      </c>
      <c r="M117" s="234" t="s">
        <v>491</v>
      </c>
    </row>
    <row r="118" spans="2:14" x14ac:dyDescent="0.3">
      <c r="B118" t="s">
        <v>64</v>
      </c>
      <c r="C118" t="s">
        <v>22</v>
      </c>
      <c r="D118" t="s">
        <v>444</v>
      </c>
      <c r="E118" t="s">
        <v>350</v>
      </c>
      <c r="F118" s="50">
        <f>Summary!Y22</f>
        <v>100</v>
      </c>
      <c r="G118" t="s">
        <v>374</v>
      </c>
      <c r="H118" t="s">
        <v>292</v>
      </c>
      <c r="I118" t="s">
        <v>488</v>
      </c>
      <c r="J118" t="s">
        <v>422</v>
      </c>
      <c r="K118" t="s">
        <v>489</v>
      </c>
      <c r="L118" t="s">
        <v>490</v>
      </c>
      <c r="M118" s="234" t="s">
        <v>491</v>
      </c>
    </row>
    <row r="119" spans="2:14" x14ac:dyDescent="0.3">
      <c r="B119" t="s">
        <v>64</v>
      </c>
      <c r="C119" t="s">
        <v>22</v>
      </c>
      <c r="D119" t="s">
        <v>445</v>
      </c>
      <c r="E119" t="s">
        <v>350</v>
      </c>
      <c r="F119" s="50">
        <f>Summary!Y23</f>
        <v>12200</v>
      </c>
      <c r="G119" t="s">
        <v>374</v>
      </c>
      <c r="H119" t="s">
        <v>292</v>
      </c>
      <c r="I119" t="s">
        <v>488</v>
      </c>
      <c r="J119" t="s">
        <v>422</v>
      </c>
      <c r="K119" t="s">
        <v>489</v>
      </c>
      <c r="L119" t="s">
        <v>490</v>
      </c>
      <c r="M119" s="234" t="s">
        <v>491</v>
      </c>
    </row>
    <row r="120" spans="2:14" x14ac:dyDescent="0.3">
      <c r="B120" t="s">
        <v>64</v>
      </c>
      <c r="C120" t="s">
        <v>22</v>
      </c>
      <c r="D120" t="s">
        <v>446</v>
      </c>
      <c r="E120" t="s">
        <v>350</v>
      </c>
      <c r="F120" s="50">
        <f>Summary!Y24</f>
        <v>1800</v>
      </c>
      <c r="G120" t="s">
        <v>374</v>
      </c>
      <c r="H120" t="s">
        <v>292</v>
      </c>
      <c r="I120" t="s">
        <v>488</v>
      </c>
      <c r="J120" t="s">
        <v>422</v>
      </c>
      <c r="K120" t="s">
        <v>489</v>
      </c>
      <c r="L120" t="s">
        <v>490</v>
      </c>
      <c r="M120" s="234" t="s">
        <v>491</v>
      </c>
    </row>
    <row r="121" spans="2:14" x14ac:dyDescent="0.3">
      <c r="B121" t="s">
        <v>64</v>
      </c>
      <c r="C121" t="s">
        <v>22</v>
      </c>
      <c r="D121" t="s">
        <v>447</v>
      </c>
      <c r="E121" t="s">
        <v>350</v>
      </c>
      <c r="F121" s="50">
        <f>Summary!Y25</f>
        <v>600</v>
      </c>
      <c r="G121" t="s">
        <v>374</v>
      </c>
      <c r="H121" t="s">
        <v>292</v>
      </c>
      <c r="I121" t="s">
        <v>488</v>
      </c>
      <c r="J121" t="s">
        <v>422</v>
      </c>
      <c r="K121" t="s">
        <v>489</v>
      </c>
      <c r="L121" t="s">
        <v>490</v>
      </c>
      <c r="M121" s="234" t="s">
        <v>491</v>
      </c>
    </row>
    <row r="122" spans="2:14" x14ac:dyDescent="0.3">
      <c r="B122" t="s">
        <v>64</v>
      </c>
      <c r="C122" t="s">
        <v>22</v>
      </c>
      <c r="D122" t="s">
        <v>448</v>
      </c>
      <c r="E122" t="s">
        <v>350</v>
      </c>
      <c r="F122" s="50">
        <f>Summary!Y26</f>
        <v>1600</v>
      </c>
      <c r="G122" t="s">
        <v>374</v>
      </c>
      <c r="H122" t="s">
        <v>292</v>
      </c>
      <c r="I122" t="s">
        <v>488</v>
      </c>
      <c r="J122" t="s">
        <v>422</v>
      </c>
      <c r="K122" t="s">
        <v>489</v>
      </c>
      <c r="L122" t="s">
        <v>490</v>
      </c>
      <c r="M122" s="234" t="s">
        <v>491</v>
      </c>
    </row>
    <row r="123" spans="2:14" x14ac:dyDescent="0.3">
      <c r="B123" t="s">
        <v>64</v>
      </c>
      <c r="C123" t="s">
        <v>22</v>
      </c>
      <c r="D123" t="s">
        <v>451</v>
      </c>
      <c r="E123" t="s">
        <v>350</v>
      </c>
      <c r="F123" s="50">
        <f>Summary!Y27</f>
        <v>500</v>
      </c>
      <c r="G123" t="s">
        <v>374</v>
      </c>
      <c r="H123" t="s">
        <v>292</v>
      </c>
      <c r="I123" t="s">
        <v>488</v>
      </c>
      <c r="J123" t="s">
        <v>422</v>
      </c>
      <c r="K123" t="s">
        <v>489</v>
      </c>
      <c r="L123" t="s">
        <v>490</v>
      </c>
      <c r="M123" s="234" t="s">
        <v>491</v>
      </c>
    </row>
    <row r="124" spans="2:14" x14ac:dyDescent="0.3">
      <c r="B124" t="s">
        <v>64</v>
      </c>
      <c r="C124" t="s">
        <v>22</v>
      </c>
      <c r="D124" t="s">
        <v>454</v>
      </c>
      <c r="E124" t="s">
        <v>350</v>
      </c>
      <c r="F124" s="50">
        <f>Summary!Y28</f>
        <v>2500</v>
      </c>
      <c r="G124" t="s">
        <v>374</v>
      </c>
      <c r="H124" t="s">
        <v>292</v>
      </c>
      <c r="I124" t="s">
        <v>488</v>
      </c>
      <c r="J124" t="s">
        <v>422</v>
      </c>
      <c r="K124" t="s">
        <v>489</v>
      </c>
      <c r="L124" t="s">
        <v>490</v>
      </c>
      <c r="M124" s="234" t="s">
        <v>491</v>
      </c>
    </row>
    <row r="125" spans="2:14" x14ac:dyDescent="0.3">
      <c r="B125" t="s">
        <v>64</v>
      </c>
      <c r="C125" t="s">
        <v>22</v>
      </c>
      <c r="D125" t="s">
        <v>455</v>
      </c>
      <c r="E125" t="s">
        <v>350</v>
      </c>
      <c r="F125" s="50">
        <f>Summary!Y29</f>
        <v>800</v>
      </c>
      <c r="G125" t="s">
        <v>374</v>
      </c>
      <c r="H125" t="s">
        <v>292</v>
      </c>
      <c r="I125" t="s">
        <v>488</v>
      </c>
      <c r="J125" t="s">
        <v>422</v>
      </c>
      <c r="K125" t="s">
        <v>489</v>
      </c>
      <c r="L125" t="s">
        <v>490</v>
      </c>
      <c r="M125" s="234" t="s">
        <v>491</v>
      </c>
    </row>
    <row r="126" spans="2:14" x14ac:dyDescent="0.3">
      <c r="B126" t="s">
        <v>64</v>
      </c>
      <c r="C126" t="s">
        <v>22</v>
      </c>
      <c r="D126" t="s">
        <v>456</v>
      </c>
      <c r="E126" t="s">
        <v>350</v>
      </c>
      <c r="F126" s="50">
        <f>Summary!Y30</f>
        <v>300</v>
      </c>
      <c r="G126" t="s">
        <v>374</v>
      </c>
      <c r="H126" t="s">
        <v>292</v>
      </c>
      <c r="I126" t="s">
        <v>488</v>
      </c>
      <c r="J126" t="s">
        <v>422</v>
      </c>
      <c r="K126" t="s">
        <v>489</v>
      </c>
      <c r="L126" t="s">
        <v>490</v>
      </c>
      <c r="M126" s="234" t="s">
        <v>491</v>
      </c>
    </row>
    <row r="127" spans="2:14" x14ac:dyDescent="0.3">
      <c r="B127" t="s">
        <v>64</v>
      </c>
      <c r="C127" t="s">
        <v>22</v>
      </c>
      <c r="D127" t="s">
        <v>457</v>
      </c>
      <c r="E127" t="s">
        <v>350</v>
      </c>
      <c r="F127" s="50">
        <f>Summary!Y31</f>
        <v>550</v>
      </c>
      <c r="G127" t="s">
        <v>374</v>
      </c>
      <c r="H127" t="s">
        <v>292</v>
      </c>
      <c r="I127" t="s">
        <v>488</v>
      </c>
      <c r="J127" t="s">
        <v>422</v>
      </c>
      <c r="K127" t="s">
        <v>489</v>
      </c>
      <c r="L127" t="s">
        <v>490</v>
      </c>
      <c r="M127" s="234" t="s">
        <v>491</v>
      </c>
    </row>
    <row r="128" spans="2:14" x14ac:dyDescent="0.3">
      <c r="B128" t="s">
        <v>64</v>
      </c>
      <c r="C128" t="s">
        <v>22</v>
      </c>
      <c r="D128" t="s">
        <v>458</v>
      </c>
      <c r="E128" t="s">
        <v>350</v>
      </c>
      <c r="F128" s="50">
        <f>Summary!Y32</f>
        <v>700</v>
      </c>
      <c r="G128" t="s">
        <v>374</v>
      </c>
      <c r="H128" t="s">
        <v>292</v>
      </c>
      <c r="I128" t="s">
        <v>488</v>
      </c>
      <c r="J128" t="s">
        <v>422</v>
      </c>
      <c r="K128" t="s">
        <v>489</v>
      </c>
      <c r="L128" t="s">
        <v>490</v>
      </c>
      <c r="M128" s="234" t="s">
        <v>491</v>
      </c>
    </row>
    <row r="129" spans="2:14" x14ac:dyDescent="0.3">
      <c r="B129" t="s">
        <v>64</v>
      </c>
      <c r="C129" t="s">
        <v>22</v>
      </c>
      <c r="D129" t="s">
        <v>459</v>
      </c>
      <c r="E129" t="s">
        <v>350</v>
      </c>
      <c r="F129" s="50">
        <f>Summary!Y33</f>
        <v>1200</v>
      </c>
      <c r="G129" t="s">
        <v>374</v>
      </c>
      <c r="H129" t="s">
        <v>292</v>
      </c>
      <c r="I129" t="s">
        <v>488</v>
      </c>
      <c r="J129" t="s">
        <v>422</v>
      </c>
      <c r="K129" t="s">
        <v>489</v>
      </c>
      <c r="L129" t="s">
        <v>490</v>
      </c>
      <c r="M129" s="234" t="s">
        <v>491</v>
      </c>
    </row>
    <row r="130" spans="2:14" x14ac:dyDescent="0.3">
      <c r="B130" t="s">
        <v>64</v>
      </c>
      <c r="C130" t="s">
        <v>22</v>
      </c>
      <c r="D130" t="s">
        <v>460</v>
      </c>
      <c r="E130" t="s">
        <v>350</v>
      </c>
      <c r="F130" s="50">
        <f>Summary!Y34</f>
        <v>2300</v>
      </c>
      <c r="G130" t="s">
        <v>374</v>
      </c>
      <c r="H130" t="s">
        <v>292</v>
      </c>
      <c r="I130" t="s">
        <v>488</v>
      </c>
      <c r="J130" t="s">
        <v>422</v>
      </c>
      <c r="K130" t="s">
        <v>489</v>
      </c>
      <c r="L130" t="s">
        <v>490</v>
      </c>
      <c r="M130" s="234" t="s">
        <v>491</v>
      </c>
    </row>
    <row r="131" spans="2:14" x14ac:dyDescent="0.3">
      <c r="B131" t="s">
        <v>64</v>
      </c>
      <c r="C131" t="s">
        <v>22</v>
      </c>
      <c r="D131" t="s">
        <v>429</v>
      </c>
      <c r="E131" t="s">
        <v>351</v>
      </c>
      <c r="F131" s="50">
        <f>Summary!Z4</f>
        <v>1900</v>
      </c>
      <c r="G131" t="s">
        <v>374</v>
      </c>
      <c r="H131" t="s">
        <v>292</v>
      </c>
      <c r="I131" t="s">
        <v>493</v>
      </c>
      <c r="J131" t="s">
        <v>422</v>
      </c>
      <c r="K131" t="s">
        <v>494</v>
      </c>
      <c r="L131" t="s">
        <v>495</v>
      </c>
      <c r="M131" s="234" t="s">
        <v>463</v>
      </c>
    </row>
    <row r="132" spans="2:14" x14ac:dyDescent="0.3">
      <c r="B132" t="s">
        <v>64</v>
      </c>
      <c r="C132" t="s">
        <v>22</v>
      </c>
      <c r="D132" t="s">
        <v>430</v>
      </c>
      <c r="E132" t="s">
        <v>351</v>
      </c>
      <c r="F132" s="50">
        <f>Summary!Z5</f>
        <v>1100</v>
      </c>
      <c r="G132" t="s">
        <v>374</v>
      </c>
      <c r="H132" t="s">
        <v>292</v>
      </c>
      <c r="I132" t="s">
        <v>493</v>
      </c>
      <c r="J132" t="s">
        <v>422</v>
      </c>
      <c r="K132" t="s">
        <v>494</v>
      </c>
      <c r="L132" t="s">
        <v>496</v>
      </c>
      <c r="M132" s="234" t="s">
        <v>463</v>
      </c>
      <c r="N132" t="s">
        <v>508</v>
      </c>
    </row>
    <row r="133" spans="2:14" x14ac:dyDescent="0.3">
      <c r="B133" t="s">
        <v>64</v>
      </c>
      <c r="C133" t="s">
        <v>22</v>
      </c>
      <c r="D133" t="s">
        <v>461</v>
      </c>
      <c r="E133" t="s">
        <v>351</v>
      </c>
      <c r="F133" s="50">
        <f>Summary!Z6</f>
        <v>1200</v>
      </c>
      <c r="G133" t="s">
        <v>374</v>
      </c>
      <c r="H133" t="s">
        <v>292</v>
      </c>
      <c r="I133" t="s">
        <v>493</v>
      </c>
      <c r="J133" t="s">
        <v>422</v>
      </c>
      <c r="K133" t="s">
        <v>494</v>
      </c>
      <c r="L133" t="s">
        <v>507</v>
      </c>
      <c r="M133" s="234" t="s">
        <v>463</v>
      </c>
      <c r="N133" t="s">
        <v>509</v>
      </c>
    </row>
    <row r="134" spans="2:14" x14ac:dyDescent="0.3">
      <c r="B134" t="s">
        <v>64</v>
      </c>
      <c r="C134" t="s">
        <v>22</v>
      </c>
      <c r="D134" t="s">
        <v>431</v>
      </c>
      <c r="E134" t="s">
        <v>351</v>
      </c>
      <c r="F134" s="50">
        <f>Summary!Z7</f>
        <v>7400</v>
      </c>
      <c r="G134" t="s">
        <v>374</v>
      </c>
      <c r="H134" t="s">
        <v>292</v>
      </c>
      <c r="I134" t="s">
        <v>497</v>
      </c>
      <c r="J134" t="s">
        <v>422</v>
      </c>
      <c r="K134" t="s">
        <v>526</v>
      </c>
      <c r="L134" t="s">
        <v>490</v>
      </c>
      <c r="M134" s="234" t="s">
        <v>491</v>
      </c>
      <c r="N134" t="s">
        <v>498</v>
      </c>
    </row>
    <row r="135" spans="2:14" x14ac:dyDescent="0.3">
      <c r="B135" t="s">
        <v>64</v>
      </c>
      <c r="C135" t="s">
        <v>22</v>
      </c>
      <c r="D135" t="s">
        <v>428</v>
      </c>
      <c r="E135" t="s">
        <v>351</v>
      </c>
      <c r="F135" s="50">
        <f>Summary!Z8</f>
        <v>6400</v>
      </c>
      <c r="G135" t="s">
        <v>374</v>
      </c>
      <c r="H135" t="s">
        <v>292</v>
      </c>
      <c r="I135" t="s">
        <v>497</v>
      </c>
      <c r="J135" t="s">
        <v>422</v>
      </c>
      <c r="K135" t="s">
        <v>526</v>
      </c>
      <c r="L135" t="s">
        <v>490</v>
      </c>
      <c r="M135" s="234" t="s">
        <v>491</v>
      </c>
      <c r="N135" t="s">
        <v>498</v>
      </c>
    </row>
    <row r="136" spans="2:14" x14ac:dyDescent="0.3">
      <c r="B136" t="s">
        <v>64</v>
      </c>
      <c r="C136" t="s">
        <v>22</v>
      </c>
      <c r="D136" t="s">
        <v>432</v>
      </c>
      <c r="E136" t="s">
        <v>351</v>
      </c>
      <c r="F136" s="50">
        <f>Summary!Z9</f>
        <v>8000</v>
      </c>
      <c r="G136" t="s">
        <v>374</v>
      </c>
      <c r="H136" t="s">
        <v>292</v>
      </c>
      <c r="I136" t="s">
        <v>497</v>
      </c>
      <c r="J136" t="s">
        <v>422</v>
      </c>
      <c r="K136" t="s">
        <v>526</v>
      </c>
      <c r="L136" t="s">
        <v>490</v>
      </c>
      <c r="M136" s="234" t="s">
        <v>491</v>
      </c>
      <c r="N136" t="s">
        <v>498</v>
      </c>
    </row>
    <row r="137" spans="2:14" x14ac:dyDescent="0.3">
      <c r="B137" t="s">
        <v>64</v>
      </c>
      <c r="C137" t="s">
        <v>22</v>
      </c>
      <c r="D137" t="s">
        <v>433</v>
      </c>
      <c r="E137" t="s">
        <v>351</v>
      </c>
      <c r="F137" s="50">
        <f>Summary!Z10</f>
        <v>10400</v>
      </c>
      <c r="G137" t="s">
        <v>374</v>
      </c>
      <c r="H137" t="s">
        <v>292</v>
      </c>
      <c r="I137" t="s">
        <v>497</v>
      </c>
      <c r="J137" t="s">
        <v>422</v>
      </c>
      <c r="K137" t="s">
        <v>526</v>
      </c>
      <c r="L137" t="s">
        <v>490</v>
      </c>
      <c r="M137" s="234" t="s">
        <v>491</v>
      </c>
      <c r="N137" t="s">
        <v>498</v>
      </c>
    </row>
    <row r="138" spans="2:14" x14ac:dyDescent="0.3">
      <c r="B138" t="s">
        <v>64</v>
      </c>
      <c r="C138" t="s">
        <v>22</v>
      </c>
      <c r="D138" t="s">
        <v>434</v>
      </c>
      <c r="E138" t="s">
        <v>351</v>
      </c>
      <c r="F138" s="50">
        <f>Summary!Z12</f>
        <v>1400</v>
      </c>
      <c r="G138" t="s">
        <v>374</v>
      </c>
      <c r="H138" t="s">
        <v>292</v>
      </c>
      <c r="I138" t="s">
        <v>493</v>
      </c>
      <c r="J138" t="s">
        <v>422</v>
      </c>
      <c r="K138" t="s">
        <v>494</v>
      </c>
      <c r="L138" t="s">
        <v>500</v>
      </c>
      <c r="M138" s="234" t="s">
        <v>463</v>
      </c>
    </row>
    <row r="139" spans="2:14" x14ac:dyDescent="0.3">
      <c r="B139" t="s">
        <v>64</v>
      </c>
      <c r="C139" t="s">
        <v>22</v>
      </c>
      <c r="D139" t="s">
        <v>435</v>
      </c>
      <c r="E139" t="s">
        <v>351</v>
      </c>
      <c r="F139" s="50">
        <f>Summary!Z13</f>
        <v>1400</v>
      </c>
      <c r="G139" t="s">
        <v>374</v>
      </c>
      <c r="H139" t="s">
        <v>292</v>
      </c>
      <c r="I139" t="s">
        <v>493</v>
      </c>
      <c r="J139" t="s">
        <v>422</v>
      </c>
      <c r="K139" t="s">
        <v>494</v>
      </c>
      <c r="L139" t="s">
        <v>499</v>
      </c>
      <c r="M139" s="234" t="s">
        <v>463</v>
      </c>
    </row>
    <row r="140" spans="2:14" x14ac:dyDescent="0.3">
      <c r="B140" t="s">
        <v>64</v>
      </c>
      <c r="C140" t="s">
        <v>22</v>
      </c>
      <c r="D140" t="s">
        <v>436</v>
      </c>
      <c r="E140" t="s">
        <v>351</v>
      </c>
      <c r="F140" s="50">
        <f>Summary!Z14</f>
        <v>1000</v>
      </c>
      <c r="G140" t="s">
        <v>374</v>
      </c>
      <c r="H140" t="s">
        <v>292</v>
      </c>
      <c r="I140" t="s">
        <v>493</v>
      </c>
      <c r="J140" t="s">
        <v>422</v>
      </c>
      <c r="K140" t="s">
        <v>494</v>
      </c>
      <c r="L140" t="s">
        <v>501</v>
      </c>
      <c r="M140" s="234" t="s">
        <v>463</v>
      </c>
    </row>
    <row r="141" spans="2:14" x14ac:dyDescent="0.3">
      <c r="B141" t="s">
        <v>64</v>
      </c>
      <c r="C141" t="s">
        <v>22</v>
      </c>
      <c r="D141" t="s">
        <v>437</v>
      </c>
      <c r="E141" t="s">
        <v>351</v>
      </c>
      <c r="F141" s="50">
        <f>Summary!Z15</f>
        <v>1100</v>
      </c>
      <c r="G141" t="s">
        <v>374</v>
      </c>
      <c r="H141" t="s">
        <v>292</v>
      </c>
      <c r="I141" t="s">
        <v>493</v>
      </c>
      <c r="J141" t="s">
        <v>422</v>
      </c>
      <c r="K141" t="s">
        <v>494</v>
      </c>
      <c r="L141" t="s">
        <v>502</v>
      </c>
      <c r="M141" s="234" t="s">
        <v>463</v>
      </c>
    </row>
    <row r="142" spans="2:14" x14ac:dyDescent="0.3">
      <c r="B142" t="s">
        <v>64</v>
      </c>
      <c r="C142" t="s">
        <v>22</v>
      </c>
      <c r="D142" t="s">
        <v>438</v>
      </c>
      <c r="E142" t="s">
        <v>351</v>
      </c>
      <c r="F142" s="50">
        <f>Summary!Z16</f>
        <v>4800</v>
      </c>
      <c r="G142" t="s">
        <v>374</v>
      </c>
      <c r="H142" t="s">
        <v>292</v>
      </c>
      <c r="I142" t="s">
        <v>536</v>
      </c>
      <c r="J142" t="s">
        <v>422</v>
      </c>
      <c r="K142" t="s">
        <v>494</v>
      </c>
      <c r="L142" t="s">
        <v>504</v>
      </c>
      <c r="M142" s="234" t="s">
        <v>463</v>
      </c>
      <c r="N142" t="s">
        <v>492</v>
      </c>
    </row>
    <row r="143" spans="2:14" x14ac:dyDescent="0.3">
      <c r="B143" t="s">
        <v>64</v>
      </c>
      <c r="C143" t="s">
        <v>22</v>
      </c>
      <c r="D143" t="s">
        <v>439</v>
      </c>
      <c r="E143" t="s">
        <v>351</v>
      </c>
      <c r="F143" s="50">
        <f>Summary!Z16</f>
        <v>4800</v>
      </c>
      <c r="G143" t="s">
        <v>374</v>
      </c>
      <c r="H143" t="s">
        <v>292</v>
      </c>
      <c r="I143" t="s">
        <v>537</v>
      </c>
      <c r="J143" t="s">
        <v>422</v>
      </c>
      <c r="K143" t="s">
        <v>494</v>
      </c>
      <c r="L143" t="s">
        <v>504</v>
      </c>
      <c r="M143" s="234" t="s">
        <v>463</v>
      </c>
      <c r="N143" t="s">
        <v>538</v>
      </c>
    </row>
    <row r="144" spans="2:14" x14ac:dyDescent="0.3">
      <c r="B144" t="s">
        <v>64</v>
      </c>
      <c r="C144" t="s">
        <v>22</v>
      </c>
      <c r="D144" t="s">
        <v>440</v>
      </c>
      <c r="E144" t="s">
        <v>351</v>
      </c>
      <c r="F144" s="50">
        <f>Summary!Z18</f>
        <v>1000</v>
      </c>
      <c r="G144" t="s">
        <v>374</v>
      </c>
      <c r="H144" t="s">
        <v>292</v>
      </c>
      <c r="I144" t="s">
        <v>493</v>
      </c>
      <c r="J144" t="s">
        <v>422</v>
      </c>
      <c r="K144" t="s">
        <v>494</v>
      </c>
      <c r="L144" t="s">
        <v>503</v>
      </c>
      <c r="M144" s="234" t="s">
        <v>463</v>
      </c>
    </row>
    <row r="145" spans="2:14" x14ac:dyDescent="0.3">
      <c r="B145" t="s">
        <v>64</v>
      </c>
      <c r="C145" t="s">
        <v>22</v>
      </c>
      <c r="D145" t="s">
        <v>441</v>
      </c>
      <c r="E145" t="s">
        <v>351</v>
      </c>
      <c r="F145" s="50">
        <f>Summary!Z19</f>
        <v>1000</v>
      </c>
      <c r="G145" t="s">
        <v>374</v>
      </c>
      <c r="H145" t="s">
        <v>292</v>
      </c>
      <c r="I145" t="s">
        <v>493</v>
      </c>
      <c r="J145" t="s">
        <v>422</v>
      </c>
      <c r="K145" t="s">
        <v>494</v>
      </c>
      <c r="L145" t="s">
        <v>505</v>
      </c>
      <c r="M145" s="234" t="s">
        <v>463</v>
      </c>
    </row>
    <row r="146" spans="2:14" x14ac:dyDescent="0.3">
      <c r="B146" t="s">
        <v>64</v>
      </c>
      <c r="C146" t="s">
        <v>22</v>
      </c>
      <c r="D146" t="s">
        <v>442</v>
      </c>
      <c r="E146" t="s">
        <v>351</v>
      </c>
      <c r="F146" s="50">
        <f>Summary!Z20</f>
        <v>3000</v>
      </c>
      <c r="G146" t="s">
        <v>374</v>
      </c>
      <c r="H146" t="s">
        <v>292</v>
      </c>
      <c r="I146" t="s">
        <v>493</v>
      </c>
      <c r="J146" t="s">
        <v>422</v>
      </c>
      <c r="K146" t="s">
        <v>494</v>
      </c>
      <c r="L146" t="s">
        <v>506</v>
      </c>
      <c r="M146" s="234" t="s">
        <v>463</v>
      </c>
      <c r="N146" t="s">
        <v>539</v>
      </c>
    </row>
    <row r="147" spans="2:14" x14ac:dyDescent="0.3">
      <c r="B147" t="s">
        <v>64</v>
      </c>
      <c r="C147" t="s">
        <v>22</v>
      </c>
      <c r="D147" t="s">
        <v>443</v>
      </c>
      <c r="E147" t="s">
        <v>351</v>
      </c>
      <c r="F147" s="50">
        <f>Summary!Z21</f>
        <v>1100</v>
      </c>
      <c r="G147" t="s">
        <v>374</v>
      </c>
      <c r="H147" t="s">
        <v>292</v>
      </c>
      <c r="I147" t="s">
        <v>493</v>
      </c>
      <c r="J147" t="s">
        <v>422</v>
      </c>
      <c r="K147" t="s">
        <v>494</v>
      </c>
      <c r="L147" t="s">
        <v>510</v>
      </c>
      <c r="M147" s="234" t="s">
        <v>463</v>
      </c>
    </row>
    <row r="148" spans="2:14" x14ac:dyDescent="0.3">
      <c r="B148" t="s">
        <v>64</v>
      </c>
      <c r="C148" t="s">
        <v>22</v>
      </c>
      <c r="D148" t="s">
        <v>444</v>
      </c>
      <c r="E148" t="s">
        <v>351</v>
      </c>
      <c r="F148" s="50">
        <f>Summary!Z22</f>
        <v>200</v>
      </c>
      <c r="G148" t="s">
        <v>374</v>
      </c>
      <c r="H148" t="s">
        <v>292</v>
      </c>
      <c r="I148" t="s">
        <v>493</v>
      </c>
      <c r="J148" t="s">
        <v>422</v>
      </c>
      <c r="K148" t="s">
        <v>494</v>
      </c>
      <c r="L148" t="s">
        <v>462</v>
      </c>
      <c r="M148" s="234" t="s">
        <v>463</v>
      </c>
    </row>
    <row r="149" spans="2:14" x14ac:dyDescent="0.3">
      <c r="B149" t="s">
        <v>64</v>
      </c>
      <c r="C149" t="s">
        <v>22</v>
      </c>
      <c r="D149" t="s">
        <v>445</v>
      </c>
      <c r="E149" t="s">
        <v>351</v>
      </c>
      <c r="F149" s="50">
        <f>Summary!Z23</f>
        <v>13600</v>
      </c>
      <c r="G149" t="s">
        <v>374</v>
      </c>
      <c r="H149" t="s">
        <v>292</v>
      </c>
      <c r="I149" t="s">
        <v>388</v>
      </c>
      <c r="J149" t="s">
        <v>422</v>
      </c>
      <c r="K149" t="s">
        <v>511</v>
      </c>
      <c r="L149" t="s">
        <v>512</v>
      </c>
      <c r="M149" s="234" t="s">
        <v>389</v>
      </c>
    </row>
    <row r="150" spans="2:14" x14ac:dyDescent="0.3">
      <c r="B150" t="s">
        <v>64</v>
      </c>
      <c r="C150" t="s">
        <v>22</v>
      </c>
      <c r="D150" t="s">
        <v>446</v>
      </c>
      <c r="E150" t="s">
        <v>351</v>
      </c>
      <c r="F150" s="50">
        <f>Summary!Z24</f>
        <v>2100</v>
      </c>
      <c r="G150" t="s">
        <v>374</v>
      </c>
      <c r="H150" t="s">
        <v>292</v>
      </c>
      <c r="I150" t="s">
        <v>388</v>
      </c>
      <c r="J150" t="s">
        <v>422</v>
      </c>
      <c r="K150" t="s">
        <v>511</v>
      </c>
      <c r="L150" t="s">
        <v>512</v>
      </c>
      <c r="M150" s="234" t="s">
        <v>389</v>
      </c>
    </row>
    <row r="151" spans="2:14" x14ac:dyDescent="0.3">
      <c r="B151" t="s">
        <v>64</v>
      </c>
      <c r="C151" t="s">
        <v>22</v>
      </c>
      <c r="D151" t="s">
        <v>447</v>
      </c>
      <c r="E151" t="s">
        <v>351</v>
      </c>
      <c r="F151" s="50">
        <f>Summary!Z25</f>
        <v>900</v>
      </c>
      <c r="G151" t="s">
        <v>374</v>
      </c>
      <c r="H151" t="s">
        <v>292</v>
      </c>
      <c r="I151" t="s">
        <v>493</v>
      </c>
      <c r="J151" t="s">
        <v>422</v>
      </c>
      <c r="K151" t="s">
        <v>494</v>
      </c>
      <c r="L151" t="s">
        <v>513</v>
      </c>
      <c r="M151" s="234" t="s">
        <v>463</v>
      </c>
    </row>
    <row r="152" spans="2:14" ht="30" customHeight="1" x14ac:dyDescent="0.3">
      <c r="B152" t="s">
        <v>64</v>
      </c>
      <c r="C152" t="s">
        <v>22</v>
      </c>
      <c r="D152" t="s">
        <v>448</v>
      </c>
      <c r="E152" t="s">
        <v>351</v>
      </c>
      <c r="F152" s="50">
        <f>Summary!Z26</f>
        <v>2000</v>
      </c>
      <c r="G152" t="s">
        <v>374</v>
      </c>
      <c r="H152" t="s">
        <v>292</v>
      </c>
      <c r="I152" s="235" t="s">
        <v>404</v>
      </c>
      <c r="J152" t="s">
        <v>422</v>
      </c>
      <c r="K152" s="235" t="s">
        <v>521</v>
      </c>
      <c r="L152" s="235" t="s">
        <v>405</v>
      </c>
      <c r="M152" t="s">
        <v>406</v>
      </c>
      <c r="N152" s="235" t="s">
        <v>407</v>
      </c>
    </row>
    <row r="153" spans="2:14" x14ac:dyDescent="0.3">
      <c r="B153" t="s">
        <v>64</v>
      </c>
      <c r="C153" t="s">
        <v>22</v>
      </c>
      <c r="D153" t="s">
        <v>449</v>
      </c>
      <c r="E153" t="s">
        <v>351</v>
      </c>
      <c r="F153" s="50">
        <f>Spawners!CD49</f>
        <v>1759</v>
      </c>
      <c r="G153" t="s">
        <v>374</v>
      </c>
      <c r="H153" t="s">
        <v>292</v>
      </c>
      <c r="I153" t="s">
        <v>388</v>
      </c>
      <c r="J153" t="s">
        <v>422</v>
      </c>
      <c r="K153" t="s">
        <v>511</v>
      </c>
      <c r="L153" t="s">
        <v>512</v>
      </c>
      <c r="M153" s="234" t="s">
        <v>389</v>
      </c>
      <c r="N153" s="235" t="s">
        <v>518</v>
      </c>
    </row>
    <row r="154" spans="2:14" x14ac:dyDescent="0.3">
      <c r="B154" t="s">
        <v>64</v>
      </c>
      <c r="C154" t="s">
        <v>22</v>
      </c>
      <c r="D154" t="s">
        <v>450</v>
      </c>
      <c r="E154" t="s">
        <v>351</v>
      </c>
      <c r="F154">
        <f>Spawners!CE49</f>
        <v>270</v>
      </c>
      <c r="G154" t="s">
        <v>374</v>
      </c>
      <c r="H154" t="s">
        <v>292</v>
      </c>
      <c r="I154" t="s">
        <v>493</v>
      </c>
      <c r="J154" t="s">
        <v>422</v>
      </c>
      <c r="K154" t="s">
        <v>494</v>
      </c>
      <c r="L154" t="s">
        <v>522</v>
      </c>
      <c r="M154" s="234" t="s">
        <v>463</v>
      </c>
      <c r="N154" s="235" t="s">
        <v>520</v>
      </c>
    </row>
    <row r="155" spans="2:14" x14ac:dyDescent="0.3">
      <c r="B155" t="s">
        <v>64</v>
      </c>
      <c r="C155" t="s">
        <v>22</v>
      </c>
      <c r="D155" t="s">
        <v>451</v>
      </c>
      <c r="E155" t="s">
        <v>351</v>
      </c>
      <c r="F155" s="50">
        <f>Summary!Z27</f>
        <v>600</v>
      </c>
      <c r="G155" t="s">
        <v>374</v>
      </c>
      <c r="H155" t="s">
        <v>292</v>
      </c>
      <c r="I155" t="s">
        <v>524</v>
      </c>
      <c r="J155" t="s">
        <v>422</v>
      </c>
      <c r="K155" t="s">
        <v>523</v>
      </c>
      <c r="L155" t="s">
        <v>490</v>
      </c>
      <c r="M155" s="234" t="s">
        <v>491</v>
      </c>
      <c r="N155" s="235" t="s">
        <v>525</v>
      </c>
    </row>
    <row r="156" spans="2:14" x14ac:dyDescent="0.3">
      <c r="B156" t="s">
        <v>64</v>
      </c>
      <c r="C156" t="s">
        <v>22</v>
      </c>
      <c r="D156" t="s">
        <v>454</v>
      </c>
      <c r="E156" t="s">
        <v>351</v>
      </c>
      <c r="F156" s="50">
        <f>Summary!Z28</f>
        <v>2900</v>
      </c>
      <c r="G156" t="s">
        <v>374</v>
      </c>
      <c r="H156" t="s">
        <v>292</v>
      </c>
      <c r="I156" t="s">
        <v>388</v>
      </c>
      <c r="J156" t="s">
        <v>422</v>
      </c>
      <c r="K156" t="s">
        <v>511</v>
      </c>
      <c r="L156" t="s">
        <v>512</v>
      </c>
      <c r="M156" s="234" t="s">
        <v>389</v>
      </c>
    </row>
    <row r="157" spans="2:14" x14ac:dyDescent="0.3">
      <c r="B157" t="s">
        <v>64</v>
      </c>
      <c r="C157" t="s">
        <v>22</v>
      </c>
      <c r="D157" t="s">
        <v>455</v>
      </c>
      <c r="E157" t="s">
        <v>351</v>
      </c>
      <c r="F157" s="50">
        <f>Summary!Z29</f>
        <v>1000</v>
      </c>
      <c r="G157" t="s">
        <v>374</v>
      </c>
      <c r="H157" t="s">
        <v>292</v>
      </c>
      <c r="I157" t="s">
        <v>493</v>
      </c>
      <c r="J157" t="s">
        <v>422</v>
      </c>
      <c r="K157" t="s">
        <v>494</v>
      </c>
      <c r="L157" t="s">
        <v>505</v>
      </c>
      <c r="M157" s="234" t="s">
        <v>463</v>
      </c>
    </row>
    <row r="158" spans="2:14" x14ac:dyDescent="0.3">
      <c r="B158" t="s">
        <v>64</v>
      </c>
      <c r="C158" t="s">
        <v>22</v>
      </c>
      <c r="D158" t="s">
        <v>456</v>
      </c>
      <c r="E158" t="s">
        <v>351</v>
      </c>
      <c r="F158" s="50">
        <f>Summary!Z30</f>
        <v>450</v>
      </c>
      <c r="G158" t="s">
        <v>374</v>
      </c>
      <c r="H158" t="s">
        <v>292</v>
      </c>
      <c r="I158" t="s">
        <v>519</v>
      </c>
      <c r="J158" t="s">
        <v>422</v>
      </c>
      <c r="K158" t="s">
        <v>527</v>
      </c>
      <c r="L158" t="s">
        <v>490</v>
      </c>
      <c r="M158" s="234" t="s">
        <v>491</v>
      </c>
      <c r="N158" s="235" t="s">
        <v>528</v>
      </c>
    </row>
    <row r="159" spans="2:14" x14ac:dyDescent="0.3">
      <c r="B159" t="s">
        <v>64</v>
      </c>
      <c r="C159" t="s">
        <v>22</v>
      </c>
      <c r="D159" t="s">
        <v>457</v>
      </c>
      <c r="E159" t="s">
        <v>351</v>
      </c>
      <c r="F159" s="50">
        <f>Summary!Z31</f>
        <v>600</v>
      </c>
      <c r="G159" t="s">
        <v>374</v>
      </c>
      <c r="H159" t="s">
        <v>292</v>
      </c>
      <c r="I159" t="s">
        <v>524</v>
      </c>
      <c r="J159" t="s">
        <v>422</v>
      </c>
      <c r="K159" t="s">
        <v>523</v>
      </c>
      <c r="L159" t="s">
        <v>510</v>
      </c>
      <c r="M159" s="234" t="s">
        <v>463</v>
      </c>
      <c r="N159" t="s">
        <v>529</v>
      </c>
    </row>
    <row r="160" spans="2:14" x14ac:dyDescent="0.3">
      <c r="B160" t="s">
        <v>64</v>
      </c>
      <c r="C160" t="s">
        <v>22</v>
      </c>
      <c r="D160" t="s">
        <v>458</v>
      </c>
      <c r="E160" t="s">
        <v>351</v>
      </c>
      <c r="F160" s="50">
        <f>Summary!Z32</f>
        <v>900</v>
      </c>
      <c r="G160" t="s">
        <v>374</v>
      </c>
      <c r="H160" t="s">
        <v>292</v>
      </c>
      <c r="I160" t="s">
        <v>493</v>
      </c>
      <c r="J160" t="s">
        <v>422</v>
      </c>
      <c r="K160" t="s">
        <v>494</v>
      </c>
      <c r="L160" t="s">
        <v>513</v>
      </c>
      <c r="M160" s="234" t="s">
        <v>463</v>
      </c>
    </row>
    <row r="161" spans="2:13" x14ac:dyDescent="0.3">
      <c r="B161" t="s">
        <v>64</v>
      </c>
      <c r="C161" t="s">
        <v>22</v>
      </c>
      <c r="D161" t="s">
        <v>459</v>
      </c>
      <c r="E161" t="s">
        <v>351</v>
      </c>
      <c r="F161" s="50">
        <f>Summary!Z33</f>
        <v>1400</v>
      </c>
      <c r="G161" t="s">
        <v>374</v>
      </c>
      <c r="H161" t="s">
        <v>292</v>
      </c>
      <c r="I161" t="s">
        <v>493</v>
      </c>
      <c r="J161" t="s">
        <v>422</v>
      </c>
      <c r="K161" t="s">
        <v>494</v>
      </c>
      <c r="L161" t="s">
        <v>530</v>
      </c>
      <c r="M161" s="234" t="s">
        <v>463</v>
      </c>
    </row>
    <row r="162" spans="2:13" x14ac:dyDescent="0.3">
      <c r="B162" t="s">
        <v>64</v>
      </c>
      <c r="C162" t="s">
        <v>22</v>
      </c>
      <c r="D162" t="s">
        <v>460</v>
      </c>
      <c r="E162" t="s">
        <v>351</v>
      </c>
      <c r="F162" s="50">
        <f>Summary!Z34</f>
        <v>2600</v>
      </c>
      <c r="G162" t="s">
        <v>374</v>
      </c>
      <c r="H162" t="s">
        <v>292</v>
      </c>
      <c r="I162" t="s">
        <v>388</v>
      </c>
      <c r="J162" t="s">
        <v>422</v>
      </c>
      <c r="K162" t="s">
        <v>511</v>
      </c>
      <c r="L162" t="s">
        <v>512</v>
      </c>
      <c r="M162" s="234" t="s">
        <v>389</v>
      </c>
    </row>
  </sheetData>
  <hyperlinks>
    <hyperlink ref="M6" r:id="rId1" xr:uid="{07189B02-CDF8-449A-8DC9-9DB6D125BA47}"/>
    <hyperlink ref="M7" r:id="rId2" xr:uid="{2A9ED256-A071-4297-B66E-ADF906FEAE35}"/>
    <hyperlink ref="M8" r:id="rId3" xr:uid="{268A5E90-B212-415E-8D49-E6635A36C958}"/>
    <hyperlink ref="M9" r:id="rId4" xr:uid="{6F4D3FE7-E1B1-456B-BEFE-45F556553D63}"/>
    <hyperlink ref="M10" r:id="rId5" xr:uid="{AD1EC144-C37D-4DFE-B1AF-86145CFB4B66}"/>
    <hyperlink ref="M18" r:id="rId6" xr:uid="{998E5183-BA38-435D-9909-744ADAC33F03}"/>
    <hyperlink ref="M20" r:id="rId7" xr:uid="{89977415-ACD9-4A64-8A95-01A31713869A}"/>
    <hyperlink ref="M21" r:id="rId8" xr:uid="{1E46EB1E-3F3B-486A-9A5D-637280F067B4}"/>
    <hyperlink ref="M22" r:id="rId9" xr:uid="{15C5CAE2-6381-405A-97D7-A634783CE2CF}"/>
    <hyperlink ref="M25" r:id="rId10" xr:uid="{F8708CDF-DAF4-440C-9F3F-2E81A0152DA3}"/>
    <hyperlink ref="M26" r:id="rId11" xr:uid="{EEEC20FF-58AD-42BA-95D6-3ED11D39CCA1}"/>
    <hyperlink ref="M28" r:id="rId12" xr:uid="{B4E190CD-20A9-402F-BEDC-C068F0AF3A6D}"/>
    <hyperlink ref="M29" r:id="rId13" xr:uid="{E8B1B733-E249-4BEF-9A99-4F2AD212437B}"/>
    <hyperlink ref="M30" r:id="rId14" xr:uid="{9811E09E-57AD-4721-91BC-2130F14C1E46}"/>
    <hyperlink ref="M32" r:id="rId15" xr:uid="{C285DBB3-340B-4967-AE9B-660921EE0538}"/>
    <hyperlink ref="M36" r:id="rId16" xr:uid="{7C77EDBB-8677-4CB6-A945-A9013CF6B7A4}"/>
    <hyperlink ref="M37" r:id="rId17" xr:uid="{08376A6D-3C1B-485B-9172-4BEEC958421C}"/>
    <hyperlink ref="M38" r:id="rId18" xr:uid="{26EE98BC-B5FA-49F3-86BB-8D63DB2BD80A}"/>
    <hyperlink ref="M39" r:id="rId19" xr:uid="{35481B11-23D1-47FA-9350-1E69536036AD}"/>
    <hyperlink ref="M40" r:id="rId20" xr:uid="{9C2C2244-A2E3-4C99-AB42-7867B73EB432}"/>
    <hyperlink ref="M41" r:id="rId21" xr:uid="{4923E89A-F6DF-4345-B08C-22B723191125}"/>
    <hyperlink ref="M42" r:id="rId22" xr:uid="{2E6C54B0-87E4-4F71-9438-76B328A527D9}"/>
    <hyperlink ref="M43" r:id="rId23" xr:uid="{0E9BBE10-BEE7-4102-97D1-EB2492EBD045}"/>
    <hyperlink ref="M44" r:id="rId24" xr:uid="{2DF6FBA6-B822-4310-969A-326DC4CB461D}"/>
    <hyperlink ref="M45" r:id="rId25" xr:uid="{B48DED21-043B-4565-BEEB-89F2B5B9BC19}"/>
    <hyperlink ref="M46" r:id="rId26" xr:uid="{14779C02-9E78-49DF-9167-1F3AF0E2EED3}"/>
    <hyperlink ref="M47" r:id="rId27" xr:uid="{E9DDDD6F-9394-4C25-B4D4-13440E32A27F}"/>
    <hyperlink ref="M48" r:id="rId28" xr:uid="{9542A591-EFD5-4DEF-A69B-E475A084FA8C}"/>
    <hyperlink ref="M49" r:id="rId29" xr:uid="{8DE1C373-D36F-4B5A-A9AF-CC0AF6A51168}"/>
    <hyperlink ref="M50" r:id="rId30" xr:uid="{68485E19-6ABE-4DB3-BF30-8D730555667B}"/>
    <hyperlink ref="M51" r:id="rId31" xr:uid="{CFA6CE3C-06E8-4201-82D6-A9661CDB58A3}"/>
    <hyperlink ref="M52" r:id="rId32" xr:uid="{3C9573C3-ED9E-4B4F-88FF-AE0331631E76}"/>
    <hyperlink ref="M53" r:id="rId33" xr:uid="{D0986BDF-8F83-4581-B507-0F4943DD0ED3}"/>
    <hyperlink ref="M55" r:id="rId34" xr:uid="{18421739-AF6E-45CD-B0E9-534C2953F03D}"/>
    <hyperlink ref="M56" r:id="rId35" xr:uid="{540B8F1C-2AB0-401E-979C-982046D8E6BE}"/>
    <hyperlink ref="M57" r:id="rId36" xr:uid="{7444DE63-C330-4421-A16F-EB073680C886}"/>
    <hyperlink ref="M54" r:id="rId37" xr:uid="{C3C8A203-666A-4EE9-AAEB-CF5A01B4F92A}"/>
    <hyperlink ref="M58" r:id="rId38" xr:uid="{75EA1877-53CA-4805-8AA1-BE99DD7E8F47}"/>
    <hyperlink ref="M59" r:id="rId39" xr:uid="{714D9C29-B0A9-4552-87F9-4689F5DC9C43}"/>
    <hyperlink ref="M60" r:id="rId40" xr:uid="{2A1FFC98-4045-4447-B7C4-4ACB9B81684F}"/>
    <hyperlink ref="M61" r:id="rId41" xr:uid="{06C76EB1-7F57-413B-A239-1BAD4604CACD}"/>
    <hyperlink ref="M62" r:id="rId42" xr:uid="{A6F4A222-7793-49E3-9643-017F939A6EC9}"/>
    <hyperlink ref="M63" r:id="rId43" xr:uid="{30924B30-C79D-4B44-A2CB-99A0E03C91F5}"/>
    <hyperlink ref="M64" r:id="rId44" xr:uid="{7A8E6A54-53C1-4B6E-9343-30D8104D962A}"/>
    <hyperlink ref="M65" r:id="rId45" xr:uid="{ED5BF406-439F-41C6-997A-A2C5414CBD54}"/>
    <hyperlink ref="M66" r:id="rId46" xr:uid="{0BAA4E7B-B714-4BCD-AA04-5B6376DFAEDE}"/>
    <hyperlink ref="M67" r:id="rId47" xr:uid="{9C86628A-76E3-47E8-BF6B-7F843E5437AE}"/>
    <hyperlink ref="M68" r:id="rId48" xr:uid="{57CA1964-90A7-4EA6-8BF7-0DDEEF97A1BD}"/>
    <hyperlink ref="M69" r:id="rId49" xr:uid="{722F34F5-F897-46F4-9D53-9102A4F76E36}"/>
    <hyperlink ref="M70" r:id="rId50" xr:uid="{62581A3B-AF4E-403D-9E83-2E0782043ABD}"/>
    <hyperlink ref="M71" r:id="rId51" xr:uid="{D5309525-0F6B-4BC4-98DC-7A72B1668DC6}"/>
    <hyperlink ref="M72" r:id="rId52" xr:uid="{CCF75CB9-848A-49C5-B382-E026B742730E}"/>
    <hyperlink ref="M73" r:id="rId53" xr:uid="{13E8772A-DFA4-4DC3-99FA-8F9E4BE932CA}"/>
    <hyperlink ref="M74" r:id="rId54" xr:uid="{E3CB1B58-AE10-4A58-9CB3-C819776B2CE1}"/>
    <hyperlink ref="M75" r:id="rId55" xr:uid="{55D22371-A722-4597-A57F-CBC72D009F96}"/>
    <hyperlink ref="M76" r:id="rId56" xr:uid="{FDA16B55-8143-4273-81EE-C95153D58010}"/>
    <hyperlink ref="M77" r:id="rId57" xr:uid="{F54F55EF-6CFB-4494-B9F3-0E0181F8B446}"/>
    <hyperlink ref="M78" r:id="rId58" xr:uid="{012400A8-927B-42EA-BAD8-A3D79D3F6CB3}"/>
    <hyperlink ref="M79" r:id="rId59" xr:uid="{631439B8-9436-41ED-B4DF-216974134952}"/>
    <hyperlink ref="M80" r:id="rId60" xr:uid="{B363ED4B-3EE7-49ED-A039-B0121B50B6FA}"/>
    <hyperlink ref="M81" r:id="rId61" xr:uid="{A29B559A-D6CA-44C9-997C-90AAD913C33A}"/>
    <hyperlink ref="M82" r:id="rId62" xr:uid="{EC5E0D8F-5B14-4399-B1E5-AB96EC6F16A9}"/>
    <hyperlink ref="M83" r:id="rId63" xr:uid="{AC262EB4-5DA7-4380-9836-F5312E3D2D76}"/>
    <hyperlink ref="M84" r:id="rId64" xr:uid="{1B09631D-2A67-424E-A280-0B5658A58832}"/>
    <hyperlink ref="M85" r:id="rId65" xr:uid="{62855D80-391C-4723-AE3D-E94D0B2F57BC}"/>
    <hyperlink ref="M86" r:id="rId66" xr:uid="{0901F63E-3F80-4FBE-8DCB-F0C6CE963871}"/>
    <hyperlink ref="M87" r:id="rId67" xr:uid="{3AD3A895-9431-46A9-9924-EC4B1A4FE6F5}"/>
    <hyperlink ref="M89" r:id="rId68" xr:uid="{01C975B5-8546-4184-BD3A-88EDE3122DE5}"/>
    <hyperlink ref="M92" r:id="rId69" xr:uid="{DE580277-8D57-4718-BA72-1098267D65B5}"/>
    <hyperlink ref="M90" r:id="rId70" xr:uid="{4DA52B2A-1707-468D-ACF6-DE7DD3843D78}"/>
    <hyperlink ref="M93" r:id="rId71" xr:uid="{D5272F2B-FA9F-428A-A529-23807691F017}"/>
    <hyperlink ref="M94" r:id="rId72" xr:uid="{14403B7A-016A-41F4-B194-961E3562454F}"/>
    <hyperlink ref="M95" r:id="rId73" xr:uid="{AB5E7F30-B795-4088-B456-FC3331745FB0}"/>
    <hyperlink ref="M96" r:id="rId74" xr:uid="{455CC8C1-8A3D-44DB-B6AC-ABF20CD893E0}"/>
    <hyperlink ref="M97" r:id="rId75" xr:uid="{969ABB6C-5290-405C-823B-7EAD49167181}"/>
    <hyperlink ref="M98" r:id="rId76" xr:uid="{E5713053-25CC-4854-9258-087B6CBE564D}"/>
    <hyperlink ref="M99" r:id="rId77" xr:uid="{D63BC340-BF80-49D1-95A2-3B6E797F7AA2}"/>
    <hyperlink ref="M100" r:id="rId78" xr:uid="{FFE87F31-DA54-4F57-8C48-916CF3ACB591}"/>
    <hyperlink ref="M101" r:id="rId79" xr:uid="{FF7C7E97-4B57-4DF6-AA9B-1ABC1628B9EE}"/>
    <hyperlink ref="M102" r:id="rId80" xr:uid="{0D075F69-6FA6-4397-96F3-68D69BFA9A5B}"/>
    <hyperlink ref="M103" r:id="rId81" xr:uid="{ACDC2B2A-4C32-4E39-B01B-564234320B9D}"/>
    <hyperlink ref="M104" r:id="rId82" xr:uid="{AF34A36F-0227-4F87-BB5D-7D120CEF536A}"/>
    <hyperlink ref="M105" r:id="rId83" xr:uid="{61E74215-5C21-4AA5-AED0-C4583CED6459}"/>
    <hyperlink ref="M106" r:id="rId84" xr:uid="{FBE0CF15-8341-4A79-9466-69C893DA9240}"/>
    <hyperlink ref="M107" r:id="rId85" xr:uid="{C38D3AFD-02E4-4589-B9FB-C28A322AFCF2}"/>
    <hyperlink ref="M108" r:id="rId86" xr:uid="{06D42F2E-9615-44E5-8293-9E1792FC447E}"/>
    <hyperlink ref="M109" r:id="rId87" xr:uid="{73767E52-EF4D-44A1-9196-D177EB857441}"/>
    <hyperlink ref="M110" r:id="rId88" xr:uid="{A33FC073-62AE-4BDB-9E30-8C78539C2182}"/>
    <hyperlink ref="M111" r:id="rId89" xr:uid="{08C7982C-7C09-48DC-B90D-918D8CF1EDAE}"/>
    <hyperlink ref="M112" r:id="rId90" xr:uid="{3955CCD0-0662-40D5-B197-A2D6B78B3105}"/>
    <hyperlink ref="M113" r:id="rId91" xr:uid="{7D06EF64-BB59-4F0E-815B-82AD27EE7494}"/>
    <hyperlink ref="M114" r:id="rId92" xr:uid="{443A46F0-BBC8-4E57-92FD-9C8E313C53FF}"/>
    <hyperlink ref="M115" r:id="rId93" xr:uid="{12873101-79EA-42DE-991A-FA62F9DE9D86}"/>
    <hyperlink ref="M116" r:id="rId94" xr:uid="{D62C77E9-BCC5-4717-890D-1FAD55070616}"/>
    <hyperlink ref="M117" r:id="rId95" xr:uid="{18FDE1BC-F8E9-4082-BAF6-292EECE8C57A}"/>
    <hyperlink ref="M118" r:id="rId96" xr:uid="{8307F295-4EC7-4C9D-8BE8-2A8C71BDB97A}"/>
    <hyperlink ref="M119" r:id="rId97" xr:uid="{7BFBAD96-7744-4C40-AE71-3C6EC7B3153C}"/>
    <hyperlink ref="M120" r:id="rId98" xr:uid="{7D50318A-3557-443E-9D24-503649963743}"/>
    <hyperlink ref="M121" r:id="rId99" xr:uid="{DB226DA2-BDBB-429A-8BB7-A628C72BC6B4}"/>
    <hyperlink ref="M122" r:id="rId100" xr:uid="{3C3D4C48-E01B-4072-BA92-F2677151F287}"/>
    <hyperlink ref="M123" r:id="rId101" xr:uid="{E2930DB8-BB2E-4A62-BE0B-95CD0543DE58}"/>
    <hyperlink ref="M124" r:id="rId102" xr:uid="{9F260020-18FC-4CF0-974D-7FF91CE39F0F}"/>
    <hyperlink ref="M125" r:id="rId103" xr:uid="{89211B4A-0DEC-462F-A845-4771AD802F21}"/>
    <hyperlink ref="M126" r:id="rId104" xr:uid="{CAEB0F52-56AF-431E-B8E7-AB4C9D98356B}"/>
    <hyperlink ref="M127" r:id="rId105" xr:uid="{BC86C7E7-45A8-46AE-A043-AA602801532B}"/>
    <hyperlink ref="M128" r:id="rId106" xr:uid="{65E2CD79-C77B-4D29-98B7-DF652F9D9079}"/>
    <hyperlink ref="M129" r:id="rId107" xr:uid="{296301D2-1523-4B0F-9519-40D5C8F2FFE7}"/>
    <hyperlink ref="M130" r:id="rId108" xr:uid="{B1A3B9D6-C668-4291-87F7-9AE1B18B7066}"/>
    <hyperlink ref="M131" r:id="rId109" xr:uid="{5BF8C98E-272A-430F-B9DE-B333134FCD89}"/>
    <hyperlink ref="M132" r:id="rId110" xr:uid="{AEF333A4-DA6A-46EB-9C9A-E641FCF3998B}"/>
    <hyperlink ref="M134" r:id="rId111" xr:uid="{2F32BE8B-20CC-4B03-89DB-038DB16918B6}"/>
    <hyperlink ref="M135" r:id="rId112" xr:uid="{F8E55AF4-E4A9-4BE4-BE9A-8C428E09ACD1}"/>
    <hyperlink ref="M136" r:id="rId113" xr:uid="{769B9D8C-E676-4AB7-85AF-51A05B71FD62}"/>
    <hyperlink ref="M137" r:id="rId114" xr:uid="{7C9F1017-A8FE-4B60-B39C-27D27955259B}"/>
    <hyperlink ref="M138" r:id="rId115" xr:uid="{9C2F1D8D-35EA-4063-A8BA-A6646F2EC9AA}"/>
    <hyperlink ref="M139" r:id="rId116" xr:uid="{90F354BE-63A0-475D-AC6D-FA2DBC101206}"/>
    <hyperlink ref="M140" r:id="rId117" xr:uid="{5763125A-220E-4D06-9A5D-5B33DD1C6187}"/>
    <hyperlink ref="M141" r:id="rId118" xr:uid="{AF84EFB4-3823-49A3-8492-9E440F2CEC9A}"/>
    <hyperlink ref="M142" r:id="rId119" xr:uid="{788FC869-086E-4522-B1CE-6B3404F13A58}"/>
    <hyperlink ref="M143" r:id="rId120" xr:uid="{99D29C34-8213-4AD2-AF45-A6F5DAFD1054}"/>
    <hyperlink ref="M144" r:id="rId121" xr:uid="{7D2E242E-DF1C-44E8-AB1E-C653B310FDBE}"/>
    <hyperlink ref="M145" r:id="rId122" xr:uid="{45AF7870-70EA-41AF-8E58-C2CF7EDB8406}"/>
    <hyperlink ref="M146" r:id="rId123" xr:uid="{D33D04EA-4D66-44E1-A222-68FF0E66B912}"/>
    <hyperlink ref="M133" r:id="rId124" xr:uid="{CFBB9BFA-9161-4D1D-88D0-7AD9EBF12DC8}"/>
    <hyperlink ref="M147" r:id="rId125" xr:uid="{78DE347E-08D9-45A2-A911-9925F199E903}"/>
    <hyperlink ref="M148" r:id="rId126" xr:uid="{C47DB51B-5480-4FDC-801C-F49E6431ABA5}"/>
    <hyperlink ref="M149" r:id="rId127" xr:uid="{B1ED1862-E89E-4DF8-8DA0-6EF57854F5E9}"/>
    <hyperlink ref="M150" r:id="rId128" xr:uid="{52436072-E4E4-4A57-9E40-DE0255B94B11}"/>
    <hyperlink ref="M151" r:id="rId129" xr:uid="{D0B9E5E7-1CB4-4906-B690-04AAB686E6B6}"/>
    <hyperlink ref="M153" r:id="rId130" xr:uid="{AFC93AF7-9E29-4C10-928B-49EA68EC8469}"/>
    <hyperlink ref="M154" r:id="rId131" xr:uid="{2D0F5C03-4BE9-472E-A62D-82B059DA61DA}"/>
    <hyperlink ref="M155" r:id="rId132" xr:uid="{CC7AF26F-FDBE-4683-9D9B-840D0AE31370}"/>
    <hyperlink ref="M156" r:id="rId133" xr:uid="{1EB8C9E9-129D-4061-BD2A-0812F380486E}"/>
    <hyperlink ref="M157" r:id="rId134" xr:uid="{33017C40-0115-489E-9291-6CAC458EA8EE}"/>
    <hyperlink ref="M158" r:id="rId135" xr:uid="{E63E4897-6DCD-474F-BC40-064E70587423}"/>
    <hyperlink ref="M159" r:id="rId136" xr:uid="{BF1181D3-2D27-4627-971D-B9652CA3E2FC}"/>
    <hyperlink ref="M160" r:id="rId137" xr:uid="{DD3B217E-3973-46C7-BD2E-85E8D775D278}"/>
    <hyperlink ref="M161" r:id="rId138" xr:uid="{D0E306B8-046C-4141-98AA-3A642A2C0BE3}"/>
    <hyperlink ref="M162" r:id="rId139" xr:uid="{B0611521-04F3-46DD-AD8E-D6A15F9AC964}"/>
  </hyperlinks>
  <pageMargins left="0.7" right="0.7" top="0.75" bottom="0.75" header="0.3" footer="0.3"/>
  <legacyDrawing r:id="rId14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CF236"/>
  <sheetViews>
    <sheetView workbookViewId="0"/>
  </sheetViews>
  <sheetFormatPr defaultRowHeight="14.4" x14ac:dyDescent="0.3"/>
  <cols>
    <col min="1" max="1" width="2.44140625" customWidth="1"/>
    <col min="3" max="3" width="24.44140625" customWidth="1"/>
    <col min="5" max="5" width="2.6640625" customWidth="1"/>
    <col min="6" max="6" width="12.88671875" customWidth="1"/>
    <col min="16" max="16" width="2.88671875" customWidth="1"/>
    <col min="17" max="18" width="9.109375" style="133"/>
    <col min="19" max="19" width="2.109375" customWidth="1"/>
    <col min="20" max="21" width="8.6640625" customWidth="1"/>
    <col min="22" max="22" width="9.44140625" customWidth="1"/>
    <col min="23" max="23" width="2.6640625" customWidth="1"/>
    <col min="24" max="24" width="9.44140625" customWidth="1"/>
    <col min="26" max="26" width="9.109375" customWidth="1"/>
    <col min="34" max="34" width="31" customWidth="1"/>
    <col min="35" max="35" width="18.44140625" customWidth="1"/>
    <col min="37" max="37" width="17.5546875" customWidth="1"/>
    <col min="38" max="38" width="15.5546875" customWidth="1"/>
    <col min="44" max="44" width="29.6640625" customWidth="1"/>
    <col min="45" max="45" width="33.44140625" customWidth="1"/>
    <col min="74" max="74" width="12.33203125" customWidth="1"/>
    <col min="75" max="75" width="15.33203125" customWidth="1"/>
    <col min="76" max="76" width="20.88671875" customWidth="1"/>
    <col min="77" max="77" width="20.5546875" customWidth="1"/>
    <col min="78" max="78" width="20.109375" customWidth="1"/>
    <col min="79" max="79" width="21" customWidth="1"/>
    <col min="80" max="80" width="20.33203125" customWidth="1"/>
    <col min="81" max="81" width="20.6640625" customWidth="1"/>
    <col min="82" max="82" width="20.44140625" customWidth="1"/>
    <col min="83" max="83" width="20.33203125" customWidth="1"/>
    <col min="84" max="84" width="21" customWidth="1"/>
  </cols>
  <sheetData>
    <row r="1" spans="2:84" x14ac:dyDescent="0.3">
      <c r="F1" t="s">
        <v>96</v>
      </c>
      <c r="X1" t="s">
        <v>158</v>
      </c>
    </row>
    <row r="2" spans="2:84" x14ac:dyDescent="0.3">
      <c r="AH2" t="s">
        <v>290</v>
      </c>
    </row>
    <row r="3" spans="2:84" x14ac:dyDescent="0.3">
      <c r="B3" s="37" t="s">
        <v>22</v>
      </c>
      <c r="C3" s="39"/>
      <c r="D3" s="72"/>
      <c r="L3" t="s">
        <v>102</v>
      </c>
      <c r="M3" t="s">
        <v>104</v>
      </c>
      <c r="Q3" s="133" t="s">
        <v>152</v>
      </c>
      <c r="T3" t="s">
        <v>155</v>
      </c>
      <c r="X3" t="s">
        <v>159</v>
      </c>
      <c r="Z3" t="s">
        <v>161</v>
      </c>
      <c r="AD3" s="100" t="s">
        <v>24</v>
      </c>
      <c r="AE3" s="71"/>
      <c r="AF3" s="71"/>
      <c r="AH3" t="s">
        <v>291</v>
      </c>
      <c r="AQ3" t="s">
        <v>295</v>
      </c>
    </row>
    <row r="4" spans="2:84" ht="15.75" customHeight="1" x14ac:dyDescent="0.3">
      <c r="B4" s="42" t="s">
        <v>28</v>
      </c>
      <c r="C4" s="43" t="s">
        <v>29</v>
      </c>
      <c r="D4" s="73" t="s">
        <v>77</v>
      </c>
      <c r="F4" s="83"/>
      <c r="G4" s="83" t="s">
        <v>97</v>
      </c>
      <c r="H4" s="83" t="s">
        <v>98</v>
      </c>
      <c r="I4" s="83" t="s">
        <v>99</v>
      </c>
      <c r="J4" s="83" t="s">
        <v>100</v>
      </c>
      <c r="K4" s="83" t="s">
        <v>101</v>
      </c>
      <c r="L4" s="83" t="s">
        <v>103</v>
      </c>
      <c r="M4" s="83" t="s">
        <v>30</v>
      </c>
      <c r="N4" s="83" t="s">
        <v>105</v>
      </c>
      <c r="O4" s="83" t="s">
        <v>103</v>
      </c>
      <c r="P4" s="83"/>
      <c r="Q4" s="134" t="s">
        <v>153</v>
      </c>
      <c r="R4" s="134" t="s">
        <v>154</v>
      </c>
      <c r="S4" s="83"/>
      <c r="T4" s="83" t="s">
        <v>153</v>
      </c>
      <c r="U4" s="135" t="s">
        <v>156</v>
      </c>
      <c r="V4" s="83" t="s">
        <v>154</v>
      </c>
      <c r="W4" s="83"/>
      <c r="X4" s="83" t="s">
        <v>160</v>
      </c>
      <c r="Y4" s="83" t="s">
        <v>103</v>
      </c>
      <c r="Z4" s="83" t="s">
        <v>162</v>
      </c>
      <c r="AA4" s="83" t="s">
        <v>30</v>
      </c>
      <c r="AD4" s="70" t="s">
        <v>31</v>
      </c>
      <c r="AE4" s="70" t="s">
        <v>32</v>
      </c>
      <c r="AF4" s="70" t="s">
        <v>33</v>
      </c>
      <c r="BI4" t="s">
        <v>339</v>
      </c>
    </row>
    <row r="5" spans="2:84" ht="15" thickBot="1" x14ac:dyDescent="0.35">
      <c r="B5" s="385" t="s">
        <v>81</v>
      </c>
      <c r="C5" s="74" t="s">
        <v>36</v>
      </c>
      <c r="D5" s="55" t="s">
        <v>76</v>
      </c>
      <c r="F5" s="84" t="s">
        <v>83</v>
      </c>
      <c r="G5" s="84" t="s">
        <v>84</v>
      </c>
      <c r="H5" s="84" t="s">
        <v>84</v>
      </c>
      <c r="I5" s="84" t="s">
        <v>85</v>
      </c>
      <c r="J5" s="85" t="s">
        <v>106</v>
      </c>
      <c r="K5" s="84" t="s">
        <v>86</v>
      </c>
      <c r="L5" s="84" t="s">
        <v>111</v>
      </c>
      <c r="M5" s="78">
        <v>1600</v>
      </c>
      <c r="N5" s="86">
        <v>800</v>
      </c>
      <c r="O5" s="79">
        <v>800</v>
      </c>
      <c r="P5" s="79"/>
      <c r="Q5" s="105">
        <v>894</v>
      </c>
      <c r="R5" s="105">
        <v>1646</v>
      </c>
      <c r="S5" s="79"/>
      <c r="T5" s="79"/>
      <c r="U5" s="105">
        <v>1885</v>
      </c>
      <c r="V5" s="79"/>
      <c r="W5" s="79"/>
      <c r="X5" s="106"/>
      <c r="Y5" s="79"/>
      <c r="Z5" s="106"/>
      <c r="AA5" s="79"/>
      <c r="AD5" s="50">
        <f>O5</f>
        <v>800</v>
      </c>
      <c r="AE5" s="50">
        <f t="shared" ref="AE5:AE34" si="0">ROUND(AD5+((AF5-AD5)/2),-2)</f>
        <v>1400</v>
      </c>
      <c r="AF5" s="50">
        <f>ROUND(U5,-2)</f>
        <v>1900</v>
      </c>
      <c r="AH5" s="184" t="s">
        <v>279</v>
      </c>
      <c r="AI5" s="111" t="s">
        <v>123</v>
      </c>
      <c r="AJ5" s="185" t="s">
        <v>280</v>
      </c>
      <c r="AK5" s="186" t="s">
        <v>29</v>
      </c>
      <c r="AL5" s="185" t="s">
        <v>281</v>
      </c>
      <c r="AM5" s="185" t="s">
        <v>282</v>
      </c>
      <c r="AN5" s="186" t="s">
        <v>4</v>
      </c>
      <c r="AO5" s="186" t="s">
        <v>283</v>
      </c>
      <c r="AQ5" s="111" t="s">
        <v>45</v>
      </c>
      <c r="BV5" t="s">
        <v>29</v>
      </c>
      <c r="BW5" t="s">
        <v>95</v>
      </c>
      <c r="BX5" t="s">
        <v>39</v>
      </c>
      <c r="BY5" t="s">
        <v>40</v>
      </c>
      <c r="BZ5" t="s">
        <v>42</v>
      </c>
      <c r="CA5" t="s">
        <v>43</v>
      </c>
      <c r="CB5" t="s">
        <v>50</v>
      </c>
      <c r="CC5" t="s">
        <v>3</v>
      </c>
      <c r="CD5" t="s">
        <v>340</v>
      </c>
      <c r="CE5" t="s">
        <v>341</v>
      </c>
      <c r="CF5" t="s">
        <v>378</v>
      </c>
    </row>
    <row r="6" spans="2:84" ht="15" customHeight="1" thickBot="1" x14ac:dyDescent="0.35">
      <c r="B6" s="386"/>
      <c r="C6" s="51" t="s">
        <v>37</v>
      </c>
      <c r="D6" s="48" t="s">
        <v>76</v>
      </c>
      <c r="F6" s="84" t="s">
        <v>88</v>
      </c>
      <c r="G6" s="84" t="s">
        <v>84</v>
      </c>
      <c r="H6" s="84" t="s">
        <v>84</v>
      </c>
      <c r="I6" s="84" t="s">
        <v>85</v>
      </c>
      <c r="J6" s="85" t="s">
        <v>106</v>
      </c>
      <c r="K6" s="85" t="s">
        <v>89</v>
      </c>
      <c r="L6" s="84" t="s">
        <v>111</v>
      </c>
      <c r="M6" s="78">
        <v>1100</v>
      </c>
      <c r="N6" s="86">
        <v>600</v>
      </c>
      <c r="O6" s="79">
        <v>600</v>
      </c>
      <c r="P6" s="79"/>
      <c r="Q6" s="105">
        <f>447+220</f>
        <v>667</v>
      </c>
      <c r="R6" s="105">
        <f>692+369</f>
        <v>1061</v>
      </c>
      <c r="S6" s="79"/>
      <c r="T6" s="79"/>
      <c r="U6" s="105">
        <f>574+288</f>
        <v>862</v>
      </c>
      <c r="V6" s="79"/>
      <c r="W6" s="79"/>
      <c r="X6" s="106"/>
      <c r="Y6" s="79"/>
      <c r="Z6" s="106"/>
      <c r="AA6" s="79"/>
      <c r="AD6" s="50">
        <f>O6</f>
        <v>600</v>
      </c>
      <c r="AE6" s="50">
        <f t="shared" si="0"/>
        <v>800</v>
      </c>
      <c r="AF6" s="50">
        <f t="shared" ref="AF6:AF7" si="1">ROUND(U6,-2)</f>
        <v>900</v>
      </c>
      <c r="AH6" s="187" t="str">
        <f t="shared" ref="AH6:AH72" si="2">CONCATENATE(AI6, "-", AK6)</f>
        <v>winter steelhead-Grays/Chinook</v>
      </c>
      <c r="AI6" s="143" t="s">
        <v>284</v>
      </c>
      <c r="AJ6" s="188" t="s">
        <v>346</v>
      </c>
      <c r="AK6" s="143" t="s">
        <v>36</v>
      </c>
      <c r="AL6" s="188" t="s">
        <v>83</v>
      </c>
      <c r="AM6" s="188">
        <v>800</v>
      </c>
      <c r="AN6" s="143">
        <v>2000</v>
      </c>
      <c r="AO6" s="143">
        <v>1064</v>
      </c>
      <c r="AQ6" s="194" t="s">
        <v>4</v>
      </c>
      <c r="AR6" s="189" t="s">
        <v>293</v>
      </c>
      <c r="AS6" s="189" t="s">
        <v>294</v>
      </c>
      <c r="BV6" t="s">
        <v>375</v>
      </c>
      <c r="BW6" t="s">
        <v>376</v>
      </c>
      <c r="BX6" t="s">
        <v>377</v>
      </c>
      <c r="BY6" t="s">
        <v>377</v>
      </c>
      <c r="BZ6" t="s">
        <v>377</v>
      </c>
      <c r="CA6" t="s">
        <v>377</v>
      </c>
      <c r="CB6" t="s">
        <v>377</v>
      </c>
      <c r="CC6" t="s">
        <v>377</v>
      </c>
      <c r="CD6" t="s">
        <v>377</v>
      </c>
      <c r="CE6" t="s">
        <v>377</v>
      </c>
      <c r="CF6" t="s">
        <v>377</v>
      </c>
    </row>
    <row r="7" spans="2:84" ht="15.75" customHeight="1" thickBot="1" x14ac:dyDescent="0.35">
      <c r="B7" s="386"/>
      <c r="C7" s="51" t="s">
        <v>38</v>
      </c>
      <c r="D7" s="48" t="s">
        <v>76</v>
      </c>
      <c r="F7" s="84" t="s">
        <v>83</v>
      </c>
      <c r="G7" s="84" t="s">
        <v>86</v>
      </c>
      <c r="H7" s="84" t="s">
        <v>84</v>
      </c>
      <c r="I7" s="84" t="s">
        <v>85</v>
      </c>
      <c r="J7" s="85" t="s">
        <v>106</v>
      </c>
      <c r="K7" s="84" t="s">
        <v>86</v>
      </c>
      <c r="L7" s="84" t="s">
        <v>111</v>
      </c>
      <c r="M7" s="87">
        <v>900</v>
      </c>
      <c r="N7" s="86">
        <v>500</v>
      </c>
      <c r="O7" s="79">
        <v>500</v>
      </c>
      <c r="P7" s="79"/>
      <c r="Q7" s="105">
        <f>134+238+182</f>
        <v>554</v>
      </c>
      <c r="R7" s="105">
        <f>190+395+295</f>
        <v>880</v>
      </c>
      <c r="S7" s="79"/>
      <c r="T7" s="79"/>
      <c r="U7" s="105">
        <f>230+541+420</f>
        <v>1191</v>
      </c>
      <c r="V7" s="79"/>
      <c r="W7" s="79"/>
      <c r="X7" s="106"/>
      <c r="Y7" s="79"/>
      <c r="Z7" s="106"/>
      <c r="AA7" s="79"/>
      <c r="AD7" s="50">
        <f>O7</f>
        <v>500</v>
      </c>
      <c r="AE7" s="50">
        <f t="shared" si="0"/>
        <v>900</v>
      </c>
      <c r="AF7" s="50">
        <f t="shared" si="1"/>
        <v>1200</v>
      </c>
      <c r="AH7" s="187" t="str">
        <f t="shared" si="2"/>
        <v>winter steelhead-Grays/Chinook</v>
      </c>
      <c r="AI7" s="143" t="s">
        <v>284</v>
      </c>
      <c r="AJ7" s="188" t="s">
        <v>346</v>
      </c>
      <c r="AK7" s="143" t="s">
        <v>36</v>
      </c>
      <c r="AL7" s="188" t="s">
        <v>83</v>
      </c>
      <c r="AM7" s="188">
        <v>800</v>
      </c>
      <c r="AN7" s="143">
        <v>2001</v>
      </c>
      <c r="AO7" s="143">
        <v>1130</v>
      </c>
      <c r="AQ7" s="195">
        <v>1997</v>
      </c>
      <c r="AR7" s="190">
        <v>34</v>
      </c>
      <c r="AS7" s="190">
        <v>20</v>
      </c>
      <c r="BV7">
        <v>1992</v>
      </c>
      <c r="BW7" t="s">
        <v>141</v>
      </c>
      <c r="BX7" t="s">
        <v>141</v>
      </c>
      <c r="BY7" t="s">
        <v>141</v>
      </c>
      <c r="BZ7" t="s">
        <v>141</v>
      </c>
      <c r="CA7" t="s">
        <v>141</v>
      </c>
      <c r="CB7" s="50">
        <v>2372</v>
      </c>
      <c r="CC7" s="50">
        <v>2563</v>
      </c>
      <c r="CD7" t="s">
        <v>141</v>
      </c>
      <c r="CE7" t="s">
        <v>141</v>
      </c>
      <c r="CF7">
        <v>618</v>
      </c>
    </row>
    <row r="8" spans="2:84" ht="15" thickBot="1" x14ac:dyDescent="0.35">
      <c r="B8" s="386"/>
      <c r="C8" s="51" t="s">
        <v>39</v>
      </c>
      <c r="D8" s="48" t="s">
        <v>82</v>
      </c>
      <c r="F8" s="84" t="s">
        <v>83</v>
      </c>
      <c r="G8" s="84" t="s">
        <v>107</v>
      </c>
      <c r="H8" s="84" t="s">
        <v>107</v>
      </c>
      <c r="I8" s="84" t="s">
        <v>107</v>
      </c>
      <c r="J8" s="85" t="s">
        <v>84</v>
      </c>
      <c r="K8" s="85" t="s">
        <v>84</v>
      </c>
      <c r="L8" s="84" t="s">
        <v>107</v>
      </c>
      <c r="M8" s="88" t="s">
        <v>107</v>
      </c>
      <c r="N8" s="89" t="s">
        <v>107</v>
      </c>
      <c r="O8" s="85" t="s">
        <v>107</v>
      </c>
      <c r="P8" s="85"/>
      <c r="Q8" s="104"/>
      <c r="R8" s="104"/>
      <c r="S8" s="85"/>
      <c r="T8" s="85"/>
      <c r="U8" s="104"/>
      <c r="V8" s="85"/>
      <c r="W8" s="85"/>
      <c r="X8" s="106">
        <v>2486</v>
      </c>
      <c r="Y8" s="85"/>
      <c r="Z8" s="106">
        <v>4733</v>
      </c>
      <c r="AA8" s="85">
        <v>10396</v>
      </c>
      <c r="AD8">
        <v>750</v>
      </c>
      <c r="AE8" s="50">
        <f t="shared" si="0"/>
        <v>2700</v>
      </c>
      <c r="AF8" s="50">
        <f t="shared" ref="AF8:AF11" si="3">ROUND(Z8,-2)</f>
        <v>4700</v>
      </c>
      <c r="AH8" s="187" t="str">
        <f t="shared" si="2"/>
        <v>winter steelhead-Grays/Chinook</v>
      </c>
      <c r="AI8" s="143" t="s">
        <v>284</v>
      </c>
      <c r="AJ8" s="188" t="s">
        <v>346</v>
      </c>
      <c r="AK8" s="143" t="s">
        <v>36</v>
      </c>
      <c r="AL8" s="188" t="s">
        <v>83</v>
      </c>
      <c r="AM8" s="188">
        <v>800</v>
      </c>
      <c r="AN8" s="143">
        <v>2002</v>
      </c>
      <c r="AO8" s="143">
        <v>724</v>
      </c>
      <c r="AQ8" s="196">
        <v>1998</v>
      </c>
      <c r="AR8" s="191">
        <v>11</v>
      </c>
      <c r="AS8" s="191">
        <v>55</v>
      </c>
      <c r="BV8">
        <v>1993</v>
      </c>
      <c r="BW8" t="s">
        <v>141</v>
      </c>
      <c r="BX8" t="s">
        <v>141</v>
      </c>
      <c r="BY8" t="s">
        <v>141</v>
      </c>
      <c r="BZ8" t="s">
        <v>141</v>
      </c>
      <c r="CA8" t="s">
        <v>141</v>
      </c>
      <c r="CB8" s="50">
        <v>1916</v>
      </c>
      <c r="CC8" s="50">
        <v>1438</v>
      </c>
      <c r="CD8" t="s">
        <v>141</v>
      </c>
      <c r="CE8" t="s">
        <v>141</v>
      </c>
      <c r="CF8">
        <v>345</v>
      </c>
    </row>
    <row r="9" spans="2:84" ht="15" thickBot="1" x14ac:dyDescent="0.35">
      <c r="B9" s="386"/>
      <c r="C9" s="51" t="s">
        <v>40</v>
      </c>
      <c r="D9" s="48" t="s">
        <v>82</v>
      </c>
      <c r="F9" s="84" t="s">
        <v>83</v>
      </c>
      <c r="G9" s="84" t="s">
        <v>107</v>
      </c>
      <c r="H9" s="84" t="s">
        <v>107</v>
      </c>
      <c r="I9" s="84" t="s">
        <v>107</v>
      </c>
      <c r="J9" s="85" t="s">
        <v>86</v>
      </c>
      <c r="K9" s="85" t="s">
        <v>84</v>
      </c>
      <c r="L9" s="84" t="s">
        <v>107</v>
      </c>
      <c r="M9" s="88" t="s">
        <v>107</v>
      </c>
      <c r="N9" s="89" t="s">
        <v>107</v>
      </c>
      <c r="O9" s="85" t="s">
        <v>107</v>
      </c>
      <c r="P9" s="85"/>
      <c r="Q9" s="104"/>
      <c r="R9" s="104"/>
      <c r="S9" s="85"/>
      <c r="T9" s="85"/>
      <c r="U9" s="104"/>
      <c r="V9" s="85"/>
      <c r="W9" s="85"/>
      <c r="X9" s="106">
        <v>1143</v>
      </c>
      <c r="Y9" s="85"/>
      <c r="Z9" s="106">
        <v>3182</v>
      </c>
      <c r="AA9" s="85">
        <v>6057</v>
      </c>
      <c r="AD9">
        <v>750</v>
      </c>
      <c r="AE9" s="50">
        <f t="shared" si="0"/>
        <v>2000</v>
      </c>
      <c r="AF9" s="50">
        <f t="shared" si="3"/>
        <v>3200</v>
      </c>
      <c r="AH9" s="187" t="str">
        <f t="shared" si="2"/>
        <v>winter steelhead-Grays/Chinook</v>
      </c>
      <c r="AI9" s="143" t="s">
        <v>284</v>
      </c>
      <c r="AJ9" s="188" t="s">
        <v>346</v>
      </c>
      <c r="AK9" s="143" t="s">
        <v>36</v>
      </c>
      <c r="AL9" s="188" t="s">
        <v>83</v>
      </c>
      <c r="AM9" s="188">
        <v>800</v>
      </c>
      <c r="AN9" s="143">
        <v>2003</v>
      </c>
      <c r="AO9" s="143">
        <v>1200</v>
      </c>
      <c r="AQ9" s="195">
        <v>1999</v>
      </c>
      <c r="AR9" s="190">
        <v>52</v>
      </c>
      <c r="AS9" s="190">
        <v>105</v>
      </c>
      <c r="BV9">
        <v>1994</v>
      </c>
      <c r="BW9" t="s">
        <v>141</v>
      </c>
      <c r="BX9" t="s">
        <v>141</v>
      </c>
      <c r="BY9" t="s">
        <v>141</v>
      </c>
      <c r="BZ9" t="s">
        <v>141</v>
      </c>
      <c r="CA9" t="s">
        <v>141</v>
      </c>
      <c r="CB9" s="50">
        <v>1940</v>
      </c>
      <c r="CC9" s="50">
        <v>1377</v>
      </c>
      <c r="CD9" t="s">
        <v>141</v>
      </c>
      <c r="CE9" t="s">
        <v>141</v>
      </c>
      <c r="CF9">
        <v>300</v>
      </c>
    </row>
    <row r="10" spans="2:84" ht="15" thickBot="1" x14ac:dyDescent="0.35">
      <c r="B10" s="386"/>
      <c r="C10" s="51" t="s">
        <v>42</v>
      </c>
      <c r="D10" s="48" t="s">
        <v>82</v>
      </c>
      <c r="F10" s="84" t="s">
        <v>83</v>
      </c>
      <c r="G10" s="84" t="s">
        <v>107</v>
      </c>
      <c r="H10" s="84" t="s">
        <v>107</v>
      </c>
      <c r="I10" s="84" t="s">
        <v>107</v>
      </c>
      <c r="J10" s="85" t="s">
        <v>84</v>
      </c>
      <c r="K10" s="85" t="s">
        <v>84</v>
      </c>
      <c r="L10" s="84" t="s">
        <v>107</v>
      </c>
      <c r="M10" s="88" t="s">
        <v>107</v>
      </c>
      <c r="N10" s="89" t="s">
        <v>107</v>
      </c>
      <c r="O10" s="85" t="s">
        <v>107</v>
      </c>
      <c r="P10" s="85"/>
      <c r="Q10" s="104"/>
      <c r="R10" s="104"/>
      <c r="S10" s="85"/>
      <c r="T10" s="85"/>
      <c r="U10" s="104"/>
      <c r="V10" s="85"/>
      <c r="W10" s="85"/>
      <c r="X10" s="106">
        <v>2451</v>
      </c>
      <c r="Y10" s="85"/>
      <c r="Z10" s="106">
        <v>3982</v>
      </c>
      <c r="AA10" s="85">
        <v>9385</v>
      </c>
      <c r="AD10">
        <v>750</v>
      </c>
      <c r="AE10" s="50">
        <f t="shared" si="0"/>
        <v>2400</v>
      </c>
      <c r="AF10" s="50">
        <f t="shared" si="3"/>
        <v>4000</v>
      </c>
      <c r="AH10" s="187" t="str">
        <f t="shared" si="2"/>
        <v>winter steelhead-Grays/Chinook</v>
      </c>
      <c r="AI10" s="143" t="s">
        <v>284</v>
      </c>
      <c r="AJ10" s="188" t="s">
        <v>346</v>
      </c>
      <c r="AK10" s="143" t="s">
        <v>36</v>
      </c>
      <c r="AL10" s="188" t="s">
        <v>83</v>
      </c>
      <c r="AM10" s="188">
        <v>800</v>
      </c>
      <c r="AN10" s="143">
        <v>2004</v>
      </c>
      <c r="AO10" s="143">
        <v>1132</v>
      </c>
      <c r="AQ10" s="196">
        <v>2000</v>
      </c>
      <c r="AR10" s="191">
        <v>215</v>
      </c>
      <c r="AS10" s="191">
        <v>197</v>
      </c>
      <c r="BV10">
        <v>1995</v>
      </c>
      <c r="BW10" t="s">
        <v>141</v>
      </c>
      <c r="BX10" t="s">
        <v>141</v>
      </c>
      <c r="BY10" t="s">
        <v>141</v>
      </c>
      <c r="BZ10" t="s">
        <v>141</v>
      </c>
      <c r="CA10" t="s">
        <v>141</v>
      </c>
      <c r="CB10" s="50">
        <v>1514</v>
      </c>
      <c r="CC10" s="50">
        <v>1477</v>
      </c>
      <c r="CD10" t="s">
        <v>141</v>
      </c>
      <c r="CE10" t="s">
        <v>141</v>
      </c>
      <c r="CF10">
        <v>161</v>
      </c>
    </row>
    <row r="11" spans="2:84" ht="15" thickBot="1" x14ac:dyDescent="0.35">
      <c r="B11" s="390"/>
      <c r="C11" s="57" t="s">
        <v>43</v>
      </c>
      <c r="D11" s="75" t="s">
        <v>82</v>
      </c>
      <c r="F11" s="84" t="s">
        <v>83</v>
      </c>
      <c r="G11" s="84" t="s">
        <v>107</v>
      </c>
      <c r="H11" s="84" t="s">
        <v>107</v>
      </c>
      <c r="I11" s="84" t="s">
        <v>107</v>
      </c>
      <c r="J11" s="85" t="s">
        <v>84</v>
      </c>
      <c r="K11" s="85" t="s">
        <v>84</v>
      </c>
      <c r="L11" s="84" t="s">
        <v>107</v>
      </c>
      <c r="M11" s="88" t="s">
        <v>107</v>
      </c>
      <c r="N11" s="89" t="s">
        <v>107</v>
      </c>
      <c r="O11" s="85" t="s">
        <v>107</v>
      </c>
      <c r="P11" s="85"/>
      <c r="Q11" s="104"/>
      <c r="R11" s="104"/>
      <c r="S11" s="85"/>
      <c r="T11" s="85"/>
      <c r="U11" s="104"/>
      <c r="V11" s="85"/>
      <c r="W11" s="85"/>
      <c r="X11" s="106">
        <v>3245</v>
      </c>
      <c r="Y11" s="85"/>
      <c r="Z11" s="106">
        <v>5169</v>
      </c>
      <c r="AA11" s="85">
        <v>12396</v>
      </c>
      <c r="AD11">
        <v>750</v>
      </c>
      <c r="AE11" s="50">
        <f t="shared" si="0"/>
        <v>3000</v>
      </c>
      <c r="AF11" s="50">
        <f t="shared" si="3"/>
        <v>5200</v>
      </c>
      <c r="AH11" s="187" t="str">
        <f t="shared" si="2"/>
        <v>winter steelhead-Grays/Chinook</v>
      </c>
      <c r="AI11" s="143" t="s">
        <v>284</v>
      </c>
      <c r="AJ11" s="188" t="s">
        <v>346</v>
      </c>
      <c r="AK11" s="143" t="s">
        <v>36</v>
      </c>
      <c r="AL11" s="188" t="s">
        <v>83</v>
      </c>
      <c r="AM11" s="188">
        <v>800</v>
      </c>
      <c r="AN11" s="143">
        <v>2005</v>
      </c>
      <c r="AO11" s="143">
        <v>396</v>
      </c>
      <c r="AQ11" s="195">
        <v>2001</v>
      </c>
      <c r="AR11" s="190">
        <v>295</v>
      </c>
      <c r="AS11" s="190">
        <v>434</v>
      </c>
      <c r="BV11">
        <v>1996</v>
      </c>
      <c r="BW11" t="s">
        <v>141</v>
      </c>
      <c r="BX11" t="s">
        <v>141</v>
      </c>
      <c r="BY11" t="s">
        <v>141</v>
      </c>
      <c r="BZ11" t="s">
        <v>141</v>
      </c>
      <c r="CA11" t="s">
        <v>141</v>
      </c>
      <c r="CB11">
        <v>267</v>
      </c>
      <c r="CC11" s="50">
        <v>1131</v>
      </c>
      <c r="CD11" t="s">
        <v>141</v>
      </c>
      <c r="CE11" t="s">
        <v>141</v>
      </c>
      <c r="CF11">
        <v>210</v>
      </c>
    </row>
    <row r="12" spans="2:84" ht="15" thickBot="1" x14ac:dyDescent="0.35">
      <c r="B12" s="398" t="s">
        <v>80</v>
      </c>
      <c r="C12" s="74" t="s">
        <v>44</v>
      </c>
      <c r="D12" s="55" t="s">
        <v>76</v>
      </c>
      <c r="F12" s="84" t="s">
        <v>88</v>
      </c>
      <c r="G12" s="84" t="s">
        <v>90</v>
      </c>
      <c r="H12" s="84" t="s">
        <v>85</v>
      </c>
      <c r="I12" s="84" t="s">
        <v>85</v>
      </c>
      <c r="J12" s="84" t="s">
        <v>90</v>
      </c>
      <c r="K12" s="84" t="s">
        <v>85</v>
      </c>
      <c r="L12" s="90">
        <v>0.05</v>
      </c>
      <c r="M12" s="81">
        <v>1400</v>
      </c>
      <c r="N12" s="86">
        <v>350</v>
      </c>
      <c r="O12" s="91">
        <v>400</v>
      </c>
      <c r="P12" s="91"/>
      <c r="Q12" s="105">
        <v>450</v>
      </c>
      <c r="R12" s="105">
        <v>1358</v>
      </c>
      <c r="S12" s="91"/>
      <c r="T12" s="91"/>
      <c r="U12" s="105">
        <v>1352</v>
      </c>
      <c r="V12" s="91"/>
      <c r="W12" s="91"/>
      <c r="X12" s="106"/>
      <c r="Y12" s="91"/>
      <c r="Z12" s="106"/>
      <c r="AA12" s="91"/>
      <c r="AD12" s="50">
        <f t="shared" ref="AD12:AD21" si="4">O12</f>
        <v>400</v>
      </c>
      <c r="AE12" s="50">
        <f t="shared" si="0"/>
        <v>900</v>
      </c>
      <c r="AF12" s="50">
        <f t="shared" ref="AF12:AF22" si="5">ROUND(U12,-2)</f>
        <v>1400</v>
      </c>
      <c r="AH12" s="187" t="str">
        <f t="shared" si="2"/>
        <v>winter steelhead-Grays/Chinook</v>
      </c>
      <c r="AI12" s="143" t="s">
        <v>284</v>
      </c>
      <c r="AJ12" s="188" t="s">
        <v>346</v>
      </c>
      <c r="AK12" s="143" t="s">
        <v>36</v>
      </c>
      <c r="AL12" s="188" t="s">
        <v>83</v>
      </c>
      <c r="AM12" s="188">
        <v>800</v>
      </c>
      <c r="AN12" s="143">
        <v>2006</v>
      </c>
      <c r="AO12" s="143">
        <v>718</v>
      </c>
      <c r="AQ12" s="196">
        <v>2002</v>
      </c>
      <c r="AR12" s="191">
        <v>766</v>
      </c>
      <c r="AS12" s="192">
        <v>2021</v>
      </c>
      <c r="BV12">
        <v>1997</v>
      </c>
      <c r="BW12" t="s">
        <v>141</v>
      </c>
      <c r="BX12" t="s">
        <v>141</v>
      </c>
      <c r="BY12" t="s">
        <v>141</v>
      </c>
      <c r="BZ12" t="s">
        <v>141</v>
      </c>
      <c r="CA12" t="s">
        <v>141</v>
      </c>
      <c r="CB12">
        <v>483</v>
      </c>
      <c r="CC12" s="50">
        <v>1253</v>
      </c>
      <c r="CD12" t="s">
        <v>141</v>
      </c>
      <c r="CE12" t="s">
        <v>141</v>
      </c>
      <c r="CF12">
        <v>238</v>
      </c>
    </row>
    <row r="13" spans="2:84" ht="15" thickBot="1" x14ac:dyDescent="0.35">
      <c r="B13" s="386"/>
      <c r="C13" s="51" t="s">
        <v>45</v>
      </c>
      <c r="D13" s="48" t="s">
        <v>76</v>
      </c>
      <c r="F13" s="84" t="s">
        <v>83</v>
      </c>
      <c r="G13" s="84" t="s">
        <v>91</v>
      </c>
      <c r="H13" s="84" t="s">
        <v>85</v>
      </c>
      <c r="I13" s="84" t="s">
        <v>85</v>
      </c>
      <c r="J13" s="84" t="s">
        <v>108</v>
      </c>
      <c r="K13" s="84" t="s">
        <v>112</v>
      </c>
      <c r="L13" s="85" t="s">
        <v>92</v>
      </c>
      <c r="M13" s="81">
        <v>1400</v>
      </c>
      <c r="N13" s="92">
        <v>50</v>
      </c>
      <c r="O13" s="91">
        <v>500</v>
      </c>
      <c r="P13" s="91"/>
      <c r="Q13" s="105">
        <v>955</v>
      </c>
      <c r="R13" s="105">
        <v>1973</v>
      </c>
      <c r="S13" s="91"/>
      <c r="T13" s="91"/>
      <c r="U13" s="105">
        <v>1402</v>
      </c>
      <c r="V13" s="91"/>
      <c r="W13" s="91"/>
      <c r="X13" s="106"/>
      <c r="Y13" s="91"/>
      <c r="Z13" s="106"/>
      <c r="AA13" s="91"/>
      <c r="AD13" s="50">
        <f t="shared" si="4"/>
        <v>500</v>
      </c>
      <c r="AE13" s="50">
        <f t="shared" si="0"/>
        <v>1000</v>
      </c>
      <c r="AF13" s="50">
        <f t="shared" si="5"/>
        <v>1400</v>
      </c>
      <c r="AH13" s="187" t="str">
        <f t="shared" si="2"/>
        <v>winter steelhead-Grays/Chinook</v>
      </c>
      <c r="AI13" s="143" t="s">
        <v>284</v>
      </c>
      <c r="AJ13" s="188" t="s">
        <v>346</v>
      </c>
      <c r="AK13" s="143" t="s">
        <v>36</v>
      </c>
      <c r="AL13" s="188" t="s">
        <v>83</v>
      </c>
      <c r="AM13" s="188">
        <v>800</v>
      </c>
      <c r="AN13" s="143">
        <v>2007</v>
      </c>
      <c r="AO13" s="143">
        <v>724</v>
      </c>
      <c r="AQ13" s="195">
        <v>2003</v>
      </c>
      <c r="AR13" s="190">
        <v>523</v>
      </c>
      <c r="AS13" s="193">
        <v>2009</v>
      </c>
      <c r="BV13">
        <v>1998</v>
      </c>
      <c r="BW13" t="s">
        <v>141</v>
      </c>
      <c r="BX13" t="s">
        <v>141</v>
      </c>
      <c r="BY13" t="s">
        <v>141</v>
      </c>
      <c r="BZ13" t="s">
        <v>141</v>
      </c>
      <c r="CA13" t="s">
        <v>141</v>
      </c>
      <c r="CB13">
        <v>473</v>
      </c>
      <c r="CC13">
        <v>776</v>
      </c>
      <c r="CD13" t="s">
        <v>141</v>
      </c>
      <c r="CE13" t="s">
        <v>141</v>
      </c>
      <c r="CF13">
        <v>182</v>
      </c>
    </row>
    <row r="14" spans="2:84" ht="15" thickBot="1" x14ac:dyDescent="0.35">
      <c r="B14" s="386"/>
      <c r="C14" s="51" t="s">
        <v>139</v>
      </c>
      <c r="D14" s="48" t="s">
        <v>76</v>
      </c>
      <c r="F14" s="84" t="s">
        <v>83</v>
      </c>
      <c r="G14" s="84" t="s">
        <v>91</v>
      </c>
      <c r="H14" s="84" t="s">
        <v>85</v>
      </c>
      <c r="I14" s="84" t="s">
        <v>85</v>
      </c>
      <c r="J14" s="84" t="s">
        <v>108</v>
      </c>
      <c r="K14" s="84" t="s">
        <v>112</v>
      </c>
      <c r="L14" s="85" t="s">
        <v>92</v>
      </c>
      <c r="M14" s="81">
        <v>1500</v>
      </c>
      <c r="N14" s="92">
        <v>50</v>
      </c>
      <c r="O14" s="91">
        <v>500</v>
      </c>
      <c r="P14" s="91"/>
      <c r="Q14" s="105">
        <v>624</v>
      </c>
      <c r="R14" s="105">
        <v>1504</v>
      </c>
      <c r="S14" s="91"/>
      <c r="T14" s="91"/>
      <c r="U14" s="105">
        <v>1001</v>
      </c>
      <c r="V14" s="91"/>
      <c r="W14" s="91"/>
      <c r="X14" s="106"/>
      <c r="Y14" s="91"/>
      <c r="Z14" s="106"/>
      <c r="AA14" s="91"/>
      <c r="AD14" s="50">
        <f t="shared" si="4"/>
        <v>500</v>
      </c>
      <c r="AE14" s="50">
        <f t="shared" si="0"/>
        <v>800</v>
      </c>
      <c r="AF14" s="50">
        <f t="shared" si="5"/>
        <v>1000</v>
      </c>
      <c r="AH14" s="187" t="str">
        <f t="shared" si="2"/>
        <v>winter steelhead-Grays/Chinook</v>
      </c>
      <c r="AI14" s="143" t="s">
        <v>284</v>
      </c>
      <c r="AJ14" s="188" t="s">
        <v>346</v>
      </c>
      <c r="AK14" s="143" t="s">
        <v>36</v>
      </c>
      <c r="AL14" s="188" t="s">
        <v>83</v>
      </c>
      <c r="AM14" s="188">
        <v>800</v>
      </c>
      <c r="AN14" s="143">
        <v>2008</v>
      </c>
      <c r="AO14" s="143">
        <v>764</v>
      </c>
      <c r="AQ14" s="196">
        <v>2004</v>
      </c>
      <c r="AR14" s="191">
        <v>296</v>
      </c>
      <c r="AS14" s="192">
        <v>1101</v>
      </c>
      <c r="BV14">
        <v>1999</v>
      </c>
      <c r="BW14" t="s">
        <v>141</v>
      </c>
      <c r="BX14" t="s">
        <v>141</v>
      </c>
      <c r="BY14" t="s">
        <v>141</v>
      </c>
      <c r="BZ14" t="s">
        <v>141</v>
      </c>
      <c r="CA14" t="s">
        <v>141</v>
      </c>
      <c r="CB14">
        <v>295</v>
      </c>
      <c r="CC14">
        <v>816</v>
      </c>
      <c r="CD14" t="s">
        <v>141</v>
      </c>
      <c r="CE14" t="s">
        <v>141</v>
      </c>
      <c r="CF14">
        <v>255</v>
      </c>
    </row>
    <row r="15" spans="2:84" ht="15" thickBot="1" x14ac:dyDescent="0.35">
      <c r="B15" s="386"/>
      <c r="C15" s="51" t="s">
        <v>70</v>
      </c>
      <c r="D15" s="48" t="s">
        <v>76</v>
      </c>
      <c r="F15" s="84" t="s">
        <v>88</v>
      </c>
      <c r="G15" s="84" t="s">
        <v>91</v>
      </c>
      <c r="H15" s="84" t="s">
        <v>85</v>
      </c>
      <c r="I15" s="84" t="s">
        <v>85</v>
      </c>
      <c r="J15" s="84" t="s">
        <v>91</v>
      </c>
      <c r="K15" s="84" t="s">
        <v>90</v>
      </c>
      <c r="L15" s="85" t="s">
        <v>92</v>
      </c>
      <c r="M15" s="81">
        <v>1700</v>
      </c>
      <c r="N15" s="92">
        <v>50</v>
      </c>
      <c r="O15" s="91">
        <v>200</v>
      </c>
      <c r="P15" s="91"/>
      <c r="Q15" s="105">
        <v>219</v>
      </c>
      <c r="R15" s="105">
        <v>1741</v>
      </c>
      <c r="S15" s="91"/>
      <c r="T15" s="91"/>
      <c r="U15" s="105">
        <v>1093</v>
      </c>
      <c r="V15" s="91"/>
      <c r="W15" s="91"/>
      <c r="X15" s="106"/>
      <c r="Y15" s="91"/>
      <c r="Z15" s="106"/>
      <c r="AA15" s="91"/>
      <c r="AD15" s="50">
        <f t="shared" si="4"/>
        <v>200</v>
      </c>
      <c r="AE15" s="50">
        <f t="shared" si="0"/>
        <v>700</v>
      </c>
      <c r="AF15" s="50">
        <f t="shared" si="5"/>
        <v>1100</v>
      </c>
      <c r="AH15" s="187" t="str">
        <f t="shared" si="2"/>
        <v>winter steelhead-Grays/Chinook</v>
      </c>
      <c r="AI15" s="143" t="s">
        <v>284</v>
      </c>
      <c r="AJ15" s="188" t="s">
        <v>346</v>
      </c>
      <c r="AK15" s="143" t="s">
        <v>36</v>
      </c>
      <c r="AL15" s="188" t="s">
        <v>83</v>
      </c>
      <c r="AM15" s="188">
        <v>800</v>
      </c>
      <c r="AN15" s="143">
        <v>2009</v>
      </c>
      <c r="AO15" s="143">
        <v>568</v>
      </c>
      <c r="AQ15" s="195">
        <v>2005</v>
      </c>
      <c r="AR15" s="190">
        <v>280</v>
      </c>
      <c r="AS15" s="190">
        <v>411</v>
      </c>
      <c r="BV15">
        <v>2000</v>
      </c>
      <c r="BW15" t="s">
        <v>141</v>
      </c>
      <c r="BX15" t="s">
        <v>141</v>
      </c>
      <c r="BY15" t="s">
        <v>141</v>
      </c>
      <c r="BZ15" t="s">
        <v>141</v>
      </c>
      <c r="CA15" t="s">
        <v>141</v>
      </c>
      <c r="CB15">
        <v>745</v>
      </c>
      <c r="CC15">
        <v>741</v>
      </c>
      <c r="CD15" t="s">
        <v>141</v>
      </c>
      <c r="CE15" t="s">
        <v>141</v>
      </c>
      <c r="CF15">
        <v>865</v>
      </c>
    </row>
    <row r="16" spans="2:84" ht="15" thickBot="1" x14ac:dyDescent="0.35">
      <c r="B16" s="386"/>
      <c r="C16" s="51" t="s">
        <v>71</v>
      </c>
      <c r="D16" s="48" t="s">
        <v>76</v>
      </c>
      <c r="F16" s="84" t="s">
        <v>83</v>
      </c>
      <c r="G16" s="84" t="s">
        <v>85</v>
      </c>
      <c r="H16" s="84" t="s">
        <v>84</v>
      </c>
      <c r="I16" s="84" t="s">
        <v>86</v>
      </c>
      <c r="J16" s="84" t="s">
        <v>85</v>
      </c>
      <c r="K16" s="84" t="s">
        <v>93</v>
      </c>
      <c r="L16" s="93">
        <v>0.35</v>
      </c>
      <c r="M16" s="430">
        <v>3600</v>
      </c>
      <c r="N16" s="86">
        <v>350</v>
      </c>
      <c r="O16" s="91">
        <v>600</v>
      </c>
      <c r="P16" s="91"/>
      <c r="Q16" s="105">
        <v>603</v>
      </c>
      <c r="R16" s="105">
        <v>3558</v>
      </c>
      <c r="S16" s="91"/>
      <c r="T16" s="91"/>
      <c r="U16" s="105">
        <v>4766</v>
      </c>
      <c r="V16" s="91"/>
      <c r="W16" s="91"/>
      <c r="X16" s="106"/>
      <c r="Y16" s="91"/>
      <c r="Z16" s="106"/>
      <c r="AA16" s="91"/>
      <c r="AD16" s="50">
        <f t="shared" si="4"/>
        <v>600</v>
      </c>
      <c r="AE16" s="50">
        <f t="shared" si="0"/>
        <v>2700</v>
      </c>
      <c r="AF16" s="50">
        <f t="shared" si="5"/>
        <v>4800</v>
      </c>
      <c r="AH16" s="187" t="str">
        <f t="shared" si="2"/>
        <v>winter steelhead-Grays/Chinook</v>
      </c>
      <c r="AI16" s="143" t="s">
        <v>284</v>
      </c>
      <c r="AJ16" s="188" t="s">
        <v>346</v>
      </c>
      <c r="AK16" s="143" t="s">
        <v>36</v>
      </c>
      <c r="AL16" s="188" t="s">
        <v>83</v>
      </c>
      <c r="AM16" s="188">
        <v>800</v>
      </c>
      <c r="AN16" s="143">
        <v>2010</v>
      </c>
      <c r="AO16" s="143">
        <v>422</v>
      </c>
      <c r="AQ16" s="196">
        <v>2006</v>
      </c>
      <c r="AR16" s="191">
        <v>544</v>
      </c>
      <c r="AS16" s="191">
        <v>455</v>
      </c>
      <c r="BV16">
        <v>2001</v>
      </c>
      <c r="BW16" t="s">
        <v>141</v>
      </c>
      <c r="BX16" t="s">
        <v>141</v>
      </c>
      <c r="BY16" t="s">
        <v>141</v>
      </c>
      <c r="BZ16" t="s">
        <v>141</v>
      </c>
      <c r="CA16" t="s">
        <v>141</v>
      </c>
      <c r="CB16" s="50">
        <v>1489</v>
      </c>
      <c r="CC16">
        <v>902</v>
      </c>
      <c r="CD16" t="s">
        <v>141</v>
      </c>
      <c r="CE16" t="s">
        <v>141</v>
      </c>
      <c r="CF16">
        <v>877</v>
      </c>
    </row>
    <row r="17" spans="2:84" ht="15" thickBot="1" x14ac:dyDescent="0.35">
      <c r="B17" s="386"/>
      <c r="C17" s="51" t="s">
        <v>72</v>
      </c>
      <c r="D17" s="48" t="s">
        <v>76</v>
      </c>
      <c r="F17" s="84" t="s">
        <v>83</v>
      </c>
      <c r="G17" s="84" t="s">
        <v>91</v>
      </c>
      <c r="H17" s="84" t="s">
        <v>86</v>
      </c>
      <c r="I17" s="84" t="s">
        <v>86</v>
      </c>
      <c r="J17" s="84" t="s">
        <v>108</v>
      </c>
      <c r="K17" s="84" t="s">
        <v>86</v>
      </c>
      <c r="L17" s="93">
        <v>1.25</v>
      </c>
      <c r="M17" s="430"/>
      <c r="N17" s="86">
        <v>120</v>
      </c>
      <c r="O17" s="91">
        <v>600</v>
      </c>
      <c r="P17" s="91"/>
      <c r="Q17" s="105"/>
      <c r="R17" s="105"/>
      <c r="S17" s="91"/>
      <c r="T17" s="91"/>
      <c r="U17" s="105"/>
      <c r="V17" s="91"/>
      <c r="W17" s="91"/>
      <c r="X17" s="106"/>
      <c r="Y17" s="91"/>
      <c r="Z17" s="106"/>
      <c r="AA17" s="91"/>
      <c r="AD17" s="50">
        <f t="shared" si="4"/>
        <v>600</v>
      </c>
      <c r="AE17" s="50">
        <f t="shared" si="0"/>
        <v>300</v>
      </c>
      <c r="AF17" s="50"/>
      <c r="AH17" s="187" t="str">
        <f t="shared" si="2"/>
        <v>winter steelhead-Grays/Chinook</v>
      </c>
      <c r="AI17" s="143" t="s">
        <v>284</v>
      </c>
      <c r="AJ17" s="188" t="s">
        <v>346</v>
      </c>
      <c r="AK17" s="143" t="s">
        <v>36</v>
      </c>
      <c r="AL17" s="188" t="s">
        <v>83</v>
      </c>
      <c r="AM17" s="188">
        <v>800</v>
      </c>
      <c r="AN17" s="143">
        <v>2011</v>
      </c>
      <c r="AO17" s="143">
        <v>318</v>
      </c>
      <c r="AQ17" s="195">
        <v>2007</v>
      </c>
      <c r="AR17" s="190">
        <v>622</v>
      </c>
      <c r="AS17" s="190">
        <v>631</v>
      </c>
      <c r="BV17">
        <v>2002</v>
      </c>
      <c r="BW17" t="s">
        <v>141</v>
      </c>
      <c r="BX17" t="s">
        <v>141</v>
      </c>
      <c r="BY17" t="s">
        <v>141</v>
      </c>
      <c r="BZ17" t="s">
        <v>141</v>
      </c>
      <c r="CA17" t="s">
        <v>141</v>
      </c>
      <c r="CB17" s="50">
        <v>2324</v>
      </c>
      <c r="CC17" s="50">
        <v>1031</v>
      </c>
      <c r="CD17" t="s">
        <v>141</v>
      </c>
      <c r="CE17" t="s">
        <v>141</v>
      </c>
      <c r="CF17">
        <v>950</v>
      </c>
    </row>
    <row r="18" spans="2:84" ht="15" thickBot="1" x14ac:dyDescent="0.35">
      <c r="B18" s="386"/>
      <c r="C18" s="51" t="s">
        <v>47</v>
      </c>
      <c r="D18" s="48" t="s">
        <v>76</v>
      </c>
      <c r="F18" s="84" t="s">
        <v>83</v>
      </c>
      <c r="G18" s="84" t="s">
        <v>90</v>
      </c>
      <c r="H18" s="84" t="s">
        <v>84</v>
      </c>
      <c r="I18" s="84" t="s">
        <v>84</v>
      </c>
      <c r="J18" s="84" t="s">
        <v>109</v>
      </c>
      <c r="K18" s="84" t="s">
        <v>86</v>
      </c>
      <c r="L18" s="93">
        <v>0.25</v>
      </c>
      <c r="M18" s="87">
        <v>900</v>
      </c>
      <c r="N18" s="86">
        <v>350</v>
      </c>
      <c r="O18" s="91">
        <v>500</v>
      </c>
      <c r="P18" s="91"/>
      <c r="Q18" s="105">
        <v>427</v>
      </c>
      <c r="R18" s="105">
        <v>895</v>
      </c>
      <c r="S18" s="91"/>
      <c r="T18" s="91"/>
      <c r="U18" s="105">
        <v>1017</v>
      </c>
      <c r="V18" s="91"/>
      <c r="W18" s="91"/>
      <c r="X18" s="106"/>
      <c r="Y18" s="91"/>
      <c r="Z18" s="106"/>
      <c r="AA18" s="91"/>
      <c r="AD18" s="50">
        <f t="shared" si="4"/>
        <v>500</v>
      </c>
      <c r="AE18" s="50">
        <f t="shared" si="0"/>
        <v>800</v>
      </c>
      <c r="AF18" s="50">
        <f t="shared" si="5"/>
        <v>1000</v>
      </c>
      <c r="AH18" s="187" t="str">
        <f t="shared" si="2"/>
        <v>winter steelhead-Grays/Chinook</v>
      </c>
      <c r="AI18" s="143" t="s">
        <v>284</v>
      </c>
      <c r="AJ18" s="188" t="s">
        <v>346</v>
      </c>
      <c r="AK18" s="143" t="s">
        <v>36</v>
      </c>
      <c r="AL18" s="188" t="s">
        <v>83</v>
      </c>
      <c r="AM18" s="188">
        <v>800</v>
      </c>
      <c r="AN18" s="143">
        <v>2012</v>
      </c>
      <c r="AO18" s="143">
        <v>488</v>
      </c>
      <c r="AQ18" s="196">
        <v>2008</v>
      </c>
      <c r="AR18" s="191">
        <v>517</v>
      </c>
      <c r="AS18" s="191">
        <v>572</v>
      </c>
      <c r="BV18">
        <v>2003</v>
      </c>
      <c r="BW18" t="s">
        <v>141</v>
      </c>
      <c r="BX18" t="s">
        <v>141</v>
      </c>
      <c r="BY18" t="s">
        <v>141</v>
      </c>
      <c r="BZ18" t="s">
        <v>141</v>
      </c>
      <c r="CA18" t="s">
        <v>141</v>
      </c>
      <c r="CB18" s="50">
        <v>1198</v>
      </c>
      <c r="CC18">
        <v>584</v>
      </c>
      <c r="CD18" t="s">
        <v>141</v>
      </c>
      <c r="CE18" t="s">
        <v>141</v>
      </c>
      <c r="CF18">
        <v>654</v>
      </c>
    </row>
    <row r="19" spans="2:84" ht="15" thickBot="1" x14ac:dyDescent="0.35">
      <c r="B19" s="386"/>
      <c r="C19" s="51" t="s">
        <v>1</v>
      </c>
      <c r="D19" s="48" t="s">
        <v>76</v>
      </c>
      <c r="F19" s="84" t="s">
        <v>83</v>
      </c>
      <c r="G19" s="84" t="s">
        <v>90</v>
      </c>
      <c r="H19" s="84" t="s">
        <v>84</v>
      </c>
      <c r="I19" s="84" t="s">
        <v>86</v>
      </c>
      <c r="J19" s="84" t="s">
        <v>109</v>
      </c>
      <c r="K19" s="84" t="s">
        <v>93</v>
      </c>
      <c r="L19" s="93">
        <v>0.45</v>
      </c>
      <c r="M19" s="87">
        <v>800</v>
      </c>
      <c r="N19" s="86">
        <v>300</v>
      </c>
      <c r="O19" s="91">
        <v>600</v>
      </c>
      <c r="P19" s="91"/>
      <c r="Q19" s="105">
        <v>379</v>
      </c>
      <c r="R19" s="105">
        <v>756</v>
      </c>
      <c r="S19" s="91"/>
      <c r="T19" s="91"/>
      <c r="U19" s="105">
        <v>953</v>
      </c>
      <c r="V19" s="91"/>
      <c r="W19" s="91"/>
      <c r="X19" s="106"/>
      <c r="Y19" s="91"/>
      <c r="Z19" s="106"/>
      <c r="AA19" s="91"/>
      <c r="AD19" s="50">
        <f t="shared" si="4"/>
        <v>600</v>
      </c>
      <c r="AE19" s="50">
        <f t="shared" si="0"/>
        <v>800</v>
      </c>
      <c r="AF19" s="50">
        <f t="shared" si="5"/>
        <v>1000</v>
      </c>
      <c r="AH19" s="187" t="str">
        <f t="shared" si="2"/>
        <v>winter steelhead-Grays/Chinook</v>
      </c>
      <c r="AI19" s="143" t="s">
        <v>284</v>
      </c>
      <c r="AJ19" s="188" t="s">
        <v>346</v>
      </c>
      <c r="AK19" s="143" t="s">
        <v>36</v>
      </c>
      <c r="AL19" s="188" t="s">
        <v>83</v>
      </c>
      <c r="AM19" s="188">
        <v>800</v>
      </c>
      <c r="AN19" s="143">
        <v>2013</v>
      </c>
      <c r="AO19" s="143">
        <v>834</v>
      </c>
      <c r="AQ19" s="195">
        <v>2009</v>
      </c>
      <c r="AR19" s="190">
        <v>513</v>
      </c>
      <c r="AS19" s="193">
        <v>3043</v>
      </c>
      <c r="BV19">
        <v>2004</v>
      </c>
      <c r="BW19" t="s">
        <v>141</v>
      </c>
      <c r="BX19" t="s">
        <v>141</v>
      </c>
      <c r="BY19" t="s">
        <v>141</v>
      </c>
      <c r="BZ19" t="s">
        <v>141</v>
      </c>
      <c r="CA19" t="s">
        <v>141</v>
      </c>
      <c r="CB19" s="50">
        <v>2083</v>
      </c>
      <c r="CC19">
        <v>796</v>
      </c>
      <c r="CD19" t="s">
        <v>141</v>
      </c>
      <c r="CE19" t="s">
        <v>141</v>
      </c>
      <c r="CF19">
        <v>507</v>
      </c>
    </row>
    <row r="20" spans="2:84" ht="15" thickBot="1" x14ac:dyDescent="0.35">
      <c r="B20" s="386"/>
      <c r="C20" s="51" t="s">
        <v>66</v>
      </c>
      <c r="D20" s="48" t="s">
        <v>76</v>
      </c>
      <c r="F20" s="84" t="s">
        <v>88</v>
      </c>
      <c r="G20" s="84" t="s">
        <v>91</v>
      </c>
      <c r="H20" s="84" t="s">
        <v>85</v>
      </c>
      <c r="I20" s="84" t="s">
        <v>85</v>
      </c>
      <c r="J20" s="84" t="s">
        <v>108</v>
      </c>
      <c r="K20" s="84" t="s">
        <v>85</v>
      </c>
      <c r="L20" s="85" t="s">
        <v>92</v>
      </c>
      <c r="M20" s="81">
        <v>8300</v>
      </c>
      <c r="N20" s="86">
        <v>150</v>
      </c>
      <c r="O20" s="91">
        <v>400</v>
      </c>
      <c r="P20" s="91"/>
      <c r="Q20" s="105">
        <v>289</v>
      </c>
      <c r="R20" s="105">
        <f>547+4954</f>
        <v>5501</v>
      </c>
      <c r="S20" s="91"/>
      <c r="T20" s="91"/>
      <c r="U20" s="105">
        <f>505+2533</f>
        <v>3038</v>
      </c>
      <c r="V20" s="91"/>
      <c r="W20" s="91"/>
      <c r="X20" s="106"/>
      <c r="Y20" s="91"/>
      <c r="Z20" s="106"/>
      <c r="AA20" s="91"/>
      <c r="AD20" s="50">
        <f t="shared" si="4"/>
        <v>400</v>
      </c>
      <c r="AE20" s="50">
        <f t="shared" si="0"/>
        <v>1700</v>
      </c>
      <c r="AF20" s="50">
        <f t="shared" si="5"/>
        <v>3000</v>
      </c>
      <c r="AH20" s="187" t="str">
        <f t="shared" si="2"/>
        <v>winter steelhead-Grays/Chinook</v>
      </c>
      <c r="AI20" s="143" t="s">
        <v>284</v>
      </c>
      <c r="AJ20" s="188" t="s">
        <v>346</v>
      </c>
      <c r="AK20" s="143" t="s">
        <v>36</v>
      </c>
      <c r="AL20" s="188" t="s">
        <v>83</v>
      </c>
      <c r="AM20" s="188">
        <v>800</v>
      </c>
      <c r="AN20" s="143">
        <v>2014</v>
      </c>
      <c r="AO20" s="143">
        <v>386</v>
      </c>
      <c r="AQ20" s="196">
        <v>2010</v>
      </c>
      <c r="AR20" s="191">
        <v>614</v>
      </c>
      <c r="AS20" s="191">
        <v>8</v>
      </c>
      <c r="BV20">
        <v>2005</v>
      </c>
      <c r="BW20" t="s">
        <v>141</v>
      </c>
      <c r="BX20" t="s">
        <v>141</v>
      </c>
      <c r="BY20" t="s">
        <v>141</v>
      </c>
      <c r="BZ20" t="s">
        <v>141</v>
      </c>
      <c r="CA20" t="s">
        <v>141</v>
      </c>
      <c r="CB20">
        <v>913</v>
      </c>
      <c r="CC20">
        <v>563</v>
      </c>
      <c r="CD20" t="s">
        <v>141</v>
      </c>
      <c r="CE20" t="s">
        <v>141</v>
      </c>
      <c r="CF20">
        <v>273</v>
      </c>
    </row>
    <row r="21" spans="2:84" ht="15" thickBot="1" x14ac:dyDescent="0.35">
      <c r="B21" s="386"/>
      <c r="C21" s="51" t="s">
        <v>67</v>
      </c>
      <c r="D21" s="48" t="s">
        <v>76</v>
      </c>
      <c r="F21" s="84" t="s">
        <v>83</v>
      </c>
      <c r="G21" s="84" t="s">
        <v>85</v>
      </c>
      <c r="H21" s="84" t="s">
        <v>84</v>
      </c>
      <c r="I21" s="84" t="s">
        <v>85</v>
      </c>
      <c r="J21" s="84" t="s">
        <v>106</v>
      </c>
      <c r="K21" s="84" t="s">
        <v>86</v>
      </c>
      <c r="L21" s="93">
        <v>0.25</v>
      </c>
      <c r="M21" s="87">
        <v>900</v>
      </c>
      <c r="N21" s="86">
        <v>350</v>
      </c>
      <c r="O21" s="91">
        <v>500</v>
      </c>
      <c r="P21" s="91"/>
      <c r="Q21" s="105">
        <v>467</v>
      </c>
      <c r="R21" s="105">
        <v>923</v>
      </c>
      <c r="S21" s="91"/>
      <c r="T21" s="91"/>
      <c r="U21" s="105">
        <v>1109</v>
      </c>
      <c r="V21" s="91"/>
      <c r="W21" s="91"/>
      <c r="X21" s="106"/>
      <c r="Y21" s="91"/>
      <c r="Z21" s="106"/>
      <c r="AA21" s="91"/>
      <c r="AD21" s="50">
        <f t="shared" si="4"/>
        <v>500</v>
      </c>
      <c r="AE21" s="50">
        <f t="shared" si="0"/>
        <v>800</v>
      </c>
      <c r="AF21" s="50">
        <f t="shared" si="5"/>
        <v>1100</v>
      </c>
      <c r="AH21" s="187" t="str">
        <f t="shared" si="2"/>
        <v>winter steelhead-Grays/Chinook</v>
      </c>
      <c r="AI21" s="143" t="s">
        <v>284</v>
      </c>
      <c r="AJ21" s="188" t="s">
        <v>346</v>
      </c>
      <c r="AK21" s="143" t="s">
        <v>36</v>
      </c>
      <c r="AL21" s="188" t="s">
        <v>83</v>
      </c>
      <c r="AM21" s="188">
        <v>800</v>
      </c>
      <c r="AN21" s="143">
        <v>2015</v>
      </c>
      <c r="AO21" s="143">
        <v>950</v>
      </c>
      <c r="AQ21" s="195">
        <v>2011</v>
      </c>
      <c r="AR21" s="190">
        <v>627</v>
      </c>
      <c r="AS21" s="190">
        <v>19</v>
      </c>
      <c r="BV21">
        <v>2006</v>
      </c>
      <c r="BW21" t="s">
        <v>141</v>
      </c>
      <c r="BX21" t="s">
        <v>141</v>
      </c>
      <c r="BY21" t="s">
        <v>141</v>
      </c>
      <c r="BZ21" t="s">
        <v>141</v>
      </c>
      <c r="CA21" t="s">
        <v>141</v>
      </c>
      <c r="CB21" s="50">
        <v>1164</v>
      </c>
      <c r="CC21">
        <v>569</v>
      </c>
      <c r="CD21" t="s">
        <v>141</v>
      </c>
      <c r="CE21" t="s">
        <v>141</v>
      </c>
      <c r="CF21">
        <v>342</v>
      </c>
    </row>
    <row r="22" spans="2:84" ht="15" thickBot="1" x14ac:dyDescent="0.35">
      <c r="B22" s="386"/>
      <c r="C22" s="51" t="s">
        <v>48</v>
      </c>
      <c r="D22" s="48" t="s">
        <v>76</v>
      </c>
      <c r="F22" s="84" t="s">
        <v>94</v>
      </c>
      <c r="G22" s="84" t="s">
        <v>91</v>
      </c>
      <c r="H22" s="84" t="s">
        <v>86</v>
      </c>
      <c r="I22" s="84" t="s">
        <v>85</v>
      </c>
      <c r="J22" s="84" t="s">
        <v>108</v>
      </c>
      <c r="K22" s="84" t="s">
        <v>91</v>
      </c>
      <c r="L22" s="94">
        <v>0</v>
      </c>
      <c r="M22" s="89" t="s">
        <v>8</v>
      </c>
      <c r="N22" s="92">
        <v>50</v>
      </c>
      <c r="O22" s="89" t="s">
        <v>95</v>
      </c>
      <c r="P22" s="89"/>
      <c r="Q22" s="104">
        <v>64</v>
      </c>
      <c r="R22" s="104">
        <v>486</v>
      </c>
      <c r="S22" s="89"/>
      <c r="T22" s="89"/>
      <c r="U22" s="104">
        <v>223</v>
      </c>
      <c r="V22" s="89"/>
      <c r="W22" s="89"/>
      <c r="X22" s="106"/>
      <c r="Y22" s="89"/>
      <c r="Z22" s="106"/>
      <c r="AA22" s="89"/>
      <c r="AD22" s="50">
        <f>N22</f>
        <v>50</v>
      </c>
      <c r="AE22" s="50">
        <f t="shared" si="0"/>
        <v>100</v>
      </c>
      <c r="AF22" s="50">
        <f t="shared" si="5"/>
        <v>200</v>
      </c>
      <c r="AH22" s="187" t="str">
        <f t="shared" si="2"/>
        <v>winter steelhead-Grays/Chinook</v>
      </c>
      <c r="AI22" s="143" t="s">
        <v>284</v>
      </c>
      <c r="AJ22" s="188" t="s">
        <v>346</v>
      </c>
      <c r="AK22" s="143" t="s">
        <v>36</v>
      </c>
      <c r="AL22" s="188" t="s">
        <v>83</v>
      </c>
      <c r="AM22" s="188">
        <v>800</v>
      </c>
      <c r="AN22" s="143">
        <v>2016</v>
      </c>
      <c r="AO22" s="143">
        <v>1020</v>
      </c>
      <c r="AQ22" s="196">
        <v>2012</v>
      </c>
      <c r="AR22" s="191">
        <v>580</v>
      </c>
      <c r="AS22" s="191">
        <v>0</v>
      </c>
      <c r="BV22">
        <v>2007</v>
      </c>
      <c r="BW22" t="s">
        <v>141</v>
      </c>
      <c r="BX22" t="s">
        <v>141</v>
      </c>
      <c r="BY22" t="s">
        <v>141</v>
      </c>
      <c r="BZ22" t="s">
        <v>141</v>
      </c>
      <c r="CA22" t="s">
        <v>141</v>
      </c>
      <c r="CB22" s="50">
        <v>1208</v>
      </c>
      <c r="CC22">
        <v>782</v>
      </c>
      <c r="CD22" t="s">
        <v>141</v>
      </c>
      <c r="CE22" t="s">
        <v>141</v>
      </c>
      <c r="CF22">
        <v>423</v>
      </c>
    </row>
    <row r="23" spans="2:84" ht="15" thickBot="1" x14ac:dyDescent="0.35">
      <c r="B23" s="386"/>
      <c r="C23" s="51" t="s">
        <v>50</v>
      </c>
      <c r="D23" s="48" t="s">
        <v>82</v>
      </c>
      <c r="F23" s="84" t="s">
        <v>83</v>
      </c>
      <c r="G23" s="84" t="s">
        <v>107</v>
      </c>
      <c r="H23" s="84" t="s">
        <v>107</v>
      </c>
      <c r="I23" s="84" t="s">
        <v>107</v>
      </c>
      <c r="J23" s="84" t="s">
        <v>85</v>
      </c>
      <c r="K23" s="84" t="s">
        <v>86</v>
      </c>
      <c r="L23" s="84" t="s">
        <v>107</v>
      </c>
      <c r="M23" s="88" t="s">
        <v>107</v>
      </c>
      <c r="N23" s="89" t="s">
        <v>107</v>
      </c>
      <c r="O23" s="89" t="s">
        <v>107</v>
      </c>
      <c r="P23" s="89"/>
      <c r="Q23" s="104"/>
      <c r="R23" s="104"/>
      <c r="S23" s="89"/>
      <c r="T23" s="89"/>
      <c r="U23" s="104"/>
      <c r="V23" s="89"/>
      <c r="W23" s="89"/>
      <c r="X23" s="106">
        <v>3897</v>
      </c>
      <c r="Y23" s="106">
        <v>10671</v>
      </c>
      <c r="Z23" s="106">
        <v>13578</v>
      </c>
      <c r="AA23" s="106">
        <v>21186</v>
      </c>
      <c r="AD23" s="50">
        <f>ROUND(Y23,-2)</f>
        <v>10700</v>
      </c>
      <c r="AE23" s="50">
        <f t="shared" si="0"/>
        <v>12200</v>
      </c>
      <c r="AF23" s="50">
        <f>ROUND(Z23,-2)</f>
        <v>13600</v>
      </c>
      <c r="AH23" s="187" t="str">
        <f t="shared" si="2"/>
        <v>winter steelhead-Grays/Chinook</v>
      </c>
      <c r="AI23" s="143" t="s">
        <v>284</v>
      </c>
      <c r="AJ23" s="188" t="s">
        <v>346</v>
      </c>
      <c r="AK23" s="143" t="s">
        <v>36</v>
      </c>
      <c r="AL23" s="188" t="s">
        <v>83</v>
      </c>
      <c r="AM23" s="188">
        <v>800</v>
      </c>
      <c r="AN23" s="143">
        <v>2017</v>
      </c>
      <c r="AO23" s="143">
        <v>792</v>
      </c>
      <c r="AQ23" s="195">
        <v>2013</v>
      </c>
      <c r="AR23" s="190">
        <v>343</v>
      </c>
      <c r="AS23" s="190">
        <v>0</v>
      </c>
      <c r="BV23">
        <v>2008</v>
      </c>
      <c r="BW23" t="s">
        <v>141</v>
      </c>
      <c r="BX23" t="s">
        <v>141</v>
      </c>
      <c r="BY23" t="s">
        <v>141</v>
      </c>
      <c r="BZ23" t="s">
        <v>141</v>
      </c>
      <c r="CA23" t="s">
        <v>141</v>
      </c>
      <c r="CB23">
        <v>472</v>
      </c>
      <c r="CC23" t="s">
        <v>141</v>
      </c>
      <c r="CD23" t="s">
        <v>141</v>
      </c>
      <c r="CE23" t="s">
        <v>141</v>
      </c>
      <c r="CF23">
        <v>264</v>
      </c>
    </row>
    <row r="24" spans="2:84" ht="15" thickBot="1" x14ac:dyDescent="0.35">
      <c r="B24" s="386"/>
      <c r="C24" s="51" t="s">
        <v>3</v>
      </c>
      <c r="D24" s="48" t="s">
        <v>82</v>
      </c>
      <c r="F24" s="84" t="s">
        <v>83</v>
      </c>
      <c r="G24" s="84" t="s">
        <v>107</v>
      </c>
      <c r="H24" s="84" t="s">
        <v>107</v>
      </c>
      <c r="I24" s="84" t="s">
        <v>107</v>
      </c>
      <c r="J24" s="84" t="s">
        <v>90</v>
      </c>
      <c r="K24" s="84" t="s">
        <v>84</v>
      </c>
      <c r="L24" s="84" t="s">
        <v>107</v>
      </c>
      <c r="M24" s="88" t="s">
        <v>107</v>
      </c>
      <c r="N24" s="89" t="s">
        <v>107</v>
      </c>
      <c r="O24" s="89" t="s">
        <v>107</v>
      </c>
      <c r="P24" s="89"/>
      <c r="Q24" s="104"/>
      <c r="R24" s="104"/>
      <c r="S24" s="89"/>
      <c r="T24" s="89"/>
      <c r="U24" s="104"/>
      <c r="V24" s="89"/>
      <c r="W24" s="89"/>
      <c r="X24" s="106">
        <v>674</v>
      </c>
      <c r="Y24" s="106">
        <v>1519</v>
      </c>
      <c r="Z24" s="106">
        <v>2106</v>
      </c>
      <c r="AA24" s="106">
        <v>11687</v>
      </c>
      <c r="AD24" s="50">
        <f>ROUND(Y24,-2)</f>
        <v>1500</v>
      </c>
      <c r="AE24" s="50">
        <f t="shared" si="0"/>
        <v>1800</v>
      </c>
      <c r="AF24" s="50">
        <f>ROUND(Z24,-2)</f>
        <v>2100</v>
      </c>
      <c r="AH24" s="187"/>
      <c r="AI24" s="143"/>
      <c r="AJ24" s="188"/>
      <c r="AK24" s="143"/>
      <c r="AL24" s="188"/>
      <c r="AM24" s="188"/>
      <c r="AN24" t="s">
        <v>292</v>
      </c>
      <c r="AO24" s="143">
        <f>GEOMEAN(AO14:AO23)</f>
        <v>609.03231975488643</v>
      </c>
      <c r="AQ24" s="196">
        <v>2014</v>
      </c>
      <c r="AR24" s="191">
        <v>24</v>
      </c>
      <c r="AS24" s="191">
        <v>229</v>
      </c>
      <c r="BV24">
        <v>2009</v>
      </c>
      <c r="BW24" t="s">
        <v>141</v>
      </c>
      <c r="BX24" t="s">
        <v>141</v>
      </c>
      <c r="BY24" t="s">
        <v>141</v>
      </c>
      <c r="BZ24" t="s">
        <v>141</v>
      </c>
      <c r="CA24" t="s">
        <v>141</v>
      </c>
      <c r="CB24">
        <v>622</v>
      </c>
      <c r="CC24" t="s">
        <v>141</v>
      </c>
      <c r="CD24" t="s">
        <v>141</v>
      </c>
      <c r="CE24" t="s">
        <v>141</v>
      </c>
      <c r="CF24">
        <v>170</v>
      </c>
    </row>
    <row r="25" spans="2:84" ht="15" thickBot="1" x14ac:dyDescent="0.35">
      <c r="B25" s="390"/>
      <c r="C25" s="57" t="s">
        <v>49</v>
      </c>
      <c r="D25" s="75" t="s">
        <v>76</v>
      </c>
      <c r="F25" s="84" t="s">
        <v>88</v>
      </c>
      <c r="G25" s="84" t="s">
        <v>90</v>
      </c>
      <c r="H25" s="84" t="s">
        <v>84</v>
      </c>
      <c r="I25" s="84" t="s">
        <v>85</v>
      </c>
      <c r="J25" s="84" t="s">
        <v>109</v>
      </c>
      <c r="K25" s="84" t="s">
        <v>85</v>
      </c>
      <c r="L25" s="93">
        <v>0.15</v>
      </c>
      <c r="M25" s="87">
        <v>800</v>
      </c>
      <c r="N25" s="86">
        <v>300</v>
      </c>
      <c r="O25" s="91">
        <v>350</v>
      </c>
      <c r="P25" s="91"/>
      <c r="Q25" s="105">
        <v>410</v>
      </c>
      <c r="R25" s="105">
        <v>860</v>
      </c>
      <c r="S25" s="91"/>
      <c r="T25" s="91"/>
      <c r="U25" s="105">
        <v>909</v>
      </c>
      <c r="V25" s="91"/>
      <c r="W25" s="91"/>
      <c r="X25" s="106"/>
      <c r="Y25" s="106"/>
      <c r="Z25" s="106"/>
      <c r="AA25" s="106"/>
      <c r="AD25" s="50">
        <f>O25</f>
        <v>350</v>
      </c>
      <c r="AE25" s="50">
        <f t="shared" si="0"/>
        <v>600</v>
      </c>
      <c r="AF25" s="50">
        <f t="shared" ref="AF25:AF27" si="6">ROUND(U25,-2)</f>
        <v>900</v>
      </c>
      <c r="AH25" s="187" t="str">
        <f t="shared" si="2"/>
        <v>winter steelhead-Eloch/Skam</v>
      </c>
      <c r="AI25" s="143" t="s">
        <v>284</v>
      </c>
      <c r="AJ25" s="188" t="s">
        <v>346</v>
      </c>
      <c r="AK25" s="143" t="s">
        <v>87</v>
      </c>
      <c r="AL25" s="188" t="s">
        <v>88</v>
      </c>
      <c r="AM25" s="188">
        <v>600</v>
      </c>
      <c r="AN25" s="143">
        <v>2000</v>
      </c>
      <c r="AO25" s="143">
        <v>650</v>
      </c>
      <c r="AQ25" s="195">
        <v>2015</v>
      </c>
      <c r="AR25" s="190">
        <v>151</v>
      </c>
      <c r="AS25" s="190">
        <v>298</v>
      </c>
      <c r="BV25">
        <v>2010</v>
      </c>
      <c r="BW25" t="s">
        <v>141</v>
      </c>
      <c r="BX25" t="s">
        <v>141</v>
      </c>
      <c r="BY25" t="s">
        <v>141</v>
      </c>
      <c r="BZ25" t="s">
        <v>141</v>
      </c>
      <c r="CA25" t="s">
        <v>141</v>
      </c>
      <c r="CB25" s="50">
        <v>2175</v>
      </c>
      <c r="CC25" s="50">
        <v>1498</v>
      </c>
      <c r="CD25" t="s">
        <v>141</v>
      </c>
      <c r="CE25" t="s">
        <v>141</v>
      </c>
      <c r="CF25">
        <v>568</v>
      </c>
    </row>
    <row r="26" spans="2:84" ht="15" thickBot="1" x14ac:dyDescent="0.35">
      <c r="B26" s="398" t="s">
        <v>78</v>
      </c>
      <c r="C26" s="74" t="s">
        <v>73</v>
      </c>
      <c r="D26" s="55" t="s">
        <v>75</v>
      </c>
      <c r="F26" s="84" t="s">
        <v>83</v>
      </c>
      <c r="G26" s="84" t="s">
        <v>90</v>
      </c>
      <c r="H26" s="84" t="s">
        <v>84</v>
      </c>
      <c r="I26" s="84" t="s">
        <v>85</v>
      </c>
      <c r="J26" s="84" t="s">
        <v>109</v>
      </c>
      <c r="K26" s="84" t="s">
        <v>86</v>
      </c>
      <c r="L26" s="95">
        <v>0.45</v>
      </c>
      <c r="M26" s="89" t="s">
        <v>8</v>
      </c>
      <c r="N26" s="86">
        <v>200</v>
      </c>
      <c r="O26" s="91">
        <v>300</v>
      </c>
      <c r="P26" s="91"/>
      <c r="Q26" s="105">
        <v>244</v>
      </c>
      <c r="R26" s="105">
        <v>556</v>
      </c>
      <c r="S26" s="91"/>
      <c r="T26" s="91"/>
      <c r="U26" s="105">
        <v>270</v>
      </c>
      <c r="V26" s="91"/>
      <c r="W26" s="91"/>
      <c r="X26" s="106">
        <v>550</v>
      </c>
      <c r="Y26" s="106"/>
      <c r="Z26" s="106">
        <v>1759</v>
      </c>
      <c r="AA26" s="106">
        <v>2119</v>
      </c>
      <c r="AD26" s="50">
        <f>O26</f>
        <v>300</v>
      </c>
      <c r="AE26" s="50">
        <f t="shared" si="0"/>
        <v>300</v>
      </c>
      <c r="AF26" s="50">
        <f t="shared" si="6"/>
        <v>300</v>
      </c>
      <c r="AH26" s="187" t="str">
        <f t="shared" si="2"/>
        <v>winter steelhead-Eloch/Skam</v>
      </c>
      <c r="AI26" s="143" t="s">
        <v>284</v>
      </c>
      <c r="AJ26" s="188" t="s">
        <v>346</v>
      </c>
      <c r="AK26" s="143" t="s">
        <v>87</v>
      </c>
      <c r="AL26" s="188" t="s">
        <v>88</v>
      </c>
      <c r="AM26" s="188">
        <v>600</v>
      </c>
      <c r="AN26" s="143">
        <v>2001</v>
      </c>
      <c r="AO26" s="143">
        <v>656</v>
      </c>
      <c r="AQ26" s="196">
        <v>2016</v>
      </c>
      <c r="AR26" s="191">
        <v>120</v>
      </c>
      <c r="AS26" s="191">
        <v>330</v>
      </c>
      <c r="BV26">
        <v>2011</v>
      </c>
      <c r="BW26" t="s">
        <v>141</v>
      </c>
      <c r="BX26" t="s">
        <v>141</v>
      </c>
      <c r="BY26" t="s">
        <v>141</v>
      </c>
      <c r="BZ26" t="s">
        <v>141</v>
      </c>
      <c r="CA26" t="s">
        <v>141</v>
      </c>
      <c r="CB26" s="50">
        <v>1242</v>
      </c>
      <c r="CC26">
        <v>527</v>
      </c>
      <c r="CD26" t="s">
        <v>141</v>
      </c>
      <c r="CE26" t="s">
        <v>141</v>
      </c>
      <c r="CF26">
        <v>271</v>
      </c>
    </row>
    <row r="27" spans="2:84" ht="15" thickBot="1" x14ac:dyDescent="0.35">
      <c r="B27" s="386"/>
      <c r="C27" s="51" t="s">
        <v>74</v>
      </c>
      <c r="D27" s="48" t="s">
        <v>75</v>
      </c>
      <c r="F27" s="84" t="s">
        <v>94</v>
      </c>
      <c r="G27" s="84" t="s">
        <v>90</v>
      </c>
      <c r="H27" s="84" t="s">
        <v>85</v>
      </c>
      <c r="I27" s="84" t="s">
        <v>85</v>
      </c>
      <c r="J27" s="84" t="s">
        <v>109</v>
      </c>
      <c r="K27" s="84" t="s">
        <v>90</v>
      </c>
      <c r="L27" s="94">
        <v>0</v>
      </c>
      <c r="M27" s="89" t="s">
        <v>8</v>
      </c>
      <c r="N27" s="86">
        <v>200</v>
      </c>
      <c r="O27" s="89" t="s">
        <v>95</v>
      </c>
      <c r="P27" s="89"/>
      <c r="Q27" s="104">
        <v>70</v>
      </c>
      <c r="R27" s="104">
        <v>280</v>
      </c>
      <c r="S27" s="89"/>
      <c r="T27" s="89"/>
      <c r="U27" s="104">
        <v>123</v>
      </c>
      <c r="V27" s="89"/>
      <c r="W27" s="89"/>
      <c r="X27" s="106">
        <v>151</v>
      </c>
      <c r="Y27" s="106"/>
      <c r="Z27" s="106">
        <v>1302</v>
      </c>
      <c r="AA27" s="106">
        <v>629</v>
      </c>
      <c r="AD27" s="50">
        <f>N27</f>
        <v>200</v>
      </c>
      <c r="AE27" s="50">
        <f t="shared" si="0"/>
        <v>200</v>
      </c>
      <c r="AF27" s="50">
        <f t="shared" si="6"/>
        <v>100</v>
      </c>
      <c r="AH27" s="187" t="str">
        <f t="shared" si="2"/>
        <v>winter steelhead-Eloch/Skam</v>
      </c>
      <c r="AI27" s="143" t="s">
        <v>284</v>
      </c>
      <c r="AJ27" s="188" t="s">
        <v>346</v>
      </c>
      <c r="AK27" s="143" t="s">
        <v>87</v>
      </c>
      <c r="AL27" s="188" t="s">
        <v>88</v>
      </c>
      <c r="AM27" s="188">
        <v>600</v>
      </c>
      <c r="AN27" s="143">
        <v>2002</v>
      </c>
      <c r="AO27" s="143">
        <v>370</v>
      </c>
      <c r="AQ27" s="197">
        <v>2017</v>
      </c>
      <c r="AR27" s="198">
        <v>216</v>
      </c>
      <c r="AS27" s="198">
        <v>109</v>
      </c>
      <c r="BV27">
        <v>2012</v>
      </c>
      <c r="BW27" t="s">
        <v>141</v>
      </c>
      <c r="BX27" t="s">
        <v>141</v>
      </c>
      <c r="BY27" t="s">
        <v>141</v>
      </c>
      <c r="BZ27" t="s">
        <v>141</v>
      </c>
      <c r="CA27" t="s">
        <v>141</v>
      </c>
      <c r="CB27" s="50">
        <v>2733</v>
      </c>
      <c r="CC27">
        <v>357</v>
      </c>
      <c r="CD27" t="s">
        <v>141</v>
      </c>
      <c r="CE27" t="s">
        <v>141</v>
      </c>
      <c r="CF27">
        <v>653</v>
      </c>
    </row>
    <row r="28" spans="2:84" x14ac:dyDescent="0.3">
      <c r="B28" s="390"/>
      <c r="C28" s="57" t="s">
        <v>53</v>
      </c>
      <c r="D28" s="75" t="s">
        <v>82</v>
      </c>
      <c r="F28" s="84" t="s">
        <v>83</v>
      </c>
      <c r="G28" s="84" t="s">
        <v>107</v>
      </c>
      <c r="H28" s="84" t="s">
        <v>107</v>
      </c>
      <c r="I28" s="84" t="s">
        <v>107</v>
      </c>
      <c r="J28" s="84" t="s">
        <v>85</v>
      </c>
      <c r="K28" s="84" t="s">
        <v>86</v>
      </c>
      <c r="L28" s="84" t="s">
        <v>107</v>
      </c>
      <c r="M28" s="84" t="s">
        <v>107</v>
      </c>
      <c r="N28" s="92" t="s">
        <v>107</v>
      </c>
      <c r="O28" s="89" t="s">
        <v>107</v>
      </c>
      <c r="P28" s="89"/>
      <c r="Q28" s="98"/>
      <c r="R28" s="98"/>
      <c r="S28" s="89"/>
      <c r="T28" s="89"/>
      <c r="U28" s="104"/>
      <c r="V28" s="89"/>
      <c r="W28" s="89"/>
      <c r="X28" s="106">
        <v>1127</v>
      </c>
      <c r="Y28" s="106">
        <v>2079</v>
      </c>
      <c r="Z28" s="106">
        <v>2940</v>
      </c>
      <c r="AA28" s="106">
        <v>3822</v>
      </c>
      <c r="AD28" s="50">
        <f>ROUND(Y28,-2)</f>
        <v>2100</v>
      </c>
      <c r="AE28" s="50">
        <f t="shared" si="0"/>
        <v>2500</v>
      </c>
      <c r="AF28" s="50">
        <f>ROUND(Z28,-2)</f>
        <v>2900</v>
      </c>
      <c r="AH28" s="187" t="str">
        <f t="shared" si="2"/>
        <v>winter steelhead-Eloch/Skam</v>
      </c>
      <c r="AI28" s="143" t="s">
        <v>284</v>
      </c>
      <c r="AJ28" s="188" t="s">
        <v>346</v>
      </c>
      <c r="AK28" s="143" t="s">
        <v>87</v>
      </c>
      <c r="AL28" s="188" t="s">
        <v>88</v>
      </c>
      <c r="AM28" s="188">
        <v>600</v>
      </c>
      <c r="AN28" s="143">
        <v>2003</v>
      </c>
      <c r="AO28" s="143">
        <v>668</v>
      </c>
      <c r="AQ28" t="s">
        <v>292</v>
      </c>
      <c r="AR28">
        <f>GEOMEAN(AR18:AR27)</f>
        <v>267.95317783580612</v>
      </c>
      <c r="BV28">
        <v>2013</v>
      </c>
      <c r="BW28" t="s">
        <v>141</v>
      </c>
      <c r="BX28">
        <v>164</v>
      </c>
      <c r="BY28">
        <v>53</v>
      </c>
      <c r="BZ28" s="50">
        <v>1530</v>
      </c>
      <c r="CA28">
        <v>375</v>
      </c>
      <c r="CB28" s="50">
        <v>2427</v>
      </c>
      <c r="CC28" s="50">
        <v>3509</v>
      </c>
      <c r="CD28" t="s">
        <v>141</v>
      </c>
      <c r="CE28" t="s">
        <v>141</v>
      </c>
      <c r="CF28">
        <v>312</v>
      </c>
    </row>
    <row r="29" spans="2:84" x14ac:dyDescent="0.3">
      <c r="B29" s="398" t="s">
        <v>68</v>
      </c>
      <c r="C29" s="74" t="s">
        <v>1</v>
      </c>
      <c r="D29" s="55" t="s">
        <v>76</v>
      </c>
      <c r="F29" s="84" t="s">
        <v>83</v>
      </c>
      <c r="G29" s="84" t="s">
        <v>86</v>
      </c>
      <c r="H29" s="84" t="s">
        <v>84</v>
      </c>
      <c r="I29" s="84" t="s">
        <v>85</v>
      </c>
      <c r="J29" s="96" t="s">
        <v>106</v>
      </c>
      <c r="K29" s="84" t="s">
        <v>86</v>
      </c>
      <c r="L29" s="84" t="s">
        <v>111</v>
      </c>
      <c r="M29" s="81">
        <v>1000</v>
      </c>
      <c r="N29" s="79">
        <v>500</v>
      </c>
      <c r="O29" s="82">
        <v>500</v>
      </c>
      <c r="P29" s="82"/>
      <c r="Q29" s="101"/>
      <c r="R29" s="101"/>
      <c r="S29" s="82"/>
      <c r="T29" s="82"/>
      <c r="U29" s="105">
        <v>614</v>
      </c>
      <c r="V29" s="82"/>
      <c r="W29" s="82"/>
      <c r="X29" s="106"/>
      <c r="Y29" s="106"/>
      <c r="Z29" s="106"/>
      <c r="AA29" s="106"/>
      <c r="AD29" s="50">
        <f>O29</f>
        <v>500</v>
      </c>
      <c r="AE29" s="50">
        <f t="shared" si="0"/>
        <v>600</v>
      </c>
      <c r="AF29" s="50">
        <f t="shared" ref="AF29" si="7">ROUND(U29,-2)</f>
        <v>600</v>
      </c>
      <c r="AH29" s="187" t="str">
        <f t="shared" si="2"/>
        <v>winter steelhead-Eloch/Skam</v>
      </c>
      <c r="AI29" s="143" t="s">
        <v>284</v>
      </c>
      <c r="AJ29" s="188" t="s">
        <v>346</v>
      </c>
      <c r="AK29" s="143" t="s">
        <v>87</v>
      </c>
      <c r="AL29" s="188" t="s">
        <v>88</v>
      </c>
      <c r="AM29" s="188">
        <v>600</v>
      </c>
      <c r="AN29" s="143">
        <v>2004</v>
      </c>
      <c r="AO29" s="143">
        <v>768</v>
      </c>
      <c r="BV29">
        <v>2014</v>
      </c>
      <c r="BW29" t="s">
        <v>141</v>
      </c>
      <c r="BX29" t="s">
        <v>141</v>
      </c>
      <c r="BY29" t="s">
        <v>141</v>
      </c>
      <c r="BZ29" t="s">
        <v>141</v>
      </c>
      <c r="CA29" t="s">
        <v>141</v>
      </c>
      <c r="CB29" s="50">
        <v>3404</v>
      </c>
      <c r="CC29" s="50">
        <v>3249</v>
      </c>
      <c r="CD29" t="s">
        <v>141</v>
      </c>
      <c r="CE29" t="s">
        <v>141</v>
      </c>
      <c r="CF29">
        <v>177</v>
      </c>
    </row>
    <row r="30" spans="2:84" ht="15.75" customHeight="1" thickBot="1" x14ac:dyDescent="0.35">
      <c r="B30" s="386"/>
      <c r="C30" s="51" t="s">
        <v>66</v>
      </c>
      <c r="D30" s="48" t="s">
        <v>76</v>
      </c>
      <c r="F30" s="84" t="s">
        <v>94</v>
      </c>
      <c r="G30" s="84" t="s">
        <v>91</v>
      </c>
      <c r="H30" s="84" t="s">
        <v>91</v>
      </c>
      <c r="I30" s="84" t="s">
        <v>91</v>
      </c>
      <c r="J30" s="96" t="s">
        <v>91</v>
      </c>
      <c r="K30" s="84" t="s">
        <v>91</v>
      </c>
      <c r="L30" s="94">
        <v>0</v>
      </c>
      <c r="M30" s="89" t="s">
        <v>8</v>
      </c>
      <c r="N30" s="79">
        <v>150</v>
      </c>
      <c r="O30" s="84" t="s">
        <v>95</v>
      </c>
      <c r="P30" s="84"/>
      <c r="Q30" s="102"/>
      <c r="R30" s="102"/>
      <c r="S30" s="84"/>
      <c r="T30" s="84"/>
      <c r="U30" s="104"/>
      <c r="V30" s="84"/>
      <c r="W30" s="84"/>
      <c r="X30" s="106"/>
      <c r="Y30" s="106"/>
      <c r="Z30" s="106"/>
      <c r="AA30" s="106"/>
      <c r="AD30" s="50">
        <f>N30</f>
        <v>150</v>
      </c>
      <c r="AE30" s="50">
        <f t="shared" si="0"/>
        <v>300</v>
      </c>
      <c r="AF30" s="50">
        <f>AD30*3</f>
        <v>450</v>
      </c>
      <c r="AH30" s="187" t="str">
        <f t="shared" si="2"/>
        <v>winter steelhead-Eloch/Skam</v>
      </c>
      <c r="AI30" s="143" t="s">
        <v>284</v>
      </c>
      <c r="AJ30" s="188" t="s">
        <v>346</v>
      </c>
      <c r="AK30" s="143" t="s">
        <v>87</v>
      </c>
      <c r="AL30" s="188" t="s">
        <v>88</v>
      </c>
      <c r="AM30" s="188">
        <v>600</v>
      </c>
      <c r="AN30" s="143">
        <v>2005</v>
      </c>
      <c r="AO30" s="143">
        <v>376</v>
      </c>
      <c r="AQ30" s="111" t="s">
        <v>296</v>
      </c>
      <c r="BV30">
        <v>2015</v>
      </c>
      <c r="BW30" t="s">
        <v>141</v>
      </c>
      <c r="BX30" t="s">
        <v>141</v>
      </c>
      <c r="BY30" t="s">
        <v>141</v>
      </c>
      <c r="BZ30" s="50">
        <v>1950</v>
      </c>
      <c r="CA30">
        <v>198</v>
      </c>
      <c r="CB30" s="50">
        <v>3740</v>
      </c>
      <c r="CC30" s="50">
        <v>4670</v>
      </c>
      <c r="CD30" t="s">
        <v>141</v>
      </c>
      <c r="CE30" t="s">
        <v>141</v>
      </c>
      <c r="CF30" s="50">
        <v>1233</v>
      </c>
    </row>
    <row r="31" spans="2:84" ht="15.75" customHeight="1" thickBot="1" x14ac:dyDescent="0.35">
      <c r="B31" s="386"/>
      <c r="C31" s="51" t="s">
        <v>67</v>
      </c>
      <c r="D31" s="48" t="s">
        <v>76</v>
      </c>
      <c r="F31" s="84" t="s">
        <v>83</v>
      </c>
      <c r="G31" s="84" t="s">
        <v>91</v>
      </c>
      <c r="H31" s="84" t="s">
        <v>84</v>
      </c>
      <c r="I31" s="84" t="s">
        <v>85</v>
      </c>
      <c r="J31" s="96" t="s">
        <v>108</v>
      </c>
      <c r="K31" s="84" t="s">
        <v>86</v>
      </c>
      <c r="L31" s="85" t="s">
        <v>92</v>
      </c>
      <c r="M31" s="97">
        <v>600</v>
      </c>
      <c r="N31" s="92">
        <v>50</v>
      </c>
      <c r="O31" s="82">
        <v>500</v>
      </c>
      <c r="P31" s="82"/>
      <c r="Q31" s="101"/>
      <c r="R31" s="101"/>
      <c r="S31" s="82"/>
      <c r="T31" s="82"/>
      <c r="U31" s="105">
        <v>334</v>
      </c>
      <c r="V31" s="82"/>
      <c r="W31" s="82"/>
      <c r="X31" s="106"/>
      <c r="Y31" s="106"/>
      <c r="Z31" s="106"/>
      <c r="AA31" s="106"/>
      <c r="AD31" s="50">
        <f>O31</f>
        <v>500</v>
      </c>
      <c r="AE31" s="50">
        <f t="shared" si="0"/>
        <v>400</v>
      </c>
      <c r="AF31" s="50">
        <f t="shared" ref="AF31:AF33" si="8">ROUND(U31,-2)</f>
        <v>300</v>
      </c>
      <c r="AH31" s="187" t="str">
        <f t="shared" si="2"/>
        <v>winter steelhead-Eloch/Skam</v>
      </c>
      <c r="AI31" s="143" t="s">
        <v>284</v>
      </c>
      <c r="AJ31" s="188" t="s">
        <v>346</v>
      </c>
      <c r="AK31" s="143" t="s">
        <v>87</v>
      </c>
      <c r="AL31" s="188" t="s">
        <v>88</v>
      </c>
      <c r="AM31" s="188">
        <v>600</v>
      </c>
      <c r="AN31" s="143">
        <v>2006</v>
      </c>
      <c r="AO31" s="143">
        <v>632</v>
      </c>
      <c r="AQ31" s="194" t="s">
        <v>4</v>
      </c>
      <c r="AR31" s="194" t="s">
        <v>293</v>
      </c>
      <c r="AS31" s="189" t="s">
        <v>294</v>
      </c>
      <c r="BV31">
        <v>2016</v>
      </c>
      <c r="BW31" t="s">
        <v>141</v>
      </c>
      <c r="BX31" t="s">
        <v>141</v>
      </c>
      <c r="BY31" t="s">
        <v>141</v>
      </c>
      <c r="BZ31">
        <v>827</v>
      </c>
      <c r="CA31">
        <v>178</v>
      </c>
      <c r="CB31" s="50">
        <v>4144</v>
      </c>
      <c r="CC31" s="50">
        <v>5488</v>
      </c>
      <c r="CD31" t="s">
        <v>141</v>
      </c>
      <c r="CE31" t="s">
        <v>141</v>
      </c>
      <c r="CF31">
        <v>618</v>
      </c>
    </row>
    <row r="32" spans="2:84" ht="15" thickBot="1" x14ac:dyDescent="0.35">
      <c r="B32" s="390"/>
      <c r="C32" s="57" t="s">
        <v>49</v>
      </c>
      <c r="D32" s="75" t="s">
        <v>76</v>
      </c>
      <c r="F32" s="84" t="s">
        <v>83</v>
      </c>
      <c r="G32" s="84" t="s">
        <v>85</v>
      </c>
      <c r="H32" s="84" t="s">
        <v>84</v>
      </c>
      <c r="I32" s="84" t="s">
        <v>85</v>
      </c>
      <c r="J32" s="96" t="s">
        <v>106</v>
      </c>
      <c r="K32" s="84" t="s">
        <v>86</v>
      </c>
      <c r="L32" s="93">
        <v>0.4</v>
      </c>
      <c r="M32" s="81">
        <v>2200</v>
      </c>
      <c r="N32" s="79">
        <v>400</v>
      </c>
      <c r="O32" s="82">
        <v>500</v>
      </c>
      <c r="P32" s="82"/>
      <c r="Q32" s="101"/>
      <c r="R32" s="101"/>
      <c r="S32" s="82"/>
      <c r="T32" s="82"/>
      <c r="U32" s="105">
        <v>876</v>
      </c>
      <c r="V32" s="82"/>
      <c r="W32" s="82"/>
      <c r="X32" s="106"/>
      <c r="Y32" s="106"/>
      <c r="Z32" s="106"/>
      <c r="AA32" s="106"/>
      <c r="AD32" s="50">
        <f>O32</f>
        <v>500</v>
      </c>
      <c r="AE32" s="50">
        <f t="shared" si="0"/>
        <v>700</v>
      </c>
      <c r="AF32" s="50">
        <f t="shared" si="8"/>
        <v>900</v>
      </c>
      <c r="AH32" s="187" t="str">
        <f t="shared" si="2"/>
        <v>winter steelhead-Eloch/Skam</v>
      </c>
      <c r="AI32" s="143" t="s">
        <v>284</v>
      </c>
      <c r="AJ32" s="188" t="s">
        <v>346</v>
      </c>
      <c r="AK32" s="143" t="s">
        <v>87</v>
      </c>
      <c r="AL32" s="188" t="s">
        <v>88</v>
      </c>
      <c r="AM32" s="188">
        <v>600</v>
      </c>
      <c r="AN32" s="143">
        <v>2007</v>
      </c>
      <c r="AO32" s="143">
        <v>490</v>
      </c>
      <c r="AQ32" s="195">
        <v>1999</v>
      </c>
      <c r="AR32" s="190">
        <v>93</v>
      </c>
      <c r="AS32" s="190">
        <v>306</v>
      </c>
      <c r="BV32">
        <v>2017</v>
      </c>
      <c r="BW32" t="s">
        <v>141</v>
      </c>
      <c r="BX32" t="s">
        <v>141</v>
      </c>
      <c r="BY32" t="s">
        <v>141</v>
      </c>
      <c r="BZ32">
        <v>293</v>
      </c>
      <c r="CA32">
        <v>35</v>
      </c>
      <c r="CB32" s="50">
        <v>2531</v>
      </c>
      <c r="CC32" s="50">
        <v>2125</v>
      </c>
      <c r="CD32" t="s">
        <v>141</v>
      </c>
      <c r="CE32" t="s">
        <v>141</v>
      </c>
      <c r="CF32">
        <v>513</v>
      </c>
    </row>
    <row r="33" spans="2:84" ht="15" thickBot="1" x14ac:dyDescent="0.35">
      <c r="B33" s="428" t="s">
        <v>79</v>
      </c>
      <c r="C33" s="74" t="s">
        <v>69</v>
      </c>
      <c r="D33" s="55" t="s">
        <v>76</v>
      </c>
      <c r="F33" s="98" t="s">
        <v>83</v>
      </c>
      <c r="G33" s="85" t="s">
        <v>84</v>
      </c>
      <c r="H33" s="84" t="s">
        <v>84</v>
      </c>
      <c r="I33" s="96" t="s">
        <v>86</v>
      </c>
      <c r="J33" s="84" t="s">
        <v>110</v>
      </c>
      <c r="K33" s="84" t="s">
        <v>84</v>
      </c>
      <c r="L33" s="84" t="s">
        <v>111</v>
      </c>
      <c r="M33" s="84" t="s">
        <v>8</v>
      </c>
      <c r="N33" s="99">
        <v>1000</v>
      </c>
      <c r="O33" s="99">
        <v>1000</v>
      </c>
      <c r="P33" s="99"/>
      <c r="Q33" s="103"/>
      <c r="R33" s="103"/>
      <c r="S33" s="99"/>
      <c r="T33" s="99"/>
      <c r="U33" s="106">
        <v>1437</v>
      </c>
      <c r="V33" s="99"/>
      <c r="W33" s="99"/>
      <c r="X33" s="106"/>
      <c r="Y33" s="106"/>
      <c r="Z33" s="106"/>
      <c r="AA33" s="106"/>
      <c r="AD33" s="50">
        <f>O33</f>
        <v>1000</v>
      </c>
      <c r="AE33" s="50">
        <f t="shared" si="0"/>
        <v>1200</v>
      </c>
      <c r="AF33" s="50">
        <f t="shared" si="8"/>
        <v>1400</v>
      </c>
      <c r="AH33" s="187" t="str">
        <f t="shared" si="2"/>
        <v>winter steelhead-Eloch/Skam</v>
      </c>
      <c r="AI33" s="143" t="s">
        <v>284</v>
      </c>
      <c r="AJ33" s="188" t="s">
        <v>346</v>
      </c>
      <c r="AK33" s="143" t="s">
        <v>87</v>
      </c>
      <c r="AL33" s="188" t="s">
        <v>88</v>
      </c>
      <c r="AM33" s="188">
        <v>600</v>
      </c>
      <c r="AN33" s="143">
        <v>2008</v>
      </c>
      <c r="AO33" s="143">
        <v>666</v>
      </c>
      <c r="AQ33" s="196">
        <v>2000</v>
      </c>
      <c r="AR33" s="191">
        <v>141</v>
      </c>
      <c r="AS33" s="191">
        <v>656</v>
      </c>
      <c r="BV33">
        <v>2018</v>
      </c>
      <c r="BW33" t="s">
        <v>141</v>
      </c>
      <c r="BX33" t="s">
        <v>141</v>
      </c>
      <c r="BY33" t="s">
        <v>141</v>
      </c>
      <c r="BZ33">
        <v>371</v>
      </c>
      <c r="CA33">
        <v>24</v>
      </c>
      <c r="CB33" s="50">
        <v>2957</v>
      </c>
      <c r="CC33" s="50">
        <v>5852</v>
      </c>
      <c r="CD33" t="s">
        <v>141</v>
      </c>
      <c r="CE33" t="s">
        <v>141</v>
      </c>
      <c r="CF33">
        <v>456</v>
      </c>
    </row>
    <row r="34" spans="2:84" ht="15" thickBot="1" x14ac:dyDescent="0.35">
      <c r="B34" s="429"/>
      <c r="C34" s="57" t="s">
        <v>53</v>
      </c>
      <c r="D34" s="75" t="s">
        <v>82</v>
      </c>
      <c r="F34" s="98" t="s">
        <v>83</v>
      </c>
      <c r="G34" s="85" t="s">
        <v>107</v>
      </c>
      <c r="H34" s="84" t="s">
        <v>107</v>
      </c>
      <c r="I34" s="96" t="s">
        <v>107</v>
      </c>
      <c r="J34" s="84" t="s">
        <v>91</v>
      </c>
      <c r="K34" s="84" t="s">
        <v>86</v>
      </c>
      <c r="L34" s="84" t="s">
        <v>107</v>
      </c>
      <c r="M34" s="84" t="s">
        <v>107</v>
      </c>
      <c r="N34" s="84" t="s">
        <v>107</v>
      </c>
      <c r="O34" s="84" t="s">
        <v>107</v>
      </c>
      <c r="P34" s="84"/>
      <c r="Q34" s="102"/>
      <c r="R34" s="102"/>
      <c r="S34" s="84"/>
      <c r="T34" s="84"/>
      <c r="U34" s="104"/>
      <c r="V34" s="84"/>
      <c r="W34" s="84"/>
      <c r="X34" s="106">
        <v>35</v>
      </c>
      <c r="Y34" s="106">
        <v>2008</v>
      </c>
      <c r="Z34" s="106">
        <v>2616</v>
      </c>
      <c r="AA34" s="106">
        <v>3822</v>
      </c>
      <c r="AD34" s="50">
        <f>ROUND(Y34,-2)</f>
        <v>2000</v>
      </c>
      <c r="AE34" s="50">
        <f t="shared" si="0"/>
        <v>2300</v>
      </c>
      <c r="AF34" s="50">
        <f>ROUND(Z34,-2)</f>
        <v>2600</v>
      </c>
      <c r="AH34" s="187" t="str">
        <f t="shared" si="2"/>
        <v>winter steelhead-Eloch/Skam</v>
      </c>
      <c r="AI34" s="143" t="s">
        <v>284</v>
      </c>
      <c r="AJ34" s="188" t="s">
        <v>346</v>
      </c>
      <c r="AK34" s="143" t="s">
        <v>87</v>
      </c>
      <c r="AL34" s="188" t="s">
        <v>88</v>
      </c>
      <c r="AM34" s="188">
        <v>600</v>
      </c>
      <c r="AN34" s="143">
        <v>2009</v>
      </c>
      <c r="AO34" s="143">
        <v>222</v>
      </c>
      <c r="AQ34" s="195">
        <v>2001</v>
      </c>
      <c r="AR34" s="190">
        <v>191</v>
      </c>
      <c r="AS34" s="190">
        <v>824</v>
      </c>
      <c r="BV34" t="s">
        <v>292</v>
      </c>
      <c r="BZ34">
        <f>GEOMEAN(BZ28:BZ33)</f>
        <v>768.58979950651326</v>
      </c>
      <c r="CA34">
        <f>GEOMEAN(CA28:CA33)</f>
        <v>102.11255647750917</v>
      </c>
      <c r="CB34">
        <f>GEOMEAN(CB24:CB33)</f>
        <v>2313.9315198754507</v>
      </c>
      <c r="CC34">
        <f>GEOMEAN(CC25:CC33)</f>
        <v>2160.1294270247813</v>
      </c>
      <c r="CF34">
        <f>GEOMEAN(CF24:CF33)</f>
        <v>419.35722996303076</v>
      </c>
    </row>
    <row r="35" spans="2:84" ht="15" thickBot="1" x14ac:dyDescent="0.35">
      <c r="AH35" s="187" t="str">
        <f t="shared" si="2"/>
        <v>winter steelhead-Eloch/Skam</v>
      </c>
      <c r="AI35" s="143" t="s">
        <v>284</v>
      </c>
      <c r="AJ35" s="188" t="s">
        <v>346</v>
      </c>
      <c r="AK35" s="143" t="s">
        <v>87</v>
      </c>
      <c r="AL35" s="188" t="s">
        <v>88</v>
      </c>
      <c r="AM35" s="188">
        <v>600</v>
      </c>
      <c r="AN35" s="143">
        <v>2010</v>
      </c>
      <c r="AO35" s="143">
        <v>534</v>
      </c>
      <c r="AQ35" s="196">
        <v>2002</v>
      </c>
      <c r="AR35" s="191">
        <v>314</v>
      </c>
      <c r="AS35" s="192">
        <v>1541</v>
      </c>
      <c r="BZ35" s="50"/>
    </row>
    <row r="36" spans="2:84" ht="15" thickBot="1" x14ac:dyDescent="0.35">
      <c r="AH36" s="187" t="str">
        <f t="shared" si="2"/>
        <v>winter steelhead-Eloch/Skam</v>
      </c>
      <c r="AI36" s="143" t="s">
        <v>284</v>
      </c>
      <c r="AJ36" s="188" t="s">
        <v>346</v>
      </c>
      <c r="AK36" s="143" t="s">
        <v>87</v>
      </c>
      <c r="AL36" s="188" t="s">
        <v>88</v>
      </c>
      <c r="AM36" s="188">
        <v>600</v>
      </c>
      <c r="AN36" s="143">
        <v>2011</v>
      </c>
      <c r="AO36" s="143">
        <v>442</v>
      </c>
      <c r="AQ36" s="195">
        <v>2003</v>
      </c>
      <c r="AR36" s="190">
        <v>318</v>
      </c>
      <c r="AS36" s="190">
        <v>377</v>
      </c>
      <c r="BV36" t="s">
        <v>379</v>
      </c>
      <c r="BZ36" s="50"/>
    </row>
    <row r="37" spans="2:84" ht="15" thickBot="1" x14ac:dyDescent="0.35">
      <c r="AH37" s="187" t="str">
        <f t="shared" si="2"/>
        <v>winter steelhead-Eloch/Skam</v>
      </c>
      <c r="AI37" s="143" t="s">
        <v>284</v>
      </c>
      <c r="AJ37" s="188" t="s">
        <v>346</v>
      </c>
      <c r="AK37" s="143" t="s">
        <v>87</v>
      </c>
      <c r="AL37" s="188" t="s">
        <v>88</v>
      </c>
      <c r="AM37" s="188">
        <v>600</v>
      </c>
      <c r="AN37" s="143">
        <v>2012</v>
      </c>
      <c r="AO37" s="143">
        <v>378</v>
      </c>
      <c r="AQ37" s="196">
        <v>2004</v>
      </c>
      <c r="AR37" s="191">
        <v>343</v>
      </c>
      <c r="AS37" s="191">
        <v>503</v>
      </c>
      <c r="BX37" s="133" t="s">
        <v>39</v>
      </c>
      <c r="BY37" s="133" t="s">
        <v>40</v>
      </c>
    </row>
    <row r="38" spans="2:84" ht="15" thickBot="1" x14ac:dyDescent="0.35">
      <c r="AH38" s="187" t="str">
        <f t="shared" si="2"/>
        <v>winter steelhead-Eloch/Skam</v>
      </c>
      <c r="AI38" s="143" t="s">
        <v>284</v>
      </c>
      <c r="AJ38" s="188" t="s">
        <v>346</v>
      </c>
      <c r="AK38" s="143" t="s">
        <v>87</v>
      </c>
      <c r="AL38" s="188" t="s">
        <v>88</v>
      </c>
      <c r="AM38" s="188">
        <v>600</v>
      </c>
      <c r="AN38" s="143">
        <v>2013</v>
      </c>
      <c r="AO38" s="143">
        <v>784</v>
      </c>
      <c r="AQ38" s="195">
        <v>2005</v>
      </c>
      <c r="AR38" s="190">
        <v>389</v>
      </c>
      <c r="AS38" s="190">
        <v>166</v>
      </c>
      <c r="BV38" t="s">
        <v>380</v>
      </c>
      <c r="BX38">
        <v>6.3</v>
      </c>
      <c r="BY38">
        <v>5.7</v>
      </c>
    </row>
    <row r="39" spans="2:84" ht="15" thickBot="1" x14ac:dyDescent="0.35">
      <c r="AH39" s="187" t="str">
        <f t="shared" si="2"/>
        <v>winter steelhead-Eloch/Skam</v>
      </c>
      <c r="AI39" s="143" t="s">
        <v>284</v>
      </c>
      <c r="AJ39" s="188" t="s">
        <v>346</v>
      </c>
      <c r="AK39" s="143" t="s">
        <v>87</v>
      </c>
      <c r="AL39" s="188" t="s">
        <v>88</v>
      </c>
      <c r="AM39" s="188">
        <v>600</v>
      </c>
      <c r="AN39" s="143">
        <v>2014</v>
      </c>
      <c r="AO39" s="143">
        <v>502</v>
      </c>
      <c r="AQ39" s="196">
        <v>2006</v>
      </c>
      <c r="AR39" s="191">
        <v>97</v>
      </c>
      <c r="AS39" s="191">
        <v>202</v>
      </c>
      <c r="BV39" t="s">
        <v>381</v>
      </c>
      <c r="BX39">
        <f>(1.7*BX38)+3.74</f>
        <v>14.45</v>
      </c>
      <c r="BY39">
        <f>(1.7*BY38)+3.74</f>
        <v>13.43</v>
      </c>
    </row>
    <row r="40" spans="2:84" ht="15" thickBot="1" x14ac:dyDescent="0.35">
      <c r="AH40" s="187" t="str">
        <f t="shared" si="2"/>
        <v>winter steelhead-Eloch/Skam</v>
      </c>
      <c r="AI40" s="143" t="s">
        <v>284</v>
      </c>
      <c r="AJ40" s="188" t="s">
        <v>346</v>
      </c>
      <c r="AK40" s="143" t="s">
        <v>87</v>
      </c>
      <c r="AL40" s="188" t="s">
        <v>88</v>
      </c>
      <c r="AM40" s="188">
        <v>600</v>
      </c>
      <c r="AN40" s="143">
        <v>2015</v>
      </c>
      <c r="AO40" s="143">
        <v>1244</v>
      </c>
      <c r="AQ40" s="195">
        <v>2007</v>
      </c>
      <c r="AR40" s="190">
        <v>111</v>
      </c>
      <c r="AS40" s="190">
        <v>30</v>
      </c>
      <c r="BV40" t="s">
        <v>382</v>
      </c>
      <c r="BX40">
        <v>0.25</v>
      </c>
      <c r="BY40">
        <v>0.25</v>
      </c>
    </row>
    <row r="41" spans="2:84" ht="15" thickBot="1" x14ac:dyDescent="0.35">
      <c r="AH41" s="187" t="str">
        <f t="shared" si="2"/>
        <v>winter steelhead-Eloch/Skam</v>
      </c>
      <c r="AI41" s="143" t="s">
        <v>284</v>
      </c>
      <c r="AJ41" s="188" t="s">
        <v>346</v>
      </c>
      <c r="AK41" s="143" t="s">
        <v>87</v>
      </c>
      <c r="AL41" s="188" t="s">
        <v>88</v>
      </c>
      <c r="AM41" s="188">
        <v>600</v>
      </c>
      <c r="AN41" s="143">
        <v>2016</v>
      </c>
      <c r="AO41" s="143">
        <v>754</v>
      </c>
      <c r="AQ41" s="196">
        <v>2008</v>
      </c>
      <c r="AR41" s="191">
        <v>72</v>
      </c>
      <c r="AS41" s="191">
        <v>70</v>
      </c>
      <c r="BV41" t="s">
        <v>385</v>
      </c>
      <c r="BX41">
        <f>BX39/BX40</f>
        <v>57.8</v>
      </c>
      <c r="BY41">
        <f>BY39/BY40</f>
        <v>53.72</v>
      </c>
    </row>
    <row r="42" spans="2:84" ht="15" thickBot="1" x14ac:dyDescent="0.35">
      <c r="AH42" s="187" t="str">
        <f t="shared" si="2"/>
        <v>winter steelhead-Eloch/Skam</v>
      </c>
      <c r="AI42" s="143" t="s">
        <v>284</v>
      </c>
      <c r="AJ42" s="188" t="s">
        <v>346</v>
      </c>
      <c r="AK42" s="143" t="s">
        <v>87</v>
      </c>
      <c r="AL42" s="188" t="s">
        <v>88</v>
      </c>
      <c r="AM42" s="188">
        <v>600</v>
      </c>
      <c r="AN42" s="143">
        <v>2017</v>
      </c>
      <c r="AO42" s="143">
        <v>540</v>
      </c>
      <c r="AQ42" s="195">
        <v>2009</v>
      </c>
      <c r="AR42" s="190">
        <v>140</v>
      </c>
      <c r="AS42" s="193">
        <v>1279</v>
      </c>
      <c r="BV42" t="s">
        <v>383</v>
      </c>
      <c r="BX42">
        <v>0.55000000000000004</v>
      </c>
      <c r="BY42">
        <v>5.5E-2</v>
      </c>
    </row>
    <row r="43" spans="2:84" ht="15" thickBot="1" x14ac:dyDescent="0.35">
      <c r="AH43" s="187"/>
      <c r="AI43" s="143"/>
      <c r="AJ43" s="188"/>
      <c r="AK43" s="143"/>
      <c r="AL43" s="188"/>
      <c r="AM43" s="188"/>
      <c r="AN43" t="s">
        <v>292</v>
      </c>
      <c r="AO43" s="143">
        <f>GEOMEAN(AO33:AO42)</f>
        <v>552.06317599675924</v>
      </c>
      <c r="AQ43" s="196">
        <v>2010</v>
      </c>
      <c r="AR43" s="191">
        <v>179</v>
      </c>
      <c r="AS43" s="191">
        <v>0</v>
      </c>
      <c r="BV43" t="s">
        <v>384</v>
      </c>
      <c r="BX43">
        <f>BX41*BX42</f>
        <v>31.790000000000003</v>
      </c>
      <c r="BY43">
        <f>BY41*BY42</f>
        <v>2.9546000000000001</v>
      </c>
    </row>
    <row r="44" spans="2:84" ht="15" thickBot="1" x14ac:dyDescent="0.35">
      <c r="AH44" s="187" t="str">
        <f t="shared" si="2"/>
        <v>winter steelhead-MAG</v>
      </c>
      <c r="AI44" s="143" t="s">
        <v>284</v>
      </c>
      <c r="AJ44" s="188" t="s">
        <v>346</v>
      </c>
      <c r="AK44" s="143" t="s">
        <v>151</v>
      </c>
      <c r="AL44" s="188" t="s">
        <v>83</v>
      </c>
      <c r="AM44" s="188">
        <v>500</v>
      </c>
      <c r="AN44" s="143">
        <v>2005</v>
      </c>
      <c r="AO44" s="143">
        <v>274</v>
      </c>
      <c r="AQ44" s="195">
        <v>2011</v>
      </c>
      <c r="AR44" s="190">
        <v>209</v>
      </c>
      <c r="AS44" s="190">
        <v>0</v>
      </c>
    </row>
    <row r="45" spans="2:84" ht="15" thickBot="1" x14ac:dyDescent="0.35">
      <c r="AH45" s="187" t="str">
        <f t="shared" si="2"/>
        <v>winter steelhead-MAG</v>
      </c>
      <c r="AI45" s="143" t="s">
        <v>284</v>
      </c>
      <c r="AJ45" s="188" t="s">
        <v>346</v>
      </c>
      <c r="AK45" s="143" t="s">
        <v>151</v>
      </c>
      <c r="AL45" s="188" t="s">
        <v>83</v>
      </c>
      <c r="AM45" s="188">
        <v>500</v>
      </c>
      <c r="AN45" s="143">
        <v>2006</v>
      </c>
      <c r="AO45" s="143">
        <v>398</v>
      </c>
      <c r="AQ45" s="196">
        <v>2012</v>
      </c>
      <c r="AR45" s="191">
        <v>284</v>
      </c>
      <c r="AS45" s="191">
        <v>0</v>
      </c>
    </row>
    <row r="46" spans="2:84" ht="15" thickBot="1" x14ac:dyDescent="0.35">
      <c r="AH46" s="187" t="str">
        <f t="shared" si="2"/>
        <v>winter steelhead-MAG</v>
      </c>
      <c r="AI46" s="143" t="s">
        <v>284</v>
      </c>
      <c r="AJ46" s="188" t="s">
        <v>346</v>
      </c>
      <c r="AK46" s="143" t="s">
        <v>151</v>
      </c>
      <c r="AL46" s="188" t="s">
        <v>83</v>
      </c>
      <c r="AM46" s="188">
        <v>500</v>
      </c>
      <c r="AN46" s="143">
        <v>2007</v>
      </c>
      <c r="AO46" s="143">
        <v>376</v>
      </c>
      <c r="AQ46" s="195">
        <v>2013</v>
      </c>
      <c r="AR46" s="190">
        <v>445</v>
      </c>
      <c r="AS46" s="190">
        <v>0</v>
      </c>
      <c r="BX46" s="426" t="s">
        <v>342</v>
      </c>
      <c r="BY46" s="426"/>
      <c r="BZ46" s="426"/>
      <c r="CA46" s="426" t="s">
        <v>343</v>
      </c>
      <c r="CB46" s="426"/>
      <c r="CC46" s="426"/>
      <c r="CD46" s="426" t="s">
        <v>344</v>
      </c>
      <c r="CE46" s="426"/>
      <c r="CF46" s="426"/>
    </row>
    <row r="47" spans="2:84" ht="15" thickBot="1" x14ac:dyDescent="0.35">
      <c r="AH47" s="187" t="str">
        <f t="shared" si="2"/>
        <v>winter steelhead-MAG</v>
      </c>
      <c r="AI47" s="143" t="s">
        <v>284</v>
      </c>
      <c r="AJ47" s="188" t="s">
        <v>346</v>
      </c>
      <c r="AK47" s="143" t="s">
        <v>151</v>
      </c>
      <c r="AL47" s="188" t="s">
        <v>83</v>
      </c>
      <c r="AM47" s="188">
        <v>500</v>
      </c>
      <c r="AN47" s="143">
        <v>2008</v>
      </c>
      <c r="AO47" s="143">
        <v>528</v>
      </c>
      <c r="AQ47" s="196">
        <v>2014</v>
      </c>
      <c r="AR47" s="191">
        <v>292</v>
      </c>
      <c r="AS47" s="191"/>
      <c r="BX47" s="199" t="s">
        <v>411</v>
      </c>
      <c r="BY47" s="199" t="s">
        <v>412</v>
      </c>
      <c r="BZ47" s="199" t="s">
        <v>18</v>
      </c>
      <c r="CA47" s="199" t="s">
        <v>478</v>
      </c>
      <c r="CB47" s="199" t="s">
        <v>479</v>
      </c>
      <c r="CC47" s="199" t="s">
        <v>18</v>
      </c>
      <c r="CD47" s="199" t="s">
        <v>514</v>
      </c>
      <c r="CE47" s="199" t="s">
        <v>515</v>
      </c>
      <c r="CF47" s="199" t="s">
        <v>18</v>
      </c>
    </row>
    <row r="48" spans="2:84" ht="15" thickBot="1" x14ac:dyDescent="0.35">
      <c r="AH48" s="187" t="str">
        <f t="shared" si="2"/>
        <v>winter steelhead-MAG</v>
      </c>
      <c r="AI48" s="143" t="s">
        <v>284</v>
      </c>
      <c r="AJ48" s="188" t="s">
        <v>346</v>
      </c>
      <c r="AK48" s="143" t="s">
        <v>151</v>
      </c>
      <c r="AL48" s="188" t="s">
        <v>83</v>
      </c>
      <c r="AM48" s="188">
        <v>500</v>
      </c>
      <c r="AN48" s="143">
        <v>2009</v>
      </c>
      <c r="AO48" s="143">
        <v>396</v>
      </c>
      <c r="AQ48" s="195">
        <v>2015</v>
      </c>
      <c r="AR48" s="190">
        <v>363</v>
      </c>
      <c r="AS48" s="190">
        <v>186</v>
      </c>
    </row>
    <row r="49" spans="34:84" ht="15" thickBot="1" x14ac:dyDescent="0.35">
      <c r="AH49" s="187" t="str">
        <f t="shared" si="2"/>
        <v>winter steelhead-MAG</v>
      </c>
      <c r="AI49" s="143" t="s">
        <v>284</v>
      </c>
      <c r="AJ49" s="188" t="s">
        <v>346</v>
      </c>
      <c r="AK49" s="143" t="s">
        <v>151</v>
      </c>
      <c r="AL49" s="188" t="s">
        <v>83</v>
      </c>
      <c r="AM49" s="188">
        <v>500</v>
      </c>
      <c r="AN49" s="143">
        <v>2010</v>
      </c>
      <c r="AO49" s="143">
        <v>398</v>
      </c>
      <c r="AQ49" s="196">
        <v>2016</v>
      </c>
      <c r="AR49" s="191">
        <v>364</v>
      </c>
      <c r="AS49" s="191">
        <v>149</v>
      </c>
      <c r="BW49" t="s">
        <v>340</v>
      </c>
      <c r="BX49">
        <v>550</v>
      </c>
      <c r="BY49">
        <v>200</v>
      </c>
      <c r="BZ49">
        <f>SUM(BX49:BY49)</f>
        <v>750</v>
      </c>
      <c r="CA49">
        <v>881</v>
      </c>
      <c r="CB49">
        <v>300</v>
      </c>
      <c r="CC49">
        <f>SUM(CA49:CB49)</f>
        <v>1181</v>
      </c>
      <c r="CD49">
        <v>1759</v>
      </c>
      <c r="CE49">
        <v>270</v>
      </c>
      <c r="CF49">
        <f>SUM(CD49:CE49)</f>
        <v>2029</v>
      </c>
    </row>
    <row r="50" spans="34:84" ht="15" thickBot="1" x14ac:dyDescent="0.35">
      <c r="AH50" s="187" t="str">
        <f t="shared" si="2"/>
        <v>winter steelhead-MAG</v>
      </c>
      <c r="AI50" s="143" t="s">
        <v>284</v>
      </c>
      <c r="AJ50" s="188" t="s">
        <v>346</v>
      </c>
      <c r="AK50" s="143" t="s">
        <v>151</v>
      </c>
      <c r="AL50" s="188" t="s">
        <v>83</v>
      </c>
      <c r="AM50" s="188">
        <v>500</v>
      </c>
      <c r="AN50" s="143">
        <v>2011</v>
      </c>
      <c r="AO50" s="143">
        <v>270</v>
      </c>
      <c r="AQ50" s="197">
        <v>2017</v>
      </c>
      <c r="AR50" s="198">
        <v>155</v>
      </c>
      <c r="AS50" s="198">
        <v>23</v>
      </c>
      <c r="BW50" t="s">
        <v>341</v>
      </c>
      <c r="BX50">
        <v>151</v>
      </c>
      <c r="BY50">
        <v>200</v>
      </c>
      <c r="BZ50">
        <f>SUM(BX50:BY50)</f>
        <v>351</v>
      </c>
      <c r="CA50">
        <v>235</v>
      </c>
      <c r="CB50">
        <v>200</v>
      </c>
      <c r="CC50">
        <f>SUM(CA50:CB50)</f>
        <v>435</v>
      </c>
      <c r="CD50">
        <v>1302</v>
      </c>
      <c r="CE50">
        <v>600</v>
      </c>
      <c r="CF50">
        <f>SUM(CD50:CE50)</f>
        <v>1902</v>
      </c>
    </row>
    <row r="51" spans="34:84" x14ac:dyDescent="0.3">
      <c r="AH51" s="187" t="str">
        <f t="shared" si="2"/>
        <v>winter steelhead-MAG</v>
      </c>
      <c r="AI51" s="143" t="s">
        <v>284</v>
      </c>
      <c r="AJ51" s="188" t="s">
        <v>346</v>
      </c>
      <c r="AK51" s="143" t="s">
        <v>151</v>
      </c>
      <c r="AL51" s="188" t="s">
        <v>83</v>
      </c>
      <c r="AM51" s="188">
        <v>500</v>
      </c>
      <c r="AN51" s="143">
        <v>2012</v>
      </c>
      <c r="AO51" s="143">
        <v>184</v>
      </c>
      <c r="AQ51" t="s">
        <v>292</v>
      </c>
      <c r="AR51">
        <f>GEOMEAN(AR41:AR50)</f>
        <v>221.55730605057911</v>
      </c>
    </row>
    <row r="52" spans="34:84" x14ac:dyDescent="0.3">
      <c r="AH52" s="187" t="str">
        <f t="shared" si="2"/>
        <v>winter steelhead-MAG</v>
      </c>
      <c r="AI52" s="143" t="s">
        <v>284</v>
      </c>
      <c r="AJ52" s="188" t="s">
        <v>346</v>
      </c>
      <c r="AK52" s="143" t="s">
        <v>151</v>
      </c>
      <c r="AL52" s="188" t="s">
        <v>83</v>
      </c>
      <c r="AM52" s="188">
        <v>500</v>
      </c>
      <c r="AN52" s="143">
        <v>2013</v>
      </c>
      <c r="AO52" s="143">
        <v>402</v>
      </c>
      <c r="BW52" t="s">
        <v>413</v>
      </c>
    </row>
    <row r="53" spans="34:84" x14ac:dyDescent="0.3">
      <c r="AH53" s="187" t="str">
        <f t="shared" si="2"/>
        <v>winter steelhead-MAG</v>
      </c>
      <c r="AI53" s="143" t="s">
        <v>284</v>
      </c>
      <c r="AJ53" s="188" t="s">
        <v>346</v>
      </c>
      <c r="AK53" s="143" t="s">
        <v>151</v>
      </c>
      <c r="AL53" s="188" t="s">
        <v>83</v>
      </c>
      <c r="AM53" s="188">
        <v>500</v>
      </c>
      <c r="AN53" s="143">
        <v>2014</v>
      </c>
      <c r="AO53" s="143">
        <v>310</v>
      </c>
      <c r="BW53" t="s">
        <v>414</v>
      </c>
    </row>
    <row r="54" spans="34:84" x14ac:dyDescent="0.3">
      <c r="AH54" s="187" t="str">
        <f t="shared" si="2"/>
        <v>winter steelhead-MAG</v>
      </c>
      <c r="AI54" s="143" t="s">
        <v>284</v>
      </c>
      <c r="AJ54" s="188" t="s">
        <v>346</v>
      </c>
      <c r="AK54" s="143" t="s">
        <v>151</v>
      </c>
      <c r="AL54" s="188" t="s">
        <v>83</v>
      </c>
      <c r="AM54" s="188">
        <v>500</v>
      </c>
      <c r="AN54" s="143">
        <v>2015</v>
      </c>
      <c r="AO54" s="143">
        <v>666</v>
      </c>
      <c r="BW54" t="s">
        <v>480</v>
      </c>
    </row>
    <row r="55" spans="34:84" x14ac:dyDescent="0.3">
      <c r="AH55" s="187" t="str">
        <f t="shared" si="2"/>
        <v>winter steelhead-MAG</v>
      </c>
      <c r="AI55" s="143" t="s">
        <v>284</v>
      </c>
      <c r="AJ55" s="188" t="s">
        <v>346</v>
      </c>
      <c r="AK55" s="143" t="s">
        <v>151</v>
      </c>
      <c r="AL55" s="188" t="s">
        <v>83</v>
      </c>
      <c r="AM55" s="188">
        <v>500</v>
      </c>
      <c r="AN55" s="143">
        <v>2016</v>
      </c>
      <c r="AO55" s="143">
        <v>436</v>
      </c>
      <c r="BW55" t="s">
        <v>483</v>
      </c>
    </row>
    <row r="56" spans="34:84" x14ac:dyDescent="0.3">
      <c r="AH56" s="187" t="str">
        <f t="shared" si="2"/>
        <v>winter steelhead-MAG</v>
      </c>
      <c r="AI56" s="143" t="s">
        <v>284</v>
      </c>
      <c r="AJ56" s="188" t="s">
        <v>346</v>
      </c>
      <c r="AK56" s="143" t="s">
        <v>151</v>
      </c>
      <c r="AL56" s="188" t="s">
        <v>83</v>
      </c>
      <c r="AM56" s="188">
        <v>500</v>
      </c>
      <c r="AN56" s="143">
        <v>2017</v>
      </c>
      <c r="AO56" s="143">
        <v>224</v>
      </c>
      <c r="AU56" s="112"/>
      <c r="BW56" t="s">
        <v>516</v>
      </c>
    </row>
    <row r="57" spans="34:84" x14ac:dyDescent="0.3">
      <c r="AH57" s="187"/>
      <c r="AI57" s="143"/>
      <c r="AJ57" s="188"/>
      <c r="AK57" s="143"/>
      <c r="AL57" s="188"/>
      <c r="AM57" s="188"/>
      <c r="AN57" t="s">
        <v>292</v>
      </c>
      <c r="AO57" s="143">
        <f>GEOMEAN(AO47:AO56)</f>
        <v>356.87738266934764</v>
      </c>
      <c r="BW57" t="s">
        <v>517</v>
      </c>
    </row>
    <row r="58" spans="34:84" x14ac:dyDescent="0.3">
      <c r="AH58" s="187" t="str">
        <f t="shared" si="2"/>
        <v>winter steelhead-Coweeman</v>
      </c>
      <c r="AI58" s="143" t="s">
        <v>284</v>
      </c>
      <c r="AJ58" s="188" t="s">
        <v>347</v>
      </c>
      <c r="AK58" s="143" t="s">
        <v>47</v>
      </c>
      <c r="AL58" s="188" t="s">
        <v>83</v>
      </c>
      <c r="AM58" s="188">
        <v>500</v>
      </c>
      <c r="AN58" s="143">
        <v>2000</v>
      </c>
      <c r="AO58" s="143">
        <v>530</v>
      </c>
    </row>
    <row r="59" spans="34:84" x14ac:dyDescent="0.3">
      <c r="AH59" s="187" t="str">
        <f t="shared" si="2"/>
        <v>winter steelhead-Coweeman</v>
      </c>
      <c r="AI59" s="143" t="s">
        <v>284</v>
      </c>
      <c r="AJ59" s="188" t="s">
        <v>347</v>
      </c>
      <c r="AK59" s="143" t="s">
        <v>47</v>
      </c>
      <c r="AL59" s="188" t="s">
        <v>83</v>
      </c>
      <c r="AM59" s="188">
        <v>500</v>
      </c>
      <c r="AN59" s="143">
        <v>2001</v>
      </c>
      <c r="AO59" s="143">
        <v>384</v>
      </c>
    </row>
    <row r="60" spans="34:84" x14ac:dyDescent="0.3">
      <c r="AH60" s="187" t="str">
        <f t="shared" si="2"/>
        <v>winter steelhead-Coweeman</v>
      </c>
      <c r="AI60" s="143" t="s">
        <v>284</v>
      </c>
      <c r="AJ60" s="188" t="s">
        <v>347</v>
      </c>
      <c r="AK60" s="143" t="s">
        <v>47</v>
      </c>
      <c r="AL60" s="188" t="s">
        <v>83</v>
      </c>
      <c r="AM60" s="188">
        <v>500</v>
      </c>
      <c r="AN60" s="143">
        <v>2002</v>
      </c>
      <c r="AO60" s="143">
        <v>298</v>
      </c>
    </row>
    <row r="61" spans="34:84" x14ac:dyDescent="0.3">
      <c r="AH61" s="187" t="str">
        <f t="shared" si="2"/>
        <v>winter steelhead-Coweeman</v>
      </c>
      <c r="AI61" s="143" t="s">
        <v>284</v>
      </c>
      <c r="AJ61" s="188" t="s">
        <v>347</v>
      </c>
      <c r="AK61" s="143" t="s">
        <v>47</v>
      </c>
      <c r="AL61" s="188" t="s">
        <v>83</v>
      </c>
      <c r="AM61" s="188">
        <v>500</v>
      </c>
      <c r="AN61" s="143">
        <v>2003</v>
      </c>
      <c r="AO61" s="143">
        <v>460</v>
      </c>
      <c r="BR61" s="427"/>
      <c r="BS61" s="427"/>
      <c r="BT61" s="427"/>
    </row>
    <row r="62" spans="34:84" x14ac:dyDescent="0.3">
      <c r="AH62" s="187" t="str">
        <f t="shared" si="2"/>
        <v>winter steelhead-Coweeman</v>
      </c>
      <c r="AI62" s="143" t="s">
        <v>284</v>
      </c>
      <c r="AJ62" s="188" t="s">
        <v>347</v>
      </c>
      <c r="AK62" s="143" t="s">
        <v>47</v>
      </c>
      <c r="AL62" s="188" t="s">
        <v>83</v>
      </c>
      <c r="AM62" s="188">
        <v>500</v>
      </c>
      <c r="AN62" s="143">
        <v>2004</v>
      </c>
      <c r="AO62" s="143">
        <v>722</v>
      </c>
      <c r="BQ62" s="133"/>
      <c r="BR62" s="133"/>
      <c r="BS62" s="133"/>
      <c r="BT62" s="133"/>
    </row>
    <row r="63" spans="34:84" x14ac:dyDescent="0.3">
      <c r="AH63" s="187" t="str">
        <f t="shared" si="2"/>
        <v>winter steelhead-Coweeman</v>
      </c>
      <c r="AI63" s="143" t="s">
        <v>284</v>
      </c>
      <c r="AJ63" s="188" t="s">
        <v>347</v>
      </c>
      <c r="AK63" s="143" t="s">
        <v>47</v>
      </c>
      <c r="AL63" s="188" t="s">
        <v>83</v>
      </c>
      <c r="AM63" s="188">
        <v>500</v>
      </c>
      <c r="AN63" s="143">
        <v>2005</v>
      </c>
      <c r="AO63" s="143">
        <v>370</v>
      </c>
    </row>
    <row r="64" spans="34:84" x14ac:dyDescent="0.3">
      <c r="AH64" s="187" t="str">
        <f t="shared" si="2"/>
        <v>winter steelhead-Coweeman</v>
      </c>
      <c r="AI64" s="143" t="s">
        <v>284</v>
      </c>
      <c r="AJ64" s="188" t="s">
        <v>347</v>
      </c>
      <c r="AK64" s="143" t="s">
        <v>47</v>
      </c>
      <c r="AL64" s="188" t="s">
        <v>83</v>
      </c>
      <c r="AM64" s="188">
        <v>500</v>
      </c>
      <c r="AN64" s="143">
        <v>2006</v>
      </c>
      <c r="AO64" s="143">
        <v>372</v>
      </c>
    </row>
    <row r="65" spans="34:41" x14ac:dyDescent="0.3">
      <c r="AH65" s="187" t="str">
        <f t="shared" si="2"/>
        <v>winter steelhead-Coweeman</v>
      </c>
      <c r="AI65" s="143" t="s">
        <v>284</v>
      </c>
      <c r="AJ65" s="188" t="s">
        <v>347</v>
      </c>
      <c r="AK65" s="143" t="s">
        <v>47</v>
      </c>
      <c r="AL65" s="188" t="s">
        <v>83</v>
      </c>
      <c r="AM65" s="188">
        <v>500</v>
      </c>
      <c r="AN65" s="143">
        <v>2007</v>
      </c>
      <c r="AO65" s="143">
        <v>384</v>
      </c>
    </row>
    <row r="66" spans="34:41" x14ac:dyDescent="0.3">
      <c r="AH66" s="187" t="str">
        <f t="shared" si="2"/>
        <v>winter steelhead-Coweeman</v>
      </c>
      <c r="AI66" s="143" t="s">
        <v>284</v>
      </c>
      <c r="AJ66" s="188" t="s">
        <v>347</v>
      </c>
      <c r="AK66" s="143" t="s">
        <v>47</v>
      </c>
      <c r="AL66" s="188" t="s">
        <v>83</v>
      </c>
      <c r="AM66" s="188">
        <v>500</v>
      </c>
      <c r="AN66" s="143">
        <v>2008</v>
      </c>
      <c r="AO66" s="143">
        <v>722</v>
      </c>
    </row>
    <row r="67" spans="34:41" x14ac:dyDescent="0.3">
      <c r="AH67" s="187" t="str">
        <f t="shared" si="2"/>
        <v>winter steelhead-Coweeman</v>
      </c>
      <c r="AI67" s="143" t="s">
        <v>284</v>
      </c>
      <c r="AJ67" s="188" t="s">
        <v>347</v>
      </c>
      <c r="AK67" s="143" t="s">
        <v>47</v>
      </c>
      <c r="AL67" s="188" t="s">
        <v>83</v>
      </c>
      <c r="AM67" s="188">
        <v>500</v>
      </c>
      <c r="AN67" s="143">
        <v>2009</v>
      </c>
      <c r="AO67" s="143">
        <v>602</v>
      </c>
    </row>
    <row r="68" spans="34:41" x14ac:dyDescent="0.3">
      <c r="AH68" s="187" t="str">
        <f t="shared" si="2"/>
        <v>winter steelhead-Coweeman</v>
      </c>
      <c r="AI68" s="143" t="s">
        <v>284</v>
      </c>
      <c r="AJ68" s="188" t="s">
        <v>347</v>
      </c>
      <c r="AK68" s="143" t="s">
        <v>47</v>
      </c>
      <c r="AL68" s="188" t="s">
        <v>83</v>
      </c>
      <c r="AM68" s="188">
        <v>500</v>
      </c>
      <c r="AN68" s="143">
        <v>2010</v>
      </c>
      <c r="AO68" s="143">
        <v>528</v>
      </c>
    </row>
    <row r="69" spans="34:41" x14ac:dyDescent="0.3">
      <c r="AH69" s="187" t="str">
        <f t="shared" si="2"/>
        <v>winter steelhead-Coweeman</v>
      </c>
      <c r="AI69" s="143" t="s">
        <v>284</v>
      </c>
      <c r="AJ69" s="188" t="s">
        <v>347</v>
      </c>
      <c r="AK69" s="143" t="s">
        <v>47</v>
      </c>
      <c r="AL69" s="188" t="s">
        <v>83</v>
      </c>
      <c r="AM69" s="188">
        <v>500</v>
      </c>
      <c r="AN69" s="143">
        <v>2011</v>
      </c>
      <c r="AO69" s="143">
        <v>408</v>
      </c>
    </row>
    <row r="70" spans="34:41" x14ac:dyDescent="0.3">
      <c r="AH70" s="187" t="str">
        <f t="shared" si="2"/>
        <v>winter steelhead-Coweeman</v>
      </c>
      <c r="AI70" s="143" t="s">
        <v>284</v>
      </c>
      <c r="AJ70" s="188" t="s">
        <v>347</v>
      </c>
      <c r="AK70" s="143" t="s">
        <v>47</v>
      </c>
      <c r="AL70" s="188" t="s">
        <v>83</v>
      </c>
      <c r="AM70" s="188">
        <v>500</v>
      </c>
      <c r="AN70" s="143">
        <v>2012</v>
      </c>
      <c r="AO70" s="143">
        <v>256</v>
      </c>
    </row>
    <row r="71" spans="34:41" x14ac:dyDescent="0.3">
      <c r="AH71" s="187" t="str">
        <f t="shared" si="2"/>
        <v>winter steelhead-Coweeman</v>
      </c>
      <c r="AI71" s="143" t="s">
        <v>284</v>
      </c>
      <c r="AJ71" s="188" t="s">
        <v>347</v>
      </c>
      <c r="AK71" s="143" t="s">
        <v>47</v>
      </c>
      <c r="AL71" s="188" t="s">
        <v>83</v>
      </c>
      <c r="AM71" s="188">
        <v>500</v>
      </c>
      <c r="AN71" s="143">
        <v>2013</v>
      </c>
      <c r="AO71" s="143">
        <v>622</v>
      </c>
    </row>
    <row r="72" spans="34:41" x14ac:dyDescent="0.3">
      <c r="AH72" s="187" t="str">
        <f t="shared" si="2"/>
        <v>winter steelhead-Coweeman</v>
      </c>
      <c r="AI72" s="143" t="s">
        <v>284</v>
      </c>
      <c r="AJ72" s="188" t="s">
        <v>347</v>
      </c>
      <c r="AK72" s="143" t="s">
        <v>47</v>
      </c>
      <c r="AL72" s="188" t="s">
        <v>83</v>
      </c>
      <c r="AM72" s="188">
        <v>500</v>
      </c>
      <c r="AN72" s="143">
        <v>2014</v>
      </c>
      <c r="AO72" s="143">
        <v>496</v>
      </c>
    </row>
    <row r="73" spans="34:41" x14ac:dyDescent="0.3">
      <c r="AH73" s="187" t="str">
        <f t="shared" ref="AH73:AH140" si="9">CONCATENATE(AI73, "-", AK73)</f>
        <v>winter steelhead-Coweeman</v>
      </c>
      <c r="AI73" s="143" t="s">
        <v>284</v>
      </c>
      <c r="AJ73" s="188" t="s">
        <v>347</v>
      </c>
      <c r="AK73" s="143" t="s">
        <v>47</v>
      </c>
      <c r="AL73" s="188" t="s">
        <v>83</v>
      </c>
      <c r="AM73" s="188">
        <v>500</v>
      </c>
      <c r="AN73" s="143">
        <v>2015</v>
      </c>
      <c r="AO73" s="143">
        <v>940</v>
      </c>
    </row>
    <row r="74" spans="34:41" x14ac:dyDescent="0.3">
      <c r="AH74" s="187" t="str">
        <f t="shared" si="9"/>
        <v>winter steelhead-Coweeman</v>
      </c>
      <c r="AI74" s="143" t="s">
        <v>284</v>
      </c>
      <c r="AJ74" s="188" t="s">
        <v>347</v>
      </c>
      <c r="AK74" s="143" t="s">
        <v>47</v>
      </c>
      <c r="AL74" s="188" t="s">
        <v>83</v>
      </c>
      <c r="AM74" s="188">
        <v>500</v>
      </c>
      <c r="AN74" s="143">
        <v>2016</v>
      </c>
      <c r="AO74" s="143">
        <v>886</v>
      </c>
    </row>
    <row r="75" spans="34:41" x14ac:dyDescent="0.3">
      <c r="AH75" s="187" t="str">
        <f t="shared" si="9"/>
        <v>winter steelhead-Coweeman</v>
      </c>
      <c r="AI75" s="143" t="s">
        <v>284</v>
      </c>
      <c r="AJ75" s="188" t="s">
        <v>347</v>
      </c>
      <c r="AK75" s="143" t="s">
        <v>47</v>
      </c>
      <c r="AL75" s="188" t="s">
        <v>83</v>
      </c>
      <c r="AM75" s="188">
        <v>500</v>
      </c>
      <c r="AN75" s="143">
        <v>2017</v>
      </c>
      <c r="AO75" s="143">
        <v>294</v>
      </c>
    </row>
    <row r="76" spans="34:41" x14ac:dyDescent="0.3">
      <c r="AH76" s="187"/>
      <c r="AI76" s="143"/>
      <c r="AJ76" s="188"/>
      <c r="AK76" s="143"/>
      <c r="AL76" s="188"/>
      <c r="AM76" s="188"/>
      <c r="AN76" t="s">
        <v>292</v>
      </c>
      <c r="AO76" s="143">
        <f>GEOMEAN(AO66:AO75)</f>
        <v>531.84474282099416</v>
      </c>
    </row>
    <row r="77" spans="34:41" x14ac:dyDescent="0.3">
      <c r="AH77" s="187" t="str">
        <f t="shared" si="9"/>
        <v>winter steelhead-SF Toutle</v>
      </c>
      <c r="AI77" s="143" t="s">
        <v>284</v>
      </c>
      <c r="AJ77" s="188" t="s">
        <v>347</v>
      </c>
      <c r="AK77" s="143" t="s">
        <v>285</v>
      </c>
      <c r="AL77" s="188" t="s">
        <v>83</v>
      </c>
      <c r="AM77" s="188">
        <v>600</v>
      </c>
      <c r="AN77" s="143">
        <v>2000</v>
      </c>
      <c r="AO77" s="143">
        <v>490</v>
      </c>
    </row>
    <row r="78" spans="34:41" x14ac:dyDescent="0.3">
      <c r="AH78" s="187" t="str">
        <f t="shared" si="9"/>
        <v>winter steelhead-SF Toutle</v>
      </c>
      <c r="AI78" s="143" t="s">
        <v>284</v>
      </c>
      <c r="AJ78" s="188" t="s">
        <v>347</v>
      </c>
      <c r="AK78" s="143" t="s">
        <v>285</v>
      </c>
      <c r="AL78" s="188" t="s">
        <v>83</v>
      </c>
      <c r="AM78" s="188">
        <v>600</v>
      </c>
      <c r="AN78" s="143">
        <v>2001</v>
      </c>
      <c r="AO78" s="143">
        <v>348</v>
      </c>
    </row>
    <row r="79" spans="34:41" x14ac:dyDescent="0.3">
      <c r="AH79" s="187" t="str">
        <f t="shared" si="9"/>
        <v>winter steelhead-SF Toutle</v>
      </c>
      <c r="AI79" s="143" t="s">
        <v>284</v>
      </c>
      <c r="AJ79" s="188" t="s">
        <v>347</v>
      </c>
      <c r="AK79" s="143" t="s">
        <v>285</v>
      </c>
      <c r="AL79" s="188" t="s">
        <v>83</v>
      </c>
      <c r="AM79" s="188">
        <v>600</v>
      </c>
      <c r="AN79" s="143">
        <v>2002</v>
      </c>
      <c r="AO79" s="143">
        <v>640</v>
      </c>
    </row>
    <row r="80" spans="34:41" x14ac:dyDescent="0.3">
      <c r="AH80" s="187" t="str">
        <f t="shared" si="9"/>
        <v>winter steelhead-SF Toutle</v>
      </c>
      <c r="AI80" s="143" t="s">
        <v>284</v>
      </c>
      <c r="AJ80" s="188" t="s">
        <v>347</v>
      </c>
      <c r="AK80" s="143" t="s">
        <v>285</v>
      </c>
      <c r="AL80" s="188" t="s">
        <v>83</v>
      </c>
      <c r="AM80" s="188">
        <v>600</v>
      </c>
      <c r="AN80" s="143">
        <v>2003</v>
      </c>
      <c r="AO80" s="143">
        <v>1510</v>
      </c>
    </row>
    <row r="81" spans="34:41" x14ac:dyDescent="0.3">
      <c r="AH81" s="187" t="str">
        <f t="shared" si="9"/>
        <v>winter steelhead-SF Toutle</v>
      </c>
      <c r="AI81" s="143" t="s">
        <v>284</v>
      </c>
      <c r="AJ81" s="188" t="s">
        <v>347</v>
      </c>
      <c r="AK81" s="143" t="s">
        <v>285</v>
      </c>
      <c r="AL81" s="188" t="s">
        <v>83</v>
      </c>
      <c r="AM81" s="188">
        <v>600</v>
      </c>
      <c r="AN81" s="143">
        <v>2004</v>
      </c>
      <c r="AO81" s="143">
        <v>1212</v>
      </c>
    </row>
    <row r="82" spans="34:41" x14ac:dyDescent="0.3">
      <c r="AH82" s="187" t="str">
        <f t="shared" si="9"/>
        <v>winter steelhead-SF Toutle</v>
      </c>
      <c r="AI82" s="143" t="s">
        <v>284</v>
      </c>
      <c r="AJ82" s="188" t="s">
        <v>347</v>
      </c>
      <c r="AK82" s="143" t="s">
        <v>285</v>
      </c>
      <c r="AL82" s="188" t="s">
        <v>83</v>
      </c>
      <c r="AM82" s="188">
        <v>600</v>
      </c>
      <c r="AN82" s="143">
        <v>2005</v>
      </c>
      <c r="AO82" s="143">
        <v>520</v>
      </c>
    </row>
    <row r="83" spans="34:41" x14ac:dyDescent="0.3">
      <c r="AH83" s="187" t="str">
        <f t="shared" si="9"/>
        <v>winter steelhead-SF Toutle</v>
      </c>
      <c r="AI83" s="143" t="s">
        <v>284</v>
      </c>
      <c r="AJ83" s="188" t="s">
        <v>347</v>
      </c>
      <c r="AK83" s="143" t="s">
        <v>285</v>
      </c>
      <c r="AL83" s="188" t="s">
        <v>83</v>
      </c>
      <c r="AM83" s="188">
        <v>600</v>
      </c>
      <c r="AN83" s="143">
        <v>2006</v>
      </c>
      <c r="AO83" s="143">
        <v>656</v>
      </c>
    </row>
    <row r="84" spans="34:41" x14ac:dyDescent="0.3">
      <c r="AH84" s="187" t="str">
        <f t="shared" si="9"/>
        <v>winter steelhead-SF Toutle</v>
      </c>
      <c r="AI84" s="143" t="s">
        <v>284</v>
      </c>
      <c r="AJ84" s="188" t="s">
        <v>347</v>
      </c>
      <c r="AK84" s="143" t="s">
        <v>285</v>
      </c>
      <c r="AL84" s="188" t="s">
        <v>83</v>
      </c>
      <c r="AM84" s="188">
        <v>600</v>
      </c>
      <c r="AN84" s="143">
        <v>2007</v>
      </c>
      <c r="AO84" s="143">
        <v>548</v>
      </c>
    </row>
    <row r="85" spans="34:41" x14ac:dyDescent="0.3">
      <c r="AH85" s="187" t="str">
        <f t="shared" si="9"/>
        <v>winter steelhead-SF Toutle</v>
      </c>
      <c r="AI85" s="143" t="s">
        <v>284</v>
      </c>
      <c r="AJ85" s="188" t="s">
        <v>347</v>
      </c>
      <c r="AK85" s="143" t="s">
        <v>285</v>
      </c>
      <c r="AL85" s="188" t="s">
        <v>83</v>
      </c>
      <c r="AM85" s="188">
        <v>600</v>
      </c>
      <c r="AN85" s="143">
        <v>2008</v>
      </c>
      <c r="AO85" s="143">
        <v>412</v>
      </c>
    </row>
    <row r="86" spans="34:41" x14ac:dyDescent="0.3">
      <c r="AH86" s="187" t="str">
        <f t="shared" si="9"/>
        <v>winter steelhead-SF Toutle</v>
      </c>
      <c r="AI86" s="143" t="s">
        <v>284</v>
      </c>
      <c r="AJ86" s="188" t="s">
        <v>347</v>
      </c>
      <c r="AK86" s="143" t="s">
        <v>285</v>
      </c>
      <c r="AL86" s="188" t="s">
        <v>83</v>
      </c>
      <c r="AM86" s="188">
        <v>600</v>
      </c>
      <c r="AN86" s="143">
        <v>2009</v>
      </c>
      <c r="AO86" s="143">
        <v>498</v>
      </c>
    </row>
    <row r="87" spans="34:41" x14ac:dyDescent="0.3">
      <c r="AH87" s="187" t="str">
        <f t="shared" si="9"/>
        <v>winter steelhead-SF Toutle</v>
      </c>
      <c r="AI87" s="143" t="s">
        <v>284</v>
      </c>
      <c r="AJ87" s="188" t="s">
        <v>347</v>
      </c>
      <c r="AK87" s="143" t="s">
        <v>285</v>
      </c>
      <c r="AL87" s="188" t="s">
        <v>83</v>
      </c>
      <c r="AM87" s="188">
        <v>600</v>
      </c>
      <c r="AN87" s="143">
        <v>2010</v>
      </c>
      <c r="AO87" s="143">
        <v>274</v>
      </c>
    </row>
    <row r="88" spans="34:41" x14ac:dyDescent="0.3">
      <c r="AH88" s="187" t="str">
        <f t="shared" si="9"/>
        <v>winter steelhead-SF Toutle</v>
      </c>
      <c r="AI88" s="143" t="s">
        <v>284</v>
      </c>
      <c r="AJ88" s="188" t="s">
        <v>347</v>
      </c>
      <c r="AK88" s="143" t="s">
        <v>285</v>
      </c>
      <c r="AL88" s="188" t="s">
        <v>83</v>
      </c>
      <c r="AM88" s="188">
        <v>600</v>
      </c>
      <c r="AN88" s="143">
        <v>2011</v>
      </c>
      <c r="AO88" s="143">
        <v>210</v>
      </c>
    </row>
    <row r="89" spans="34:41" x14ac:dyDescent="0.3">
      <c r="AH89" s="187" t="str">
        <f t="shared" si="9"/>
        <v>winter steelhead-SF Toutle</v>
      </c>
      <c r="AI89" s="143" t="s">
        <v>284</v>
      </c>
      <c r="AJ89" s="188" t="s">
        <v>347</v>
      </c>
      <c r="AK89" s="143" t="s">
        <v>285</v>
      </c>
      <c r="AL89" s="188" t="s">
        <v>83</v>
      </c>
      <c r="AM89" s="188">
        <v>600</v>
      </c>
      <c r="AN89" s="143">
        <v>2012</v>
      </c>
      <c r="AO89" s="143">
        <v>378</v>
      </c>
    </row>
    <row r="90" spans="34:41" x14ac:dyDescent="0.3">
      <c r="AH90" s="187" t="str">
        <f t="shared" si="9"/>
        <v>winter steelhead-SF Toutle</v>
      </c>
      <c r="AI90" s="143" t="s">
        <v>284</v>
      </c>
      <c r="AJ90" s="188" t="s">
        <v>347</v>
      </c>
      <c r="AK90" s="143" t="s">
        <v>285</v>
      </c>
      <c r="AL90" s="188" t="s">
        <v>83</v>
      </c>
      <c r="AM90" s="188">
        <v>600</v>
      </c>
      <c r="AN90" s="143">
        <v>2013</v>
      </c>
      <c r="AO90" s="143">
        <v>972</v>
      </c>
    </row>
    <row r="91" spans="34:41" x14ac:dyDescent="0.3">
      <c r="AH91" s="187" t="str">
        <f t="shared" si="9"/>
        <v>winter steelhead-SF Toutle</v>
      </c>
      <c r="AI91" s="143" t="s">
        <v>284</v>
      </c>
      <c r="AJ91" s="188" t="s">
        <v>347</v>
      </c>
      <c r="AK91" s="143" t="s">
        <v>285</v>
      </c>
      <c r="AL91" s="188" t="s">
        <v>83</v>
      </c>
      <c r="AM91" s="188">
        <v>600</v>
      </c>
      <c r="AN91" s="143">
        <v>2014</v>
      </c>
      <c r="AO91" s="143">
        <v>708</v>
      </c>
    </row>
    <row r="92" spans="34:41" x14ac:dyDescent="0.3">
      <c r="AH92" s="187" t="str">
        <f t="shared" si="9"/>
        <v>winter steelhead-SF Toutle</v>
      </c>
      <c r="AI92" s="143" t="s">
        <v>284</v>
      </c>
      <c r="AJ92" s="188" t="s">
        <v>347</v>
      </c>
      <c r="AK92" s="143" t="s">
        <v>285</v>
      </c>
      <c r="AL92" s="188" t="s">
        <v>83</v>
      </c>
      <c r="AM92" s="188">
        <v>600</v>
      </c>
      <c r="AN92" s="143">
        <v>2015</v>
      </c>
      <c r="AO92" s="143">
        <v>1340</v>
      </c>
    </row>
    <row r="93" spans="34:41" x14ac:dyDescent="0.3">
      <c r="AH93" s="187" t="str">
        <f t="shared" si="9"/>
        <v>winter steelhead-SF Toutle</v>
      </c>
      <c r="AI93" s="143" t="s">
        <v>284</v>
      </c>
      <c r="AJ93" s="188" t="s">
        <v>347</v>
      </c>
      <c r="AK93" s="143" t="s">
        <v>285</v>
      </c>
      <c r="AL93" s="188" t="s">
        <v>83</v>
      </c>
      <c r="AM93" s="188">
        <v>600</v>
      </c>
      <c r="AN93" s="143">
        <v>2016</v>
      </c>
      <c r="AO93" s="143">
        <v>1532</v>
      </c>
    </row>
    <row r="94" spans="34:41" x14ac:dyDescent="0.3">
      <c r="AH94" s="187" t="str">
        <f t="shared" si="9"/>
        <v>winter steelhead-SF Toutle</v>
      </c>
      <c r="AI94" s="143" t="s">
        <v>284</v>
      </c>
      <c r="AJ94" s="188" t="s">
        <v>347</v>
      </c>
      <c r="AK94" s="143" t="s">
        <v>285</v>
      </c>
      <c r="AL94" s="188" t="s">
        <v>83</v>
      </c>
      <c r="AM94" s="188">
        <v>600</v>
      </c>
      <c r="AN94" s="143">
        <v>2017</v>
      </c>
      <c r="AO94" s="143">
        <v>344</v>
      </c>
    </row>
    <row r="95" spans="34:41" x14ac:dyDescent="0.3">
      <c r="AH95" s="187"/>
      <c r="AI95" s="143"/>
      <c r="AJ95" s="188"/>
      <c r="AK95" s="143"/>
      <c r="AL95" s="188"/>
      <c r="AM95" s="188"/>
      <c r="AN95" t="s">
        <v>292</v>
      </c>
      <c r="AO95" s="143">
        <f>GEOMEAN(AO85:AO94)</f>
        <v>541.52807173356598</v>
      </c>
    </row>
    <row r="96" spans="34:41" x14ac:dyDescent="0.3">
      <c r="AH96" s="187" t="str">
        <f t="shared" si="9"/>
        <v>winter steelhead-NF Toutle</v>
      </c>
      <c r="AI96" s="143" t="s">
        <v>284</v>
      </c>
      <c r="AJ96" s="188" t="s">
        <v>347</v>
      </c>
      <c r="AK96" s="143" t="s">
        <v>286</v>
      </c>
      <c r="AL96" s="188" t="s">
        <v>83</v>
      </c>
      <c r="AM96" s="188">
        <v>600</v>
      </c>
      <c r="AN96" s="143">
        <v>2005</v>
      </c>
      <c r="AO96" s="143">
        <v>388</v>
      </c>
    </row>
    <row r="97" spans="34:41" x14ac:dyDescent="0.3">
      <c r="AH97" s="187" t="str">
        <f t="shared" si="9"/>
        <v>winter steelhead-NF Toutle</v>
      </c>
      <c r="AI97" s="143" t="s">
        <v>284</v>
      </c>
      <c r="AJ97" s="188" t="s">
        <v>347</v>
      </c>
      <c r="AK97" s="143" t="s">
        <v>286</v>
      </c>
      <c r="AL97" s="188" t="s">
        <v>83</v>
      </c>
      <c r="AM97" s="188">
        <v>600</v>
      </c>
      <c r="AN97" s="143">
        <v>2006</v>
      </c>
      <c r="AO97" s="143">
        <v>892</v>
      </c>
    </row>
    <row r="98" spans="34:41" x14ac:dyDescent="0.3">
      <c r="AH98" s="187" t="str">
        <f t="shared" si="9"/>
        <v>winter steelhead-NF Toutle</v>
      </c>
      <c r="AI98" s="143" t="s">
        <v>284</v>
      </c>
      <c r="AJ98" s="188" t="s">
        <v>347</v>
      </c>
      <c r="AK98" s="143" t="s">
        <v>286</v>
      </c>
      <c r="AL98" s="188" t="s">
        <v>83</v>
      </c>
      <c r="AM98" s="188">
        <v>600</v>
      </c>
      <c r="AN98" s="143">
        <v>2007</v>
      </c>
      <c r="AO98" s="143">
        <v>565</v>
      </c>
    </row>
    <row r="99" spans="34:41" x14ac:dyDescent="0.3">
      <c r="AH99" s="187" t="str">
        <f t="shared" si="9"/>
        <v>winter steelhead-NF Toutle</v>
      </c>
      <c r="AI99" s="143" t="s">
        <v>284</v>
      </c>
      <c r="AJ99" s="188" t="s">
        <v>347</v>
      </c>
      <c r="AK99" s="143" t="s">
        <v>286</v>
      </c>
      <c r="AL99" s="188" t="s">
        <v>83</v>
      </c>
      <c r="AM99" s="188">
        <v>600</v>
      </c>
      <c r="AN99" s="143">
        <v>2008</v>
      </c>
      <c r="AO99" s="143">
        <v>650</v>
      </c>
    </row>
    <row r="100" spans="34:41" x14ac:dyDescent="0.3">
      <c r="AH100" s="187" t="str">
        <f t="shared" si="9"/>
        <v>winter steelhead-NF Toutle</v>
      </c>
      <c r="AI100" s="143" t="s">
        <v>284</v>
      </c>
      <c r="AJ100" s="188" t="s">
        <v>347</v>
      </c>
      <c r="AK100" s="143" t="s">
        <v>286</v>
      </c>
      <c r="AL100" s="188" t="s">
        <v>83</v>
      </c>
      <c r="AM100" s="188">
        <v>600</v>
      </c>
      <c r="AN100" s="143">
        <v>2009</v>
      </c>
      <c r="AO100" s="143">
        <v>699</v>
      </c>
    </row>
    <row r="101" spans="34:41" x14ac:dyDescent="0.3">
      <c r="AH101" s="187" t="str">
        <f t="shared" si="9"/>
        <v>winter steelhead-NF Toutle</v>
      </c>
      <c r="AI101" s="143" t="s">
        <v>284</v>
      </c>
      <c r="AJ101" s="188" t="s">
        <v>347</v>
      </c>
      <c r="AK101" s="143" t="s">
        <v>286</v>
      </c>
      <c r="AL101" s="188" t="s">
        <v>83</v>
      </c>
      <c r="AM101" s="188">
        <v>600</v>
      </c>
      <c r="AN101" s="143">
        <v>2010</v>
      </c>
      <c r="AO101" s="143">
        <v>508</v>
      </c>
    </row>
    <row r="102" spans="34:41" x14ac:dyDescent="0.3">
      <c r="AH102" s="187" t="str">
        <f t="shared" si="9"/>
        <v>winter steelhead-NF Toutle</v>
      </c>
      <c r="AI102" s="143" t="s">
        <v>284</v>
      </c>
      <c r="AJ102" s="188" t="s">
        <v>347</v>
      </c>
      <c r="AK102" s="143" t="s">
        <v>286</v>
      </c>
      <c r="AL102" s="188" t="s">
        <v>83</v>
      </c>
      <c r="AM102" s="188">
        <v>600</v>
      </c>
      <c r="AN102" s="143">
        <v>2011</v>
      </c>
      <c r="AO102" s="143">
        <v>416</v>
      </c>
    </row>
    <row r="103" spans="34:41" x14ac:dyDescent="0.3">
      <c r="AH103" s="187" t="str">
        <f t="shared" si="9"/>
        <v>winter steelhead-NF Toutle</v>
      </c>
      <c r="AI103" s="143" t="s">
        <v>284</v>
      </c>
      <c r="AJ103" s="188" t="s">
        <v>347</v>
      </c>
      <c r="AK103" s="143" t="s">
        <v>286</v>
      </c>
      <c r="AL103" s="188" t="s">
        <v>83</v>
      </c>
      <c r="AM103" s="188">
        <v>600</v>
      </c>
      <c r="AN103" s="143">
        <v>2012</v>
      </c>
      <c r="AO103" s="143">
        <v>473</v>
      </c>
    </row>
    <row r="104" spans="34:41" x14ac:dyDescent="0.3">
      <c r="AH104" s="187" t="str">
        <f t="shared" si="9"/>
        <v>winter steelhead-NF Toutle</v>
      </c>
      <c r="AI104" s="143" t="s">
        <v>284</v>
      </c>
      <c r="AJ104" s="188" t="s">
        <v>347</v>
      </c>
      <c r="AK104" s="143" t="s">
        <v>286</v>
      </c>
      <c r="AL104" s="188" t="s">
        <v>83</v>
      </c>
      <c r="AM104" s="188">
        <v>600</v>
      </c>
      <c r="AN104" s="143">
        <v>2013</v>
      </c>
      <c r="AO104" s="143">
        <v>553</v>
      </c>
    </row>
    <row r="105" spans="34:41" x14ac:dyDescent="0.3">
      <c r="AH105" s="187" t="str">
        <f t="shared" si="9"/>
        <v>winter steelhead-NF Toutle</v>
      </c>
      <c r="AI105" s="143" t="s">
        <v>284</v>
      </c>
      <c r="AJ105" s="188" t="s">
        <v>347</v>
      </c>
      <c r="AK105" s="143" t="s">
        <v>286</v>
      </c>
      <c r="AL105" s="188" t="s">
        <v>83</v>
      </c>
      <c r="AM105" s="188">
        <v>600</v>
      </c>
      <c r="AN105" s="143">
        <v>2014</v>
      </c>
      <c r="AO105" s="143">
        <v>587</v>
      </c>
    </row>
    <row r="106" spans="34:41" x14ac:dyDescent="0.3">
      <c r="AH106" s="187" t="str">
        <f t="shared" si="9"/>
        <v>winter steelhead-NF Toutle</v>
      </c>
      <c r="AI106" s="143" t="s">
        <v>284</v>
      </c>
      <c r="AJ106" s="188" t="s">
        <v>347</v>
      </c>
      <c r="AK106" s="143" t="s">
        <v>286</v>
      </c>
      <c r="AL106" s="188" t="s">
        <v>83</v>
      </c>
      <c r="AM106" s="188">
        <v>600</v>
      </c>
      <c r="AN106" s="143">
        <v>2015</v>
      </c>
      <c r="AO106" s="143">
        <v>1540</v>
      </c>
    </row>
    <row r="107" spans="34:41" x14ac:dyDescent="0.3">
      <c r="AH107" s="187" t="str">
        <f t="shared" si="9"/>
        <v>winter steelhead-NF Toutle</v>
      </c>
      <c r="AI107" s="143" t="s">
        <v>284</v>
      </c>
      <c r="AJ107" s="188" t="s">
        <v>347</v>
      </c>
      <c r="AK107" s="143" t="s">
        <v>286</v>
      </c>
      <c r="AL107" s="188" t="s">
        <v>83</v>
      </c>
      <c r="AM107" s="188">
        <v>600</v>
      </c>
      <c r="AN107" s="143">
        <v>2016</v>
      </c>
      <c r="AO107" s="143">
        <v>1142</v>
      </c>
    </row>
    <row r="108" spans="34:41" x14ac:dyDescent="0.3">
      <c r="AH108" s="187" t="str">
        <f t="shared" si="9"/>
        <v>winter steelhead-NF Toutle</v>
      </c>
      <c r="AI108" s="143" t="s">
        <v>284</v>
      </c>
      <c r="AJ108" s="188" t="s">
        <v>347</v>
      </c>
      <c r="AK108" s="143" t="s">
        <v>286</v>
      </c>
      <c r="AL108" s="188" t="s">
        <v>83</v>
      </c>
      <c r="AM108" s="188">
        <v>600</v>
      </c>
      <c r="AN108" s="143">
        <v>2017</v>
      </c>
      <c r="AO108" s="143">
        <v>367</v>
      </c>
    </row>
    <row r="109" spans="34:41" x14ac:dyDescent="0.3">
      <c r="AH109" s="187"/>
      <c r="AI109" s="143"/>
      <c r="AJ109" s="188"/>
      <c r="AK109" s="143"/>
      <c r="AL109" s="188"/>
      <c r="AM109" s="188"/>
      <c r="AN109" t="s">
        <v>292</v>
      </c>
      <c r="AO109" s="143">
        <f>GEOMEAN(AO99:AO108)</f>
        <v>627.83060677485605</v>
      </c>
    </row>
    <row r="110" spans="34:41" x14ac:dyDescent="0.3">
      <c r="AH110" s="187" t="str">
        <f t="shared" si="9"/>
        <v>winter steelhead-Kalama</v>
      </c>
      <c r="AI110" s="143" t="s">
        <v>284</v>
      </c>
      <c r="AJ110" s="188" t="s">
        <v>347</v>
      </c>
      <c r="AK110" s="143" t="s">
        <v>1</v>
      </c>
      <c r="AL110" s="188" t="s">
        <v>83</v>
      </c>
      <c r="AM110" s="188">
        <v>600</v>
      </c>
      <c r="AN110" s="143">
        <v>2000</v>
      </c>
      <c r="AO110" s="143">
        <v>921.11111111111109</v>
      </c>
    </row>
    <row r="111" spans="34:41" x14ac:dyDescent="0.3">
      <c r="AH111" s="187" t="str">
        <f t="shared" si="9"/>
        <v>winter steelhead-Kalama</v>
      </c>
      <c r="AI111" s="143" t="s">
        <v>284</v>
      </c>
      <c r="AJ111" s="188" t="s">
        <v>347</v>
      </c>
      <c r="AK111" s="143" t="s">
        <v>1</v>
      </c>
      <c r="AL111" s="188" t="s">
        <v>83</v>
      </c>
      <c r="AM111" s="188">
        <v>600</v>
      </c>
      <c r="AN111" s="143">
        <v>2001</v>
      </c>
      <c r="AO111" s="143">
        <v>1042.2222222222222</v>
      </c>
    </row>
    <row r="112" spans="34:41" x14ac:dyDescent="0.3">
      <c r="AH112" s="187" t="str">
        <f t="shared" si="9"/>
        <v>winter steelhead-Kalama</v>
      </c>
      <c r="AI112" s="143" t="s">
        <v>284</v>
      </c>
      <c r="AJ112" s="188" t="s">
        <v>347</v>
      </c>
      <c r="AK112" s="143" t="s">
        <v>1</v>
      </c>
      <c r="AL112" s="188" t="s">
        <v>83</v>
      </c>
      <c r="AM112" s="188">
        <v>600</v>
      </c>
      <c r="AN112" s="143">
        <v>2002</v>
      </c>
      <c r="AO112" s="143">
        <v>1495</v>
      </c>
    </row>
    <row r="113" spans="34:41" x14ac:dyDescent="0.3">
      <c r="AH113" s="187" t="str">
        <f t="shared" si="9"/>
        <v>winter steelhead-Kalama</v>
      </c>
      <c r="AI113" s="143" t="s">
        <v>284</v>
      </c>
      <c r="AJ113" s="188" t="s">
        <v>347</v>
      </c>
      <c r="AK113" s="143" t="s">
        <v>1</v>
      </c>
      <c r="AL113" s="188" t="s">
        <v>83</v>
      </c>
      <c r="AM113" s="188">
        <v>600</v>
      </c>
      <c r="AN113" s="143">
        <v>2003</v>
      </c>
      <c r="AO113" s="143">
        <v>1815</v>
      </c>
    </row>
    <row r="114" spans="34:41" x14ac:dyDescent="0.3">
      <c r="AH114" s="187" t="str">
        <f t="shared" si="9"/>
        <v>winter steelhead-Kalama</v>
      </c>
      <c r="AI114" s="143" t="s">
        <v>284</v>
      </c>
      <c r="AJ114" s="188" t="s">
        <v>347</v>
      </c>
      <c r="AK114" s="143" t="s">
        <v>1</v>
      </c>
      <c r="AL114" s="188" t="s">
        <v>83</v>
      </c>
      <c r="AM114" s="188">
        <v>600</v>
      </c>
      <c r="AN114" s="143">
        <v>2004</v>
      </c>
      <c r="AO114" s="143">
        <v>2400</v>
      </c>
    </row>
    <row r="115" spans="34:41" x14ac:dyDescent="0.3">
      <c r="AH115" s="187" t="str">
        <f t="shared" si="9"/>
        <v>winter steelhead-Kalama</v>
      </c>
      <c r="AI115" s="143" t="s">
        <v>284</v>
      </c>
      <c r="AJ115" s="188" t="s">
        <v>347</v>
      </c>
      <c r="AK115" s="143" t="s">
        <v>1</v>
      </c>
      <c r="AL115" s="188" t="s">
        <v>83</v>
      </c>
      <c r="AM115" s="188">
        <v>600</v>
      </c>
      <c r="AN115" s="143">
        <v>2005</v>
      </c>
      <c r="AO115" s="143">
        <v>1856</v>
      </c>
    </row>
    <row r="116" spans="34:41" x14ac:dyDescent="0.3">
      <c r="AH116" s="187" t="str">
        <f t="shared" si="9"/>
        <v>winter steelhead-Kalama</v>
      </c>
      <c r="AI116" s="143" t="s">
        <v>284</v>
      </c>
      <c r="AJ116" s="188" t="s">
        <v>347</v>
      </c>
      <c r="AK116" s="143" t="s">
        <v>1</v>
      </c>
      <c r="AL116" s="188" t="s">
        <v>83</v>
      </c>
      <c r="AM116" s="188">
        <v>600</v>
      </c>
      <c r="AN116" s="143">
        <v>2006</v>
      </c>
      <c r="AO116" s="143">
        <v>1724</v>
      </c>
    </row>
    <row r="117" spans="34:41" x14ac:dyDescent="0.3">
      <c r="AH117" s="187" t="str">
        <f t="shared" si="9"/>
        <v>winter steelhead-Kalama</v>
      </c>
      <c r="AI117" s="143" t="s">
        <v>284</v>
      </c>
      <c r="AJ117" s="188" t="s">
        <v>347</v>
      </c>
      <c r="AK117" s="143" t="s">
        <v>1</v>
      </c>
      <c r="AL117" s="188" t="s">
        <v>83</v>
      </c>
      <c r="AM117" s="188">
        <v>600</v>
      </c>
      <c r="AN117" s="143">
        <v>2007</v>
      </c>
      <c r="AO117" s="143">
        <v>1050</v>
      </c>
    </row>
    <row r="118" spans="34:41" x14ac:dyDescent="0.3">
      <c r="AH118" s="187" t="str">
        <f t="shared" si="9"/>
        <v>winter steelhead-Kalama</v>
      </c>
      <c r="AI118" s="143" t="s">
        <v>284</v>
      </c>
      <c r="AJ118" s="188" t="s">
        <v>347</v>
      </c>
      <c r="AK118" s="143" t="s">
        <v>1</v>
      </c>
      <c r="AL118" s="188" t="s">
        <v>83</v>
      </c>
      <c r="AM118" s="188">
        <v>600</v>
      </c>
      <c r="AN118" s="143">
        <v>2008</v>
      </c>
      <c r="AO118" s="143">
        <v>776</v>
      </c>
    </row>
    <row r="119" spans="34:41" x14ac:dyDescent="0.3">
      <c r="AH119" s="187" t="str">
        <f t="shared" si="9"/>
        <v>winter steelhead-Kalama</v>
      </c>
      <c r="AI119" s="143" t="s">
        <v>284</v>
      </c>
      <c r="AJ119" s="188" t="s">
        <v>347</v>
      </c>
      <c r="AK119" s="143" t="s">
        <v>1</v>
      </c>
      <c r="AL119" s="188" t="s">
        <v>83</v>
      </c>
      <c r="AM119" s="188">
        <v>600</v>
      </c>
      <c r="AN119" s="143">
        <v>2009</v>
      </c>
      <c r="AO119" s="143">
        <v>1044</v>
      </c>
    </row>
    <row r="120" spans="34:41" x14ac:dyDescent="0.3">
      <c r="AH120" s="187" t="str">
        <f t="shared" si="9"/>
        <v>winter steelhead-Kalama</v>
      </c>
      <c r="AI120" s="143" t="s">
        <v>284</v>
      </c>
      <c r="AJ120" s="188" t="s">
        <v>347</v>
      </c>
      <c r="AK120" s="143" t="s">
        <v>1</v>
      </c>
      <c r="AL120" s="188" t="s">
        <v>83</v>
      </c>
      <c r="AM120" s="188">
        <v>600</v>
      </c>
      <c r="AN120" s="143">
        <v>2010</v>
      </c>
      <c r="AO120" s="143">
        <v>961.11111111111109</v>
      </c>
    </row>
    <row r="121" spans="34:41" x14ac:dyDescent="0.3">
      <c r="AH121" s="187" t="str">
        <f t="shared" si="9"/>
        <v>winter steelhead-Kalama</v>
      </c>
      <c r="AI121" s="143" t="s">
        <v>284</v>
      </c>
      <c r="AJ121" s="188" t="s">
        <v>347</v>
      </c>
      <c r="AK121" s="143" t="s">
        <v>1</v>
      </c>
      <c r="AL121" s="188" t="s">
        <v>83</v>
      </c>
      <c r="AM121" s="188">
        <v>600</v>
      </c>
      <c r="AN121" s="143">
        <v>2011</v>
      </c>
      <c r="AO121" s="143">
        <v>622.22222222222217</v>
      </c>
    </row>
    <row r="122" spans="34:41" x14ac:dyDescent="0.3">
      <c r="AH122" s="187" t="str">
        <f t="shared" si="9"/>
        <v>winter steelhead-Kalama</v>
      </c>
      <c r="AI122" s="143" t="s">
        <v>284</v>
      </c>
      <c r="AJ122" s="188" t="s">
        <v>347</v>
      </c>
      <c r="AK122" s="143" t="s">
        <v>1</v>
      </c>
      <c r="AL122" s="188" t="s">
        <v>83</v>
      </c>
      <c r="AM122" s="188">
        <v>600</v>
      </c>
      <c r="AN122" s="143">
        <v>2012</v>
      </c>
      <c r="AO122" s="143">
        <v>1061.1111111111111</v>
      </c>
    </row>
    <row r="123" spans="34:41" x14ac:dyDescent="0.3">
      <c r="AH123" s="187" t="str">
        <f t="shared" si="9"/>
        <v>winter steelhead-Kalama</v>
      </c>
      <c r="AI123" s="143" t="s">
        <v>284</v>
      </c>
      <c r="AJ123" s="188" t="s">
        <v>347</v>
      </c>
      <c r="AK123" s="143" t="s">
        <v>1</v>
      </c>
      <c r="AL123" s="188" t="s">
        <v>83</v>
      </c>
      <c r="AM123" s="188">
        <v>600</v>
      </c>
      <c r="AN123" s="143">
        <v>2013</v>
      </c>
      <c r="AO123" s="143">
        <v>811</v>
      </c>
    </row>
    <row r="124" spans="34:41" x14ac:dyDescent="0.3">
      <c r="AH124" s="187" t="str">
        <f t="shared" si="9"/>
        <v>winter steelhead-Kalama</v>
      </c>
      <c r="AI124" s="143" t="s">
        <v>284</v>
      </c>
      <c r="AJ124" s="188" t="s">
        <v>347</v>
      </c>
      <c r="AK124" s="143" t="s">
        <v>1</v>
      </c>
      <c r="AL124" s="188" t="s">
        <v>83</v>
      </c>
      <c r="AM124" s="188">
        <v>600</v>
      </c>
      <c r="AN124" s="143">
        <v>2014</v>
      </c>
      <c r="AO124" s="143">
        <v>947.77777777777771</v>
      </c>
    </row>
    <row r="125" spans="34:41" x14ac:dyDescent="0.3">
      <c r="AH125" s="187" t="str">
        <f t="shared" si="9"/>
        <v>winter steelhead-Kalama</v>
      </c>
      <c r="AI125" s="143" t="s">
        <v>284</v>
      </c>
      <c r="AJ125" s="188" t="s">
        <v>347</v>
      </c>
      <c r="AK125" s="143" t="s">
        <v>1</v>
      </c>
      <c r="AL125" s="188" t="s">
        <v>83</v>
      </c>
      <c r="AM125" s="188">
        <v>600</v>
      </c>
      <c r="AN125" s="143">
        <v>2015</v>
      </c>
      <c r="AO125" s="143">
        <v>1206</v>
      </c>
    </row>
    <row r="126" spans="34:41" x14ac:dyDescent="0.3">
      <c r="AH126" s="187" t="str">
        <f t="shared" si="9"/>
        <v>winter steelhead-Kalama</v>
      </c>
      <c r="AI126" s="143" t="s">
        <v>284</v>
      </c>
      <c r="AJ126" s="188" t="s">
        <v>347</v>
      </c>
      <c r="AK126" s="143" t="s">
        <v>1</v>
      </c>
      <c r="AL126" s="188" t="s">
        <v>83</v>
      </c>
      <c r="AM126" s="188">
        <v>600</v>
      </c>
      <c r="AN126" s="143">
        <v>2016</v>
      </c>
      <c r="AO126" s="143">
        <v>1203</v>
      </c>
    </row>
    <row r="127" spans="34:41" x14ac:dyDescent="0.3">
      <c r="AH127" s="187" t="str">
        <f t="shared" si="9"/>
        <v>winter steelhead-Kalama</v>
      </c>
      <c r="AI127" s="143" t="s">
        <v>284</v>
      </c>
      <c r="AJ127" s="188" t="s">
        <v>347</v>
      </c>
      <c r="AK127" s="143" t="s">
        <v>1</v>
      </c>
      <c r="AL127" s="188" t="s">
        <v>83</v>
      </c>
      <c r="AM127" s="188">
        <v>600</v>
      </c>
      <c r="AN127" s="143">
        <v>2017</v>
      </c>
      <c r="AO127" s="143">
        <v>686</v>
      </c>
    </row>
    <row r="128" spans="34:41" x14ac:dyDescent="0.3">
      <c r="AH128" s="187"/>
      <c r="AI128" s="143"/>
      <c r="AJ128" s="188"/>
      <c r="AK128" s="143"/>
      <c r="AL128" s="188"/>
      <c r="AM128" s="188"/>
      <c r="AN128" t="s">
        <v>292</v>
      </c>
      <c r="AO128" s="143">
        <f>GEOMEAN(AO118:AO127)</f>
        <v>910.89991687910879</v>
      </c>
    </row>
    <row r="129" spans="34:41" x14ac:dyDescent="0.3">
      <c r="AH129" s="187" t="str">
        <f t="shared" si="9"/>
        <v>winter steelhead-EF Lewis</v>
      </c>
      <c r="AI129" s="143" t="s">
        <v>284</v>
      </c>
      <c r="AJ129" s="188" t="s">
        <v>347</v>
      </c>
      <c r="AK129" s="143" t="s">
        <v>287</v>
      </c>
      <c r="AL129" s="188" t="s">
        <v>83</v>
      </c>
      <c r="AM129" s="188">
        <v>500</v>
      </c>
      <c r="AN129" s="143">
        <v>2001</v>
      </c>
      <c r="AO129" s="143">
        <v>377</v>
      </c>
    </row>
    <row r="130" spans="34:41" x14ac:dyDescent="0.3">
      <c r="AH130" s="187" t="str">
        <f t="shared" si="9"/>
        <v>winter steelhead-EF Lewis</v>
      </c>
      <c r="AI130" s="143" t="s">
        <v>284</v>
      </c>
      <c r="AJ130" s="188" t="s">
        <v>347</v>
      </c>
      <c r="AK130" s="143" t="s">
        <v>287</v>
      </c>
      <c r="AL130" s="188" t="s">
        <v>83</v>
      </c>
      <c r="AM130" s="188">
        <v>500</v>
      </c>
      <c r="AN130" s="143">
        <v>2002</v>
      </c>
      <c r="AO130" s="143">
        <v>292</v>
      </c>
    </row>
    <row r="131" spans="34:41" x14ac:dyDescent="0.3">
      <c r="AH131" s="187" t="str">
        <f t="shared" si="9"/>
        <v>winter steelhead-EF Lewis</v>
      </c>
      <c r="AI131" s="143" t="s">
        <v>284</v>
      </c>
      <c r="AJ131" s="188" t="s">
        <v>347</v>
      </c>
      <c r="AK131" s="143" t="s">
        <v>287</v>
      </c>
      <c r="AL131" s="188" t="s">
        <v>83</v>
      </c>
      <c r="AM131" s="188">
        <v>500</v>
      </c>
      <c r="AN131" s="143">
        <v>2003</v>
      </c>
      <c r="AO131" s="143">
        <v>532</v>
      </c>
    </row>
    <row r="132" spans="34:41" x14ac:dyDescent="0.3">
      <c r="AH132" s="187" t="str">
        <f t="shared" si="9"/>
        <v>winter steelhead-EF Lewis</v>
      </c>
      <c r="AI132" s="143" t="s">
        <v>284</v>
      </c>
      <c r="AJ132" s="188" t="s">
        <v>347</v>
      </c>
      <c r="AK132" s="143" t="s">
        <v>287</v>
      </c>
      <c r="AL132" s="188" t="s">
        <v>83</v>
      </c>
      <c r="AM132" s="188">
        <v>500</v>
      </c>
      <c r="AN132" s="143">
        <v>2004</v>
      </c>
      <c r="AO132" s="143">
        <v>1298</v>
      </c>
    </row>
    <row r="133" spans="34:41" x14ac:dyDescent="0.3">
      <c r="AH133" s="187" t="str">
        <f t="shared" si="9"/>
        <v>winter steelhead-EF Lewis</v>
      </c>
      <c r="AI133" s="143" t="s">
        <v>284</v>
      </c>
      <c r="AJ133" s="188" t="s">
        <v>347</v>
      </c>
      <c r="AK133" s="143" t="s">
        <v>287</v>
      </c>
      <c r="AL133" s="188" t="s">
        <v>83</v>
      </c>
      <c r="AM133" s="188">
        <v>500</v>
      </c>
      <c r="AN133" s="143">
        <v>2005</v>
      </c>
      <c r="AO133" s="143">
        <v>246</v>
      </c>
    </row>
    <row r="134" spans="34:41" x14ac:dyDescent="0.3">
      <c r="AH134" s="187" t="str">
        <f t="shared" si="9"/>
        <v>winter steelhead-EF Lewis</v>
      </c>
      <c r="AI134" s="143" t="s">
        <v>284</v>
      </c>
      <c r="AJ134" s="188" t="s">
        <v>347</v>
      </c>
      <c r="AK134" s="143" t="s">
        <v>287</v>
      </c>
      <c r="AL134" s="188" t="s">
        <v>83</v>
      </c>
      <c r="AM134" s="188">
        <v>500</v>
      </c>
      <c r="AN134" s="143">
        <v>2006</v>
      </c>
      <c r="AO134" s="143">
        <v>458</v>
      </c>
    </row>
    <row r="135" spans="34:41" x14ac:dyDescent="0.3">
      <c r="AH135" s="187" t="str">
        <f t="shared" si="9"/>
        <v>winter steelhead-EF Lewis</v>
      </c>
      <c r="AI135" s="143" t="s">
        <v>284</v>
      </c>
      <c r="AJ135" s="188" t="s">
        <v>347</v>
      </c>
      <c r="AK135" s="143" t="s">
        <v>287</v>
      </c>
      <c r="AL135" s="188" t="s">
        <v>83</v>
      </c>
      <c r="AM135" s="188">
        <v>500</v>
      </c>
      <c r="AN135" s="143">
        <v>2007</v>
      </c>
      <c r="AO135" s="143">
        <v>448</v>
      </c>
    </row>
    <row r="136" spans="34:41" x14ac:dyDescent="0.3">
      <c r="AH136" s="187" t="str">
        <f t="shared" si="9"/>
        <v>winter steelhead-EF Lewis</v>
      </c>
      <c r="AI136" s="143" t="s">
        <v>284</v>
      </c>
      <c r="AJ136" s="188" t="s">
        <v>347</v>
      </c>
      <c r="AK136" s="143" t="s">
        <v>287</v>
      </c>
      <c r="AL136" s="188" t="s">
        <v>83</v>
      </c>
      <c r="AM136" s="188">
        <v>500</v>
      </c>
      <c r="AN136" s="143">
        <v>2008</v>
      </c>
      <c r="AO136" s="143">
        <v>548</v>
      </c>
    </row>
    <row r="137" spans="34:41" x14ac:dyDescent="0.3">
      <c r="AH137" s="187" t="str">
        <f t="shared" si="9"/>
        <v>winter steelhead-EF Lewis</v>
      </c>
      <c r="AI137" s="143" t="s">
        <v>284</v>
      </c>
      <c r="AJ137" s="188" t="s">
        <v>347</v>
      </c>
      <c r="AK137" s="143" t="s">
        <v>287</v>
      </c>
      <c r="AL137" s="188" t="s">
        <v>83</v>
      </c>
      <c r="AM137" s="188">
        <v>500</v>
      </c>
      <c r="AN137" s="143">
        <v>2009</v>
      </c>
      <c r="AO137" s="143">
        <v>688</v>
      </c>
    </row>
    <row r="138" spans="34:41" x14ac:dyDescent="0.3">
      <c r="AH138" s="187" t="str">
        <f t="shared" si="9"/>
        <v>winter steelhead-EF Lewis</v>
      </c>
      <c r="AI138" s="143" t="s">
        <v>284</v>
      </c>
      <c r="AJ138" s="188" t="s">
        <v>347</v>
      </c>
      <c r="AK138" s="143" t="s">
        <v>287</v>
      </c>
      <c r="AL138" s="188" t="s">
        <v>83</v>
      </c>
      <c r="AM138" s="188">
        <v>500</v>
      </c>
      <c r="AN138" s="143">
        <v>2010</v>
      </c>
      <c r="AO138" s="143">
        <v>336</v>
      </c>
    </row>
    <row r="139" spans="34:41" x14ac:dyDescent="0.3">
      <c r="AH139" s="187" t="str">
        <f t="shared" si="9"/>
        <v>winter steelhead-EF Lewis</v>
      </c>
      <c r="AI139" s="143" t="s">
        <v>284</v>
      </c>
      <c r="AJ139" s="188" t="s">
        <v>347</v>
      </c>
      <c r="AK139" s="143" t="s">
        <v>287</v>
      </c>
      <c r="AL139" s="188" t="s">
        <v>83</v>
      </c>
      <c r="AM139" s="188">
        <v>500</v>
      </c>
      <c r="AN139" s="143">
        <v>2011</v>
      </c>
      <c r="AO139" s="143">
        <v>308</v>
      </c>
    </row>
    <row r="140" spans="34:41" x14ac:dyDescent="0.3">
      <c r="AH140" s="187" t="str">
        <f t="shared" si="9"/>
        <v>winter steelhead-EF Lewis</v>
      </c>
      <c r="AI140" s="143" t="s">
        <v>284</v>
      </c>
      <c r="AJ140" s="188" t="s">
        <v>347</v>
      </c>
      <c r="AK140" s="143" t="s">
        <v>287</v>
      </c>
      <c r="AL140" s="188" t="s">
        <v>83</v>
      </c>
      <c r="AM140" s="188">
        <v>500</v>
      </c>
      <c r="AN140" s="143">
        <v>2012</v>
      </c>
      <c r="AO140" s="143">
        <v>272</v>
      </c>
    </row>
    <row r="141" spans="34:41" x14ac:dyDescent="0.3">
      <c r="AH141" s="187" t="str">
        <f t="shared" ref="AH141:AH208" si="10">CONCATENATE(AI141, "-", AK141)</f>
        <v>winter steelhead-EF Lewis</v>
      </c>
      <c r="AI141" s="143" t="s">
        <v>284</v>
      </c>
      <c r="AJ141" s="188" t="s">
        <v>347</v>
      </c>
      <c r="AK141" s="143" t="s">
        <v>287</v>
      </c>
      <c r="AL141" s="188" t="s">
        <v>83</v>
      </c>
      <c r="AM141" s="188">
        <v>500</v>
      </c>
      <c r="AN141" s="143">
        <v>2013</v>
      </c>
      <c r="AO141" s="143">
        <v>488</v>
      </c>
    </row>
    <row r="142" spans="34:41" x14ac:dyDescent="0.3">
      <c r="AH142" s="187" t="str">
        <f t="shared" si="10"/>
        <v>winter steelhead-EF Lewis</v>
      </c>
      <c r="AI142" s="143" t="s">
        <v>284</v>
      </c>
      <c r="AJ142" s="188" t="s">
        <v>347</v>
      </c>
      <c r="AK142" s="143" t="s">
        <v>287</v>
      </c>
      <c r="AL142" s="188" t="s">
        <v>83</v>
      </c>
      <c r="AM142" s="188">
        <v>500</v>
      </c>
      <c r="AN142" s="143">
        <v>2014</v>
      </c>
      <c r="AO142" s="143">
        <v>414</v>
      </c>
    </row>
    <row r="143" spans="34:41" x14ac:dyDescent="0.3">
      <c r="AH143" s="187" t="str">
        <f t="shared" si="10"/>
        <v>winter steelhead-EF Lewis</v>
      </c>
      <c r="AI143" s="143" t="s">
        <v>284</v>
      </c>
      <c r="AJ143" s="188" t="s">
        <v>347</v>
      </c>
      <c r="AK143" s="143" t="s">
        <v>287</v>
      </c>
      <c r="AL143" s="188" t="s">
        <v>83</v>
      </c>
      <c r="AM143" s="188">
        <v>500</v>
      </c>
      <c r="AN143" s="143">
        <v>2015</v>
      </c>
      <c r="AO143" s="143">
        <v>678</v>
      </c>
    </row>
    <row r="144" spans="34:41" x14ac:dyDescent="0.3">
      <c r="AH144" s="187" t="str">
        <f t="shared" si="10"/>
        <v>winter steelhead-EF Lewis</v>
      </c>
      <c r="AI144" s="143" t="s">
        <v>284</v>
      </c>
      <c r="AJ144" s="188" t="s">
        <v>347</v>
      </c>
      <c r="AK144" s="143" t="s">
        <v>287</v>
      </c>
      <c r="AL144" s="188" t="s">
        <v>83</v>
      </c>
      <c r="AM144" s="188">
        <v>500</v>
      </c>
      <c r="AN144" s="143">
        <v>2016</v>
      </c>
      <c r="AO144" s="143">
        <v>984</v>
      </c>
    </row>
    <row r="145" spans="34:41" x14ac:dyDescent="0.3">
      <c r="AH145" s="187" t="str">
        <f t="shared" si="10"/>
        <v>winter steelhead-EF Lewis</v>
      </c>
      <c r="AI145" s="143" t="s">
        <v>284</v>
      </c>
      <c r="AJ145" s="188" t="s">
        <v>347</v>
      </c>
      <c r="AK145" s="143" t="s">
        <v>287</v>
      </c>
      <c r="AL145" s="188" t="s">
        <v>83</v>
      </c>
      <c r="AM145" s="188">
        <v>500</v>
      </c>
      <c r="AN145" s="143">
        <v>2017</v>
      </c>
      <c r="AO145" s="143">
        <v>746</v>
      </c>
    </row>
    <row r="146" spans="34:41" x14ac:dyDescent="0.3">
      <c r="AH146" s="187"/>
      <c r="AI146" s="143"/>
      <c r="AJ146" s="188"/>
      <c r="AK146" s="143"/>
      <c r="AL146" s="188"/>
      <c r="AM146" s="188"/>
      <c r="AN146" t="s">
        <v>292</v>
      </c>
      <c r="AO146" s="143">
        <f>GEOMEAN(AO136:AO145)</f>
        <v>504.45353269817412</v>
      </c>
    </row>
    <row r="147" spans="34:41" x14ac:dyDescent="0.3">
      <c r="AH147" s="187" t="str">
        <f t="shared" si="10"/>
        <v>winter steelhead-Washougal</v>
      </c>
      <c r="AI147" s="143" t="s">
        <v>284</v>
      </c>
      <c r="AJ147" s="188" t="s">
        <v>347</v>
      </c>
      <c r="AK147" s="143" t="s">
        <v>49</v>
      </c>
      <c r="AL147" s="188" t="s">
        <v>88</v>
      </c>
      <c r="AM147" s="188">
        <v>350</v>
      </c>
      <c r="AN147" s="143">
        <v>2001</v>
      </c>
      <c r="AO147" s="143">
        <v>216</v>
      </c>
    </row>
    <row r="148" spans="34:41" x14ac:dyDescent="0.3">
      <c r="AH148" s="187" t="str">
        <f t="shared" si="10"/>
        <v>winter steelhead-Washougal</v>
      </c>
      <c r="AI148" s="143" t="s">
        <v>284</v>
      </c>
      <c r="AJ148" s="188" t="s">
        <v>347</v>
      </c>
      <c r="AK148" s="143" t="s">
        <v>49</v>
      </c>
      <c r="AL148" s="188" t="s">
        <v>88</v>
      </c>
      <c r="AM148" s="188">
        <v>350</v>
      </c>
      <c r="AN148" s="143">
        <v>2002</v>
      </c>
      <c r="AO148" s="143">
        <v>286</v>
      </c>
    </row>
    <row r="149" spans="34:41" x14ac:dyDescent="0.3">
      <c r="AH149" s="187" t="str">
        <f t="shared" si="10"/>
        <v>winter steelhead-Washougal</v>
      </c>
      <c r="AI149" s="143" t="s">
        <v>284</v>
      </c>
      <c r="AJ149" s="188" t="s">
        <v>347</v>
      </c>
      <c r="AK149" s="143" t="s">
        <v>49</v>
      </c>
      <c r="AL149" s="188" t="s">
        <v>88</v>
      </c>
      <c r="AM149" s="188">
        <v>350</v>
      </c>
      <c r="AN149" s="143">
        <v>2003</v>
      </c>
      <c r="AO149" s="143">
        <v>764</v>
      </c>
    </row>
    <row r="150" spans="34:41" x14ac:dyDescent="0.3">
      <c r="AH150" s="187" t="str">
        <f t="shared" si="10"/>
        <v>winter steelhead-Washougal</v>
      </c>
      <c r="AI150" s="143" t="s">
        <v>284</v>
      </c>
      <c r="AJ150" s="188" t="s">
        <v>347</v>
      </c>
      <c r="AK150" s="143" t="s">
        <v>49</v>
      </c>
      <c r="AL150" s="188" t="s">
        <v>88</v>
      </c>
      <c r="AM150" s="188">
        <v>350</v>
      </c>
      <c r="AN150" s="143">
        <v>2004</v>
      </c>
      <c r="AO150" s="143">
        <v>1114</v>
      </c>
    </row>
    <row r="151" spans="34:41" x14ac:dyDescent="0.3">
      <c r="AH151" s="187" t="str">
        <f t="shared" si="10"/>
        <v>winter steelhead-Washougal</v>
      </c>
      <c r="AI151" s="143" t="s">
        <v>284</v>
      </c>
      <c r="AJ151" s="188" t="s">
        <v>347</v>
      </c>
      <c r="AK151" s="143" t="s">
        <v>49</v>
      </c>
      <c r="AL151" s="188" t="s">
        <v>88</v>
      </c>
      <c r="AM151" s="188">
        <v>350</v>
      </c>
      <c r="AN151" s="143">
        <v>2005</v>
      </c>
      <c r="AO151" s="143">
        <v>320</v>
      </c>
    </row>
    <row r="152" spans="34:41" x14ac:dyDescent="0.3">
      <c r="AH152" s="187" t="str">
        <f t="shared" si="10"/>
        <v>winter steelhead-Washougal</v>
      </c>
      <c r="AI152" s="143" t="s">
        <v>284</v>
      </c>
      <c r="AJ152" s="188" t="s">
        <v>347</v>
      </c>
      <c r="AK152" s="143" t="s">
        <v>49</v>
      </c>
      <c r="AL152" s="188" t="s">
        <v>88</v>
      </c>
      <c r="AM152" s="188">
        <v>350</v>
      </c>
      <c r="AN152" s="143">
        <v>2006</v>
      </c>
      <c r="AO152" s="143">
        <v>524</v>
      </c>
    </row>
    <row r="153" spans="34:41" x14ac:dyDescent="0.3">
      <c r="AH153" s="187" t="str">
        <f t="shared" si="10"/>
        <v>winter steelhead-Washougal</v>
      </c>
      <c r="AI153" s="143" t="s">
        <v>284</v>
      </c>
      <c r="AJ153" s="188" t="s">
        <v>347</v>
      </c>
      <c r="AK153" s="143" t="s">
        <v>49</v>
      </c>
      <c r="AL153" s="188" t="s">
        <v>88</v>
      </c>
      <c r="AM153" s="188">
        <v>350</v>
      </c>
      <c r="AN153" s="143">
        <v>2007</v>
      </c>
      <c r="AO153" s="143">
        <v>632</v>
      </c>
    </row>
    <row r="154" spans="34:41" x14ac:dyDescent="0.3">
      <c r="AH154" s="187" t="str">
        <f t="shared" si="10"/>
        <v>winter steelhead-Washougal</v>
      </c>
      <c r="AI154" s="143" t="s">
        <v>284</v>
      </c>
      <c r="AJ154" s="188" t="s">
        <v>347</v>
      </c>
      <c r="AK154" s="143" t="s">
        <v>49</v>
      </c>
      <c r="AL154" s="188" t="s">
        <v>88</v>
      </c>
      <c r="AM154" s="188">
        <v>350</v>
      </c>
      <c r="AN154" s="143">
        <v>2008</v>
      </c>
      <c r="AO154" s="143">
        <v>732</v>
      </c>
    </row>
    <row r="155" spans="34:41" x14ac:dyDescent="0.3">
      <c r="AH155" s="187" t="str">
        <f t="shared" si="10"/>
        <v>winter steelhead-Washougal</v>
      </c>
      <c r="AI155" s="143" t="s">
        <v>284</v>
      </c>
      <c r="AJ155" s="188" t="s">
        <v>347</v>
      </c>
      <c r="AK155" s="143" t="s">
        <v>49</v>
      </c>
      <c r="AL155" s="188" t="s">
        <v>88</v>
      </c>
      <c r="AM155" s="188">
        <v>350</v>
      </c>
      <c r="AN155" s="143">
        <v>2009</v>
      </c>
      <c r="AO155" s="143">
        <v>418</v>
      </c>
    </row>
    <row r="156" spans="34:41" x14ac:dyDescent="0.3">
      <c r="AH156" s="187" t="str">
        <f t="shared" si="10"/>
        <v>winter steelhead-Washougal</v>
      </c>
      <c r="AI156" s="143" t="s">
        <v>284</v>
      </c>
      <c r="AJ156" s="188" t="s">
        <v>347</v>
      </c>
      <c r="AK156" s="143" t="s">
        <v>49</v>
      </c>
      <c r="AL156" s="188" t="s">
        <v>88</v>
      </c>
      <c r="AM156" s="188">
        <v>350</v>
      </c>
      <c r="AN156" s="143">
        <v>2010</v>
      </c>
      <c r="AO156" s="143">
        <v>232</v>
      </c>
    </row>
    <row r="157" spans="34:41" x14ac:dyDescent="0.3">
      <c r="AH157" s="187" t="str">
        <f t="shared" si="10"/>
        <v>winter steelhead-Washougal</v>
      </c>
      <c r="AI157" s="143" t="s">
        <v>284</v>
      </c>
      <c r="AJ157" s="188" t="s">
        <v>347</v>
      </c>
      <c r="AK157" s="143" t="s">
        <v>49</v>
      </c>
      <c r="AL157" s="188" t="s">
        <v>88</v>
      </c>
      <c r="AM157" s="188">
        <v>350</v>
      </c>
      <c r="AN157" s="143">
        <v>2011</v>
      </c>
      <c r="AO157" s="143">
        <v>204</v>
      </c>
    </row>
    <row r="158" spans="34:41" x14ac:dyDescent="0.3">
      <c r="AH158" s="187" t="str">
        <f t="shared" si="10"/>
        <v>winter steelhead-Washougal</v>
      </c>
      <c r="AI158" s="143" t="s">
        <v>284</v>
      </c>
      <c r="AJ158" s="188" t="s">
        <v>347</v>
      </c>
      <c r="AK158" s="143" t="s">
        <v>49</v>
      </c>
      <c r="AL158" s="188" t="s">
        <v>88</v>
      </c>
      <c r="AM158" s="188">
        <v>350</v>
      </c>
      <c r="AN158" s="143">
        <v>2012</v>
      </c>
      <c r="AO158" s="143">
        <v>306</v>
      </c>
    </row>
    <row r="159" spans="34:41" x14ac:dyDescent="0.3">
      <c r="AH159" s="187" t="str">
        <f t="shared" si="10"/>
        <v>winter steelhead-Washougal</v>
      </c>
      <c r="AI159" s="143" t="s">
        <v>284</v>
      </c>
      <c r="AJ159" s="188" t="s">
        <v>347</v>
      </c>
      <c r="AK159" s="143" t="s">
        <v>49</v>
      </c>
      <c r="AL159" s="188" t="s">
        <v>88</v>
      </c>
      <c r="AM159" s="188">
        <v>350</v>
      </c>
      <c r="AN159" s="143">
        <v>2013</v>
      </c>
      <c r="AO159" s="143">
        <v>678</v>
      </c>
    </row>
    <row r="160" spans="34:41" x14ac:dyDescent="0.3">
      <c r="AH160" s="187" t="str">
        <f t="shared" si="10"/>
        <v>winter steelhead-Washougal</v>
      </c>
      <c r="AI160" s="143" t="s">
        <v>284</v>
      </c>
      <c r="AJ160" s="188" t="s">
        <v>347</v>
      </c>
      <c r="AK160" s="143" t="s">
        <v>49</v>
      </c>
      <c r="AL160" s="188" t="s">
        <v>88</v>
      </c>
      <c r="AM160" s="188">
        <v>350</v>
      </c>
      <c r="AN160" s="143">
        <v>2014</v>
      </c>
      <c r="AO160" s="143">
        <v>388</v>
      </c>
    </row>
    <row r="161" spans="34:41" x14ac:dyDescent="0.3">
      <c r="AH161" s="187" t="str">
        <f t="shared" si="10"/>
        <v>winter steelhead-Washougal</v>
      </c>
      <c r="AI161" s="143" t="s">
        <v>284</v>
      </c>
      <c r="AJ161" s="188" t="s">
        <v>347</v>
      </c>
      <c r="AK161" s="143" t="s">
        <v>49</v>
      </c>
      <c r="AL161" s="188" t="s">
        <v>88</v>
      </c>
      <c r="AM161" s="188">
        <v>350</v>
      </c>
      <c r="AN161" s="143">
        <v>2015</v>
      </c>
      <c r="AO161" s="143">
        <v>648</v>
      </c>
    </row>
    <row r="162" spans="34:41" x14ac:dyDescent="0.3">
      <c r="AH162" s="187" t="str">
        <f t="shared" si="10"/>
        <v>winter steelhead-Washougal</v>
      </c>
      <c r="AI162" s="143" t="s">
        <v>284</v>
      </c>
      <c r="AJ162" s="188" t="s">
        <v>347</v>
      </c>
      <c r="AK162" s="143" t="s">
        <v>49</v>
      </c>
      <c r="AL162" s="188" t="s">
        <v>88</v>
      </c>
      <c r="AM162" s="188">
        <v>350</v>
      </c>
      <c r="AN162" s="143">
        <v>2016</v>
      </c>
      <c r="AO162" s="143">
        <v>636</v>
      </c>
    </row>
    <row r="163" spans="34:41" x14ac:dyDescent="0.3">
      <c r="AH163" s="187" t="str">
        <f t="shared" si="10"/>
        <v>winter steelhead-Washougal</v>
      </c>
      <c r="AI163" s="143" t="s">
        <v>284</v>
      </c>
      <c r="AJ163" s="188" t="s">
        <v>347</v>
      </c>
      <c r="AK163" s="143" t="s">
        <v>49</v>
      </c>
      <c r="AL163" s="188" t="s">
        <v>88</v>
      </c>
      <c r="AM163" s="188">
        <v>350</v>
      </c>
      <c r="AN163" s="143">
        <v>2017</v>
      </c>
      <c r="AO163" s="143">
        <v>602</v>
      </c>
    </row>
    <row r="164" spans="34:41" x14ac:dyDescent="0.3">
      <c r="AH164" s="187"/>
      <c r="AI164" s="143"/>
      <c r="AJ164" s="188"/>
      <c r="AK164" s="143"/>
      <c r="AL164" s="188"/>
      <c r="AM164" s="188"/>
      <c r="AN164" t="s">
        <v>292</v>
      </c>
      <c r="AO164" s="143">
        <f>GEOMEAN(AO154:AO163)</f>
        <v>442.71241123008696</v>
      </c>
    </row>
    <row r="165" spans="34:41" x14ac:dyDescent="0.3">
      <c r="AH165" s="187" t="str">
        <f t="shared" si="10"/>
        <v>summer steelhead-Kalama</v>
      </c>
      <c r="AI165" s="143" t="s">
        <v>288</v>
      </c>
      <c r="AJ165" s="188" t="s">
        <v>347</v>
      </c>
      <c r="AK165" s="143" t="s">
        <v>1</v>
      </c>
      <c r="AL165" s="188" t="s">
        <v>83</v>
      </c>
      <c r="AM165" s="188">
        <v>500</v>
      </c>
      <c r="AN165" s="143">
        <v>2001</v>
      </c>
      <c r="AO165" s="143">
        <v>286</v>
      </c>
    </row>
    <row r="166" spans="34:41" x14ac:dyDescent="0.3">
      <c r="AH166" s="187" t="str">
        <f t="shared" si="10"/>
        <v>summer steelhead-Kalama</v>
      </c>
      <c r="AI166" s="143" t="s">
        <v>288</v>
      </c>
      <c r="AJ166" s="188" t="s">
        <v>347</v>
      </c>
      <c r="AK166" s="143" t="s">
        <v>1</v>
      </c>
      <c r="AL166" s="188" t="s">
        <v>83</v>
      </c>
      <c r="AM166" s="188">
        <v>500</v>
      </c>
      <c r="AN166" s="143">
        <v>2002</v>
      </c>
      <c r="AO166" s="143">
        <v>454</v>
      </c>
    </row>
    <row r="167" spans="34:41" x14ac:dyDescent="0.3">
      <c r="AH167" s="187" t="str">
        <f t="shared" si="10"/>
        <v>summer steelhead-Kalama</v>
      </c>
      <c r="AI167" s="143" t="s">
        <v>288</v>
      </c>
      <c r="AJ167" s="188" t="s">
        <v>347</v>
      </c>
      <c r="AK167" s="143" t="s">
        <v>1</v>
      </c>
      <c r="AL167" s="188" t="s">
        <v>83</v>
      </c>
      <c r="AM167" s="188">
        <v>500</v>
      </c>
      <c r="AN167" s="143">
        <v>2003</v>
      </c>
      <c r="AO167" s="143">
        <v>817</v>
      </c>
    </row>
    <row r="168" spans="34:41" x14ac:dyDescent="0.3">
      <c r="AH168" s="187" t="str">
        <f t="shared" si="10"/>
        <v>summer steelhead-Kalama</v>
      </c>
      <c r="AI168" s="143" t="s">
        <v>288</v>
      </c>
      <c r="AJ168" s="188" t="s">
        <v>347</v>
      </c>
      <c r="AK168" s="143" t="s">
        <v>1</v>
      </c>
      <c r="AL168" s="188" t="s">
        <v>83</v>
      </c>
      <c r="AM168" s="188">
        <v>500</v>
      </c>
      <c r="AN168" s="143">
        <v>2004</v>
      </c>
      <c r="AO168" s="143">
        <v>549</v>
      </c>
    </row>
    <row r="169" spans="34:41" x14ac:dyDescent="0.3">
      <c r="AH169" s="187" t="str">
        <f t="shared" si="10"/>
        <v>summer steelhead-Kalama</v>
      </c>
      <c r="AI169" s="143" t="s">
        <v>288</v>
      </c>
      <c r="AJ169" s="188" t="s">
        <v>347</v>
      </c>
      <c r="AK169" s="143" t="s">
        <v>1</v>
      </c>
      <c r="AL169" s="188" t="s">
        <v>83</v>
      </c>
      <c r="AM169" s="188">
        <v>500</v>
      </c>
      <c r="AN169" s="143">
        <v>2005</v>
      </c>
      <c r="AO169" s="143">
        <v>435</v>
      </c>
    </row>
    <row r="170" spans="34:41" x14ac:dyDescent="0.3">
      <c r="AH170" s="187" t="str">
        <f t="shared" si="10"/>
        <v>summer steelhead-Kalama</v>
      </c>
      <c r="AI170" s="143" t="s">
        <v>288</v>
      </c>
      <c r="AJ170" s="188" t="s">
        <v>347</v>
      </c>
      <c r="AK170" s="143" t="s">
        <v>1</v>
      </c>
      <c r="AL170" s="188" t="s">
        <v>83</v>
      </c>
      <c r="AM170" s="188">
        <v>500</v>
      </c>
      <c r="AN170" s="143">
        <v>2006</v>
      </c>
      <c r="AO170" s="143">
        <v>387</v>
      </c>
    </row>
    <row r="171" spans="34:41" x14ac:dyDescent="0.3">
      <c r="AH171" s="187" t="str">
        <f t="shared" si="10"/>
        <v>summer steelhead-Kalama</v>
      </c>
      <c r="AI171" s="143" t="s">
        <v>288</v>
      </c>
      <c r="AJ171" s="188" t="s">
        <v>347</v>
      </c>
      <c r="AK171" s="143" t="s">
        <v>1</v>
      </c>
      <c r="AL171" s="188" t="s">
        <v>83</v>
      </c>
      <c r="AM171" s="188">
        <v>500</v>
      </c>
      <c r="AN171" s="143">
        <v>2007</v>
      </c>
      <c r="AO171" s="143">
        <v>361</v>
      </c>
    </row>
    <row r="172" spans="34:41" x14ac:dyDescent="0.3">
      <c r="AH172" s="187" t="str">
        <f t="shared" si="10"/>
        <v>summer steelhead-Kalama</v>
      </c>
      <c r="AI172" s="143" t="s">
        <v>288</v>
      </c>
      <c r="AJ172" s="188" t="s">
        <v>347</v>
      </c>
      <c r="AK172" s="143" t="s">
        <v>1</v>
      </c>
      <c r="AL172" s="188" t="s">
        <v>83</v>
      </c>
      <c r="AM172" s="188">
        <v>500</v>
      </c>
      <c r="AN172" s="143">
        <v>2008</v>
      </c>
      <c r="AO172" s="143">
        <v>237</v>
      </c>
    </row>
    <row r="173" spans="34:41" x14ac:dyDescent="0.3">
      <c r="AH173" s="187" t="str">
        <f t="shared" si="10"/>
        <v>summer steelhead-Kalama</v>
      </c>
      <c r="AI173" s="143" t="s">
        <v>288</v>
      </c>
      <c r="AJ173" s="188" t="s">
        <v>347</v>
      </c>
      <c r="AK173" s="143" t="s">
        <v>1</v>
      </c>
      <c r="AL173" s="188" t="s">
        <v>83</v>
      </c>
      <c r="AM173" s="188">
        <v>500</v>
      </c>
      <c r="AN173" s="143">
        <v>2009</v>
      </c>
      <c r="AO173" s="143">
        <v>308</v>
      </c>
    </row>
    <row r="174" spans="34:41" x14ac:dyDescent="0.3">
      <c r="AH174" s="187" t="str">
        <f t="shared" si="10"/>
        <v>summer steelhead-Kalama</v>
      </c>
      <c r="AI174" s="143" t="s">
        <v>288</v>
      </c>
      <c r="AJ174" s="188" t="s">
        <v>347</v>
      </c>
      <c r="AK174" s="143" t="s">
        <v>1</v>
      </c>
      <c r="AL174" s="188" t="s">
        <v>83</v>
      </c>
      <c r="AM174" s="188">
        <v>500</v>
      </c>
      <c r="AN174" s="143">
        <v>2010</v>
      </c>
      <c r="AO174" s="143">
        <v>370</v>
      </c>
    </row>
    <row r="175" spans="34:41" x14ac:dyDescent="0.3">
      <c r="AH175" s="187" t="str">
        <f t="shared" si="10"/>
        <v>summer steelhead-Kalama</v>
      </c>
      <c r="AI175" s="143" t="s">
        <v>288</v>
      </c>
      <c r="AJ175" s="188" t="s">
        <v>347</v>
      </c>
      <c r="AK175" s="143" t="s">
        <v>1</v>
      </c>
      <c r="AL175" s="188" t="s">
        <v>83</v>
      </c>
      <c r="AM175" s="188">
        <v>500</v>
      </c>
      <c r="AN175" s="143">
        <v>2011</v>
      </c>
      <c r="AO175" s="143">
        <v>534</v>
      </c>
    </row>
    <row r="176" spans="34:41" x14ac:dyDescent="0.3">
      <c r="AH176" s="187" t="str">
        <f t="shared" si="10"/>
        <v>summer steelhead-Kalama</v>
      </c>
      <c r="AI176" s="143" t="s">
        <v>288</v>
      </c>
      <c r="AJ176" s="188" t="s">
        <v>347</v>
      </c>
      <c r="AK176" s="143" t="s">
        <v>1</v>
      </c>
      <c r="AL176" s="188" t="s">
        <v>83</v>
      </c>
      <c r="AM176" s="188">
        <v>500</v>
      </c>
      <c r="AN176" s="143">
        <v>2012</v>
      </c>
      <c r="AO176" s="143">
        <v>646</v>
      </c>
    </row>
    <row r="177" spans="34:41" x14ac:dyDescent="0.3">
      <c r="AH177" s="187" t="str">
        <f t="shared" si="10"/>
        <v>summer steelhead-Kalama</v>
      </c>
      <c r="AI177" s="143" t="s">
        <v>288</v>
      </c>
      <c r="AJ177" s="188" t="s">
        <v>347</v>
      </c>
      <c r="AK177" s="143" t="s">
        <v>1</v>
      </c>
      <c r="AL177" s="188" t="s">
        <v>83</v>
      </c>
      <c r="AM177" s="188">
        <v>500</v>
      </c>
      <c r="AN177" s="143">
        <v>2013</v>
      </c>
      <c r="AO177" s="143">
        <v>734</v>
      </c>
    </row>
    <row r="178" spans="34:41" x14ac:dyDescent="0.3">
      <c r="AH178" s="187" t="str">
        <f t="shared" si="10"/>
        <v>summer steelhead-Kalama</v>
      </c>
      <c r="AI178" s="143" t="s">
        <v>288</v>
      </c>
      <c r="AJ178" s="188" t="s">
        <v>347</v>
      </c>
      <c r="AK178" s="143" t="s">
        <v>1</v>
      </c>
      <c r="AL178" s="188" t="s">
        <v>83</v>
      </c>
      <c r="AM178" s="188">
        <v>500</v>
      </c>
      <c r="AN178" s="143">
        <v>2014</v>
      </c>
      <c r="AO178" s="143">
        <v>400</v>
      </c>
    </row>
    <row r="179" spans="34:41" x14ac:dyDescent="0.3">
      <c r="AH179" s="187" t="str">
        <f t="shared" si="10"/>
        <v>summer steelhead-Kalama</v>
      </c>
      <c r="AI179" s="143" t="s">
        <v>288</v>
      </c>
      <c r="AJ179" s="188" t="s">
        <v>347</v>
      </c>
      <c r="AK179" s="143" t="s">
        <v>1</v>
      </c>
      <c r="AL179" s="188" t="s">
        <v>83</v>
      </c>
      <c r="AM179" s="188">
        <v>500</v>
      </c>
      <c r="AN179" s="143">
        <v>2015</v>
      </c>
      <c r="AO179" s="143">
        <v>814</v>
      </c>
    </row>
    <row r="180" spans="34:41" x14ac:dyDescent="0.3">
      <c r="AH180" s="187" t="str">
        <f t="shared" si="10"/>
        <v>summer steelhead-Kalama</v>
      </c>
      <c r="AI180" s="143" t="s">
        <v>288</v>
      </c>
      <c r="AJ180" s="188" t="s">
        <v>347</v>
      </c>
      <c r="AK180" s="143" t="s">
        <v>1</v>
      </c>
      <c r="AL180" s="188" t="s">
        <v>83</v>
      </c>
      <c r="AM180" s="188">
        <v>500</v>
      </c>
      <c r="AN180" s="143">
        <v>2016</v>
      </c>
      <c r="AO180" s="143">
        <v>868</v>
      </c>
    </row>
    <row r="181" spans="34:41" x14ac:dyDescent="0.3">
      <c r="AH181" s="187" t="str">
        <f t="shared" si="10"/>
        <v>summer steelhead-Kalama</v>
      </c>
      <c r="AI181" s="143" t="s">
        <v>288</v>
      </c>
      <c r="AJ181" s="188" t="s">
        <v>347</v>
      </c>
      <c r="AK181" s="143" t="s">
        <v>1</v>
      </c>
      <c r="AL181" s="188" t="s">
        <v>83</v>
      </c>
      <c r="AM181" s="188">
        <v>500</v>
      </c>
      <c r="AN181" s="143">
        <v>2017</v>
      </c>
      <c r="AO181" s="143">
        <v>647</v>
      </c>
    </row>
    <row r="182" spans="34:41" x14ac:dyDescent="0.3">
      <c r="AH182" s="187"/>
      <c r="AI182" s="143"/>
      <c r="AJ182" s="188"/>
      <c r="AK182" s="143"/>
      <c r="AL182" s="188"/>
      <c r="AM182" s="188"/>
      <c r="AN182" t="s">
        <v>292</v>
      </c>
      <c r="AO182" s="143">
        <f>GEOMEAN(AO172:AO181)</f>
        <v>512.51655982161788</v>
      </c>
    </row>
    <row r="183" spans="34:41" x14ac:dyDescent="0.3">
      <c r="AH183" s="187" t="str">
        <f t="shared" si="10"/>
        <v>summer steelhead-EF Lewis</v>
      </c>
      <c r="AI183" s="143" t="s">
        <v>288</v>
      </c>
      <c r="AJ183" s="188" t="s">
        <v>347</v>
      </c>
      <c r="AK183" s="143" t="s">
        <v>287</v>
      </c>
      <c r="AL183" s="188" t="s">
        <v>83</v>
      </c>
      <c r="AM183" s="188">
        <v>500</v>
      </c>
      <c r="AN183" s="143">
        <v>2001</v>
      </c>
      <c r="AO183" s="143">
        <v>271</v>
      </c>
    </row>
    <row r="184" spans="34:41" x14ac:dyDescent="0.3">
      <c r="AH184" s="187" t="str">
        <f t="shared" si="10"/>
        <v>summer steelhead-EF Lewis</v>
      </c>
      <c r="AI184" s="143" t="s">
        <v>288</v>
      </c>
      <c r="AJ184" s="188" t="s">
        <v>347</v>
      </c>
      <c r="AK184" s="143" t="s">
        <v>287</v>
      </c>
      <c r="AL184" s="188" t="s">
        <v>83</v>
      </c>
      <c r="AM184" s="188">
        <v>500</v>
      </c>
      <c r="AN184" s="143">
        <v>2002</v>
      </c>
      <c r="AO184" s="143">
        <v>440</v>
      </c>
    </row>
    <row r="185" spans="34:41" x14ac:dyDescent="0.3">
      <c r="AH185" s="187" t="str">
        <f t="shared" si="10"/>
        <v>summer steelhead-EF Lewis</v>
      </c>
      <c r="AI185" s="143" t="s">
        <v>288</v>
      </c>
      <c r="AJ185" s="188" t="s">
        <v>347</v>
      </c>
      <c r="AK185" s="143" t="s">
        <v>287</v>
      </c>
      <c r="AL185" s="188" t="s">
        <v>83</v>
      </c>
      <c r="AM185" s="188">
        <v>500</v>
      </c>
      <c r="AN185" s="143">
        <v>2003</v>
      </c>
      <c r="AO185" s="143">
        <v>909.77272727272725</v>
      </c>
    </row>
    <row r="186" spans="34:41" x14ac:dyDescent="0.3">
      <c r="AH186" s="187" t="str">
        <f t="shared" si="10"/>
        <v>summer steelhead-EF Lewis</v>
      </c>
      <c r="AI186" s="143" t="s">
        <v>288</v>
      </c>
      <c r="AJ186" s="188" t="s">
        <v>347</v>
      </c>
      <c r="AK186" s="143" t="s">
        <v>287</v>
      </c>
      <c r="AL186" s="188" t="s">
        <v>83</v>
      </c>
      <c r="AM186" s="188">
        <v>500</v>
      </c>
      <c r="AN186" s="143">
        <v>2004</v>
      </c>
      <c r="AO186" s="143">
        <v>425.34090909090912</v>
      </c>
    </row>
    <row r="187" spans="34:41" x14ac:dyDescent="0.3">
      <c r="AH187" s="187" t="str">
        <f t="shared" si="10"/>
        <v>summer steelhead-EF Lewis</v>
      </c>
      <c r="AI187" s="143" t="s">
        <v>288</v>
      </c>
      <c r="AJ187" s="188" t="s">
        <v>347</v>
      </c>
      <c r="AK187" s="143" t="s">
        <v>287</v>
      </c>
      <c r="AL187" s="188" t="s">
        <v>83</v>
      </c>
      <c r="AM187" s="188">
        <v>500</v>
      </c>
      <c r="AN187" s="143">
        <v>2005</v>
      </c>
      <c r="AO187" s="143">
        <v>672.9545454545455</v>
      </c>
    </row>
    <row r="188" spans="34:41" x14ac:dyDescent="0.3">
      <c r="AH188" s="187" t="str">
        <f t="shared" si="10"/>
        <v>summer steelhead-EF Lewis</v>
      </c>
      <c r="AI188" s="143" t="s">
        <v>288</v>
      </c>
      <c r="AJ188" s="188" t="s">
        <v>347</v>
      </c>
      <c r="AK188" s="143" t="s">
        <v>287</v>
      </c>
      <c r="AL188" s="188" t="s">
        <v>83</v>
      </c>
      <c r="AM188" s="188">
        <v>500</v>
      </c>
      <c r="AN188" s="143">
        <v>2006</v>
      </c>
      <c r="AO188" s="143">
        <v>560.22727272727275</v>
      </c>
    </row>
    <row r="189" spans="34:41" x14ac:dyDescent="0.3">
      <c r="AH189" s="187" t="str">
        <f t="shared" si="10"/>
        <v>summer steelhead-EF Lewis</v>
      </c>
      <c r="AI189" s="143" t="s">
        <v>288</v>
      </c>
      <c r="AJ189" s="188" t="s">
        <v>347</v>
      </c>
      <c r="AK189" s="143" t="s">
        <v>287</v>
      </c>
      <c r="AL189" s="188" t="s">
        <v>83</v>
      </c>
      <c r="AM189" s="188">
        <v>500</v>
      </c>
      <c r="AN189" s="143">
        <v>2007</v>
      </c>
      <c r="AO189" s="143">
        <v>412.38636363636363</v>
      </c>
    </row>
    <row r="190" spans="34:41" x14ac:dyDescent="0.3">
      <c r="AH190" s="187" t="str">
        <f t="shared" si="10"/>
        <v>summer steelhead-EF Lewis</v>
      </c>
      <c r="AI190" s="143" t="s">
        <v>288</v>
      </c>
      <c r="AJ190" s="188" t="s">
        <v>347</v>
      </c>
      <c r="AK190" s="143" t="s">
        <v>287</v>
      </c>
      <c r="AL190" s="188" t="s">
        <v>83</v>
      </c>
      <c r="AM190" s="188">
        <v>500</v>
      </c>
      <c r="AN190" s="143">
        <v>2008</v>
      </c>
      <c r="AO190" s="143">
        <v>364.77272727272725</v>
      </c>
    </row>
    <row r="191" spans="34:41" x14ac:dyDescent="0.3">
      <c r="AH191" s="187" t="str">
        <f t="shared" si="10"/>
        <v>summer steelhead-EF Lewis</v>
      </c>
      <c r="AI191" s="143" t="s">
        <v>288</v>
      </c>
      <c r="AJ191" s="188" t="s">
        <v>347</v>
      </c>
      <c r="AK191" s="143" t="s">
        <v>287</v>
      </c>
      <c r="AL191" s="188" t="s">
        <v>83</v>
      </c>
      <c r="AM191" s="188">
        <v>500</v>
      </c>
      <c r="AN191" s="143">
        <v>2009</v>
      </c>
      <c r="AO191" s="143">
        <v>800.45454545454538</v>
      </c>
    </row>
    <row r="192" spans="34:41" x14ac:dyDescent="0.3">
      <c r="AH192" s="187" t="str">
        <f t="shared" si="10"/>
        <v>summer steelhead-EF Lewis</v>
      </c>
      <c r="AI192" s="143" t="s">
        <v>288</v>
      </c>
      <c r="AJ192" s="188" t="s">
        <v>347</v>
      </c>
      <c r="AK192" s="143" t="s">
        <v>287</v>
      </c>
      <c r="AL192" s="188" t="s">
        <v>83</v>
      </c>
      <c r="AM192" s="188">
        <v>500</v>
      </c>
      <c r="AN192" s="143">
        <v>2010</v>
      </c>
      <c r="AO192" s="143">
        <v>599.77272727272725</v>
      </c>
    </row>
    <row r="193" spans="34:41" x14ac:dyDescent="0.3">
      <c r="AH193" s="187" t="str">
        <f t="shared" si="10"/>
        <v>summer steelhead-EF Lewis</v>
      </c>
      <c r="AI193" s="143" t="s">
        <v>288</v>
      </c>
      <c r="AJ193" s="188" t="s">
        <v>347</v>
      </c>
      <c r="AK193" s="143" t="s">
        <v>287</v>
      </c>
      <c r="AL193" s="188" t="s">
        <v>83</v>
      </c>
      <c r="AM193" s="188">
        <v>500</v>
      </c>
      <c r="AN193" s="143">
        <v>2011</v>
      </c>
      <c r="AO193" s="143">
        <v>1036.25</v>
      </c>
    </row>
    <row r="194" spans="34:41" x14ac:dyDescent="0.3">
      <c r="AH194" s="187" t="str">
        <f t="shared" si="10"/>
        <v>summer steelhead-EF Lewis</v>
      </c>
      <c r="AI194" s="143" t="s">
        <v>288</v>
      </c>
      <c r="AJ194" s="188" t="s">
        <v>347</v>
      </c>
      <c r="AK194" s="143" t="s">
        <v>287</v>
      </c>
      <c r="AL194" s="188" t="s">
        <v>83</v>
      </c>
      <c r="AM194" s="188">
        <v>500</v>
      </c>
      <c r="AN194" s="143">
        <v>2012</v>
      </c>
      <c r="AO194" s="143">
        <v>1083.8636363636363</v>
      </c>
    </row>
    <row r="195" spans="34:41" x14ac:dyDescent="0.3">
      <c r="AH195" s="187" t="str">
        <f t="shared" si="10"/>
        <v>summer steelhead-EF Lewis</v>
      </c>
      <c r="AI195" s="143" t="s">
        <v>288</v>
      </c>
      <c r="AJ195" s="188" t="s">
        <v>347</v>
      </c>
      <c r="AK195" s="143" t="s">
        <v>287</v>
      </c>
      <c r="AL195" s="188" t="s">
        <v>83</v>
      </c>
      <c r="AM195" s="188">
        <v>500</v>
      </c>
      <c r="AN195" s="143">
        <v>2013</v>
      </c>
      <c r="AO195" s="143">
        <v>1059.090909090909</v>
      </c>
    </row>
    <row r="196" spans="34:41" x14ac:dyDescent="0.3">
      <c r="AH196" s="187" t="str">
        <f t="shared" si="10"/>
        <v>summer steelhead-EF Lewis</v>
      </c>
      <c r="AI196" s="143" t="s">
        <v>288</v>
      </c>
      <c r="AJ196" s="188" t="s">
        <v>347</v>
      </c>
      <c r="AK196" s="143" t="s">
        <v>287</v>
      </c>
      <c r="AL196" s="188" t="s">
        <v>83</v>
      </c>
      <c r="AM196" s="188">
        <v>500</v>
      </c>
      <c r="AN196" s="143">
        <v>2014</v>
      </c>
      <c r="AO196" s="143">
        <v>617.0454545454545</v>
      </c>
    </row>
    <row r="197" spans="34:41" x14ac:dyDescent="0.3">
      <c r="AH197" s="187" t="str">
        <f t="shared" si="10"/>
        <v>summer steelhead-EF Lewis</v>
      </c>
      <c r="AI197" s="143" t="s">
        <v>288</v>
      </c>
      <c r="AJ197" s="188" t="s">
        <v>347</v>
      </c>
      <c r="AK197" s="143" t="s">
        <v>287</v>
      </c>
      <c r="AL197" s="188" t="s">
        <v>83</v>
      </c>
      <c r="AM197" s="188">
        <v>500</v>
      </c>
      <c r="AN197" s="143">
        <v>2015</v>
      </c>
      <c r="AO197" s="143">
        <v>843.18181818181813</v>
      </c>
    </row>
    <row r="198" spans="34:41" x14ac:dyDescent="0.3">
      <c r="AH198" s="187" t="str">
        <f t="shared" si="10"/>
        <v>summer steelhead-EF Lewis</v>
      </c>
      <c r="AI198" s="143" t="s">
        <v>288</v>
      </c>
      <c r="AJ198" s="188" t="s">
        <v>347</v>
      </c>
      <c r="AK198" s="143" t="s">
        <v>287</v>
      </c>
      <c r="AL198" s="188" t="s">
        <v>83</v>
      </c>
      <c r="AM198" s="188">
        <v>500</v>
      </c>
      <c r="AN198" s="143">
        <v>2016</v>
      </c>
      <c r="AO198" s="143">
        <v>824</v>
      </c>
    </row>
    <row r="199" spans="34:41" x14ac:dyDescent="0.3">
      <c r="AH199" s="187" t="str">
        <f t="shared" si="10"/>
        <v>summer steelhead-EF Lewis</v>
      </c>
      <c r="AI199" s="143" t="s">
        <v>288</v>
      </c>
      <c r="AJ199" s="188" t="s">
        <v>347</v>
      </c>
      <c r="AK199" s="143" t="s">
        <v>287</v>
      </c>
      <c r="AL199" s="188" t="s">
        <v>83</v>
      </c>
      <c r="AM199" s="188">
        <v>500</v>
      </c>
      <c r="AN199" s="143">
        <v>2017</v>
      </c>
      <c r="AO199" s="143">
        <v>739</v>
      </c>
    </row>
    <row r="200" spans="34:41" x14ac:dyDescent="0.3">
      <c r="AH200" s="187"/>
      <c r="AI200" s="143"/>
      <c r="AJ200" s="188"/>
      <c r="AK200" s="143"/>
      <c r="AL200" s="188"/>
      <c r="AM200" s="188"/>
      <c r="AN200" t="s">
        <v>292</v>
      </c>
      <c r="AO200" s="143">
        <f>GEOMEAN(AO190:AO199)</f>
        <v>761.99622875567832</v>
      </c>
    </row>
    <row r="201" spans="34:41" x14ac:dyDescent="0.3">
      <c r="AH201" s="187" t="str">
        <f t="shared" si="10"/>
        <v>summer steelhead-Washougal</v>
      </c>
      <c r="AI201" s="143" t="s">
        <v>288</v>
      </c>
      <c r="AJ201" s="188" t="s">
        <v>347</v>
      </c>
      <c r="AK201" s="143" t="s">
        <v>49</v>
      </c>
      <c r="AL201" s="188" t="s">
        <v>83</v>
      </c>
      <c r="AM201" s="188">
        <v>500</v>
      </c>
      <c r="AN201" s="143">
        <v>2001</v>
      </c>
      <c r="AO201" s="143">
        <v>184</v>
      </c>
    </row>
    <row r="202" spans="34:41" x14ac:dyDescent="0.3">
      <c r="AH202" s="187" t="str">
        <f t="shared" si="10"/>
        <v>summer steelhead-Washougal</v>
      </c>
      <c r="AI202" s="143" t="s">
        <v>288</v>
      </c>
      <c r="AJ202" s="188" t="s">
        <v>347</v>
      </c>
      <c r="AK202" s="143" t="s">
        <v>49</v>
      </c>
      <c r="AL202" s="188" t="s">
        <v>83</v>
      </c>
      <c r="AM202" s="188">
        <v>500</v>
      </c>
      <c r="AN202" s="143">
        <v>2002</v>
      </c>
      <c r="AO202" s="143">
        <v>404</v>
      </c>
    </row>
    <row r="203" spans="34:41" x14ac:dyDescent="0.3">
      <c r="AH203" s="187" t="str">
        <f t="shared" si="10"/>
        <v>summer steelhead-Washougal</v>
      </c>
      <c r="AI203" s="143" t="s">
        <v>288</v>
      </c>
      <c r="AJ203" s="188" t="s">
        <v>347</v>
      </c>
      <c r="AK203" s="143" t="s">
        <v>49</v>
      </c>
      <c r="AL203" s="188" t="s">
        <v>83</v>
      </c>
      <c r="AM203" s="188">
        <v>500</v>
      </c>
      <c r="AN203" s="143">
        <v>2003</v>
      </c>
      <c r="AO203" s="143">
        <v>607</v>
      </c>
    </row>
    <row r="204" spans="34:41" x14ac:dyDescent="0.3">
      <c r="AH204" s="187" t="str">
        <f t="shared" si="10"/>
        <v>summer steelhead-Washougal</v>
      </c>
      <c r="AI204" s="143" t="s">
        <v>288</v>
      </c>
      <c r="AJ204" s="188" t="s">
        <v>347</v>
      </c>
      <c r="AK204" s="143" t="s">
        <v>49</v>
      </c>
      <c r="AL204" s="188" t="s">
        <v>83</v>
      </c>
      <c r="AM204" s="188">
        <v>500</v>
      </c>
      <c r="AN204" s="143">
        <v>2004</v>
      </c>
      <c r="AO204" s="143" t="s">
        <v>289</v>
      </c>
    </row>
    <row r="205" spans="34:41" x14ac:dyDescent="0.3">
      <c r="AH205" s="187" t="str">
        <f t="shared" si="10"/>
        <v>summer steelhead-Washougal</v>
      </c>
      <c r="AI205" s="143" t="s">
        <v>288</v>
      </c>
      <c r="AJ205" s="188" t="s">
        <v>347</v>
      </c>
      <c r="AK205" s="143" t="s">
        <v>49</v>
      </c>
      <c r="AL205" s="188" t="s">
        <v>83</v>
      </c>
      <c r="AM205" s="188">
        <v>500</v>
      </c>
      <c r="AN205" s="143">
        <v>2005</v>
      </c>
      <c r="AO205" s="143">
        <v>608</v>
      </c>
    </row>
    <row r="206" spans="34:41" x14ac:dyDescent="0.3">
      <c r="AH206" s="187" t="str">
        <f t="shared" si="10"/>
        <v>summer steelhead-Washougal</v>
      </c>
      <c r="AI206" s="143" t="s">
        <v>288</v>
      </c>
      <c r="AJ206" s="188" t="s">
        <v>347</v>
      </c>
      <c r="AK206" s="143" t="s">
        <v>49</v>
      </c>
      <c r="AL206" s="188" t="s">
        <v>83</v>
      </c>
      <c r="AM206" s="188">
        <v>500</v>
      </c>
      <c r="AN206" s="143">
        <v>2006</v>
      </c>
      <c r="AO206" s="143">
        <v>636</v>
      </c>
    </row>
    <row r="207" spans="34:41" x14ac:dyDescent="0.3">
      <c r="AH207" s="187" t="str">
        <f t="shared" si="10"/>
        <v>summer steelhead-Washougal</v>
      </c>
      <c r="AI207" s="143" t="s">
        <v>288</v>
      </c>
      <c r="AJ207" s="188" t="s">
        <v>347</v>
      </c>
      <c r="AK207" s="143" t="s">
        <v>49</v>
      </c>
      <c r="AL207" s="188" t="s">
        <v>83</v>
      </c>
      <c r="AM207" s="188">
        <v>500</v>
      </c>
      <c r="AN207" s="143">
        <v>2007</v>
      </c>
      <c r="AO207" s="143">
        <v>681</v>
      </c>
    </row>
    <row r="208" spans="34:41" x14ac:dyDescent="0.3">
      <c r="AH208" s="187" t="str">
        <f t="shared" si="10"/>
        <v>summer steelhead-Washougal</v>
      </c>
      <c r="AI208" s="143" t="s">
        <v>288</v>
      </c>
      <c r="AJ208" s="188" t="s">
        <v>347</v>
      </c>
      <c r="AK208" s="143" t="s">
        <v>49</v>
      </c>
      <c r="AL208" s="188" t="s">
        <v>83</v>
      </c>
      <c r="AM208" s="188">
        <v>500</v>
      </c>
      <c r="AN208" s="143">
        <v>2008</v>
      </c>
      <c r="AO208" s="143">
        <v>755</v>
      </c>
    </row>
    <row r="209" spans="34:41" x14ac:dyDescent="0.3">
      <c r="AH209" s="187" t="str">
        <f t="shared" ref="AH209:AH235" si="11">CONCATENATE(AI209, "-", AK209)</f>
        <v>summer steelhead-Washougal</v>
      </c>
      <c r="AI209" s="143" t="s">
        <v>288</v>
      </c>
      <c r="AJ209" s="188" t="s">
        <v>347</v>
      </c>
      <c r="AK209" s="143" t="s">
        <v>49</v>
      </c>
      <c r="AL209" s="188" t="s">
        <v>83</v>
      </c>
      <c r="AM209" s="188">
        <v>500</v>
      </c>
      <c r="AN209" s="143">
        <v>2009</v>
      </c>
      <c r="AO209" s="143">
        <v>433</v>
      </c>
    </row>
    <row r="210" spans="34:41" x14ac:dyDescent="0.3">
      <c r="AH210" s="187" t="str">
        <f t="shared" si="11"/>
        <v>summer steelhead-Washougal</v>
      </c>
      <c r="AI210" s="143" t="s">
        <v>288</v>
      </c>
      <c r="AJ210" s="188" t="s">
        <v>347</v>
      </c>
      <c r="AK210" s="143" t="s">
        <v>49</v>
      </c>
      <c r="AL210" s="188" t="s">
        <v>83</v>
      </c>
      <c r="AM210" s="188">
        <v>500</v>
      </c>
      <c r="AN210" s="143">
        <v>2010</v>
      </c>
      <c r="AO210" s="143">
        <v>787</v>
      </c>
    </row>
    <row r="211" spans="34:41" x14ac:dyDescent="0.3">
      <c r="AH211" s="187" t="str">
        <f t="shared" si="11"/>
        <v>summer steelhead-Washougal</v>
      </c>
      <c r="AI211" s="143" t="s">
        <v>288</v>
      </c>
      <c r="AJ211" s="188" t="s">
        <v>347</v>
      </c>
      <c r="AK211" s="143" t="s">
        <v>49</v>
      </c>
      <c r="AL211" s="188" t="s">
        <v>83</v>
      </c>
      <c r="AM211" s="188">
        <v>500</v>
      </c>
      <c r="AN211" s="143">
        <v>2011</v>
      </c>
      <c r="AO211" s="143" t="s">
        <v>289</v>
      </c>
    </row>
    <row r="212" spans="34:41" x14ac:dyDescent="0.3">
      <c r="AH212" s="187" t="str">
        <f t="shared" si="11"/>
        <v>summer steelhead-Washougal</v>
      </c>
      <c r="AI212" s="143" t="s">
        <v>288</v>
      </c>
      <c r="AJ212" s="188" t="s">
        <v>347</v>
      </c>
      <c r="AK212" s="143" t="s">
        <v>49</v>
      </c>
      <c r="AL212" s="188" t="s">
        <v>83</v>
      </c>
      <c r="AM212" s="188">
        <v>500</v>
      </c>
      <c r="AN212" s="143">
        <v>2012</v>
      </c>
      <c r="AO212" s="143">
        <v>841.7</v>
      </c>
    </row>
    <row r="213" spans="34:41" x14ac:dyDescent="0.3">
      <c r="AH213" s="187" t="str">
        <f t="shared" si="11"/>
        <v>summer steelhead-Washougal</v>
      </c>
      <c r="AI213" s="143" t="s">
        <v>288</v>
      </c>
      <c r="AJ213" s="188" t="s">
        <v>347</v>
      </c>
      <c r="AK213" s="143" t="s">
        <v>49</v>
      </c>
      <c r="AL213" s="188" t="s">
        <v>83</v>
      </c>
      <c r="AM213" s="188">
        <v>500</v>
      </c>
      <c r="AN213" s="143">
        <v>2013</v>
      </c>
      <c r="AO213" s="143">
        <v>1464</v>
      </c>
    </row>
    <row r="214" spans="34:41" x14ac:dyDescent="0.3">
      <c r="AH214" s="187" t="str">
        <f t="shared" si="11"/>
        <v>summer steelhead-Washougal</v>
      </c>
      <c r="AI214" s="143" t="s">
        <v>288</v>
      </c>
      <c r="AJ214" s="188" t="s">
        <v>347</v>
      </c>
      <c r="AK214" s="143" t="s">
        <v>49</v>
      </c>
      <c r="AL214" s="188" t="s">
        <v>83</v>
      </c>
      <c r="AM214" s="188">
        <v>500</v>
      </c>
      <c r="AN214" s="143">
        <v>2014</v>
      </c>
      <c r="AO214" s="143">
        <v>479</v>
      </c>
    </row>
    <row r="215" spans="34:41" x14ac:dyDescent="0.3">
      <c r="AH215" s="187" t="str">
        <f t="shared" si="11"/>
        <v>summer steelhead-Washougal</v>
      </c>
      <c r="AI215" s="143" t="s">
        <v>288</v>
      </c>
      <c r="AJ215" s="188" t="s">
        <v>347</v>
      </c>
      <c r="AK215" s="143" t="s">
        <v>49</v>
      </c>
      <c r="AL215" s="188" t="s">
        <v>83</v>
      </c>
      <c r="AM215" s="188">
        <v>500</v>
      </c>
      <c r="AN215" s="143">
        <v>2015</v>
      </c>
      <c r="AO215" s="143">
        <v>689</v>
      </c>
    </row>
    <row r="216" spans="34:41" x14ac:dyDescent="0.3">
      <c r="AH216" s="187" t="str">
        <f t="shared" si="11"/>
        <v>summer steelhead-Washougal</v>
      </c>
      <c r="AI216" s="143" t="s">
        <v>288</v>
      </c>
      <c r="AJ216" s="188" t="s">
        <v>347</v>
      </c>
      <c r="AK216" s="143" t="s">
        <v>49</v>
      </c>
      <c r="AL216" s="188" t="s">
        <v>83</v>
      </c>
      <c r="AM216" s="188">
        <v>500</v>
      </c>
      <c r="AN216" s="143">
        <v>2016</v>
      </c>
      <c r="AO216" s="143">
        <v>549</v>
      </c>
    </row>
    <row r="217" spans="34:41" x14ac:dyDescent="0.3">
      <c r="AH217" s="187" t="str">
        <f t="shared" si="11"/>
        <v>summer steelhead-Washougal</v>
      </c>
      <c r="AI217" s="143" t="s">
        <v>288</v>
      </c>
      <c r="AJ217" s="188" t="s">
        <v>347</v>
      </c>
      <c r="AK217" s="143" t="s">
        <v>49</v>
      </c>
      <c r="AL217" s="188" t="s">
        <v>83</v>
      </c>
      <c r="AM217" s="188">
        <v>500</v>
      </c>
      <c r="AN217" s="143">
        <v>2017</v>
      </c>
      <c r="AO217" s="143">
        <v>567</v>
      </c>
    </row>
    <row r="218" spans="34:41" x14ac:dyDescent="0.3">
      <c r="AH218" s="187"/>
      <c r="AI218" s="143"/>
      <c r="AJ218" s="188"/>
      <c r="AK218" s="143"/>
      <c r="AL218" s="188"/>
      <c r="AM218" s="188"/>
      <c r="AN218" t="s">
        <v>292</v>
      </c>
      <c r="AO218" s="143">
        <f>GEOMEAN(AO208:AO217)</f>
        <v>683.52998235421285</v>
      </c>
    </row>
    <row r="219" spans="34:41" x14ac:dyDescent="0.3">
      <c r="AH219" s="187" t="str">
        <f t="shared" si="11"/>
        <v>summer steelhead-Wind</v>
      </c>
      <c r="AI219" s="143" t="s">
        <v>288</v>
      </c>
      <c r="AJ219" s="188" t="s">
        <v>348</v>
      </c>
      <c r="AK219" s="143" t="s">
        <v>69</v>
      </c>
      <c r="AL219" s="188" t="s">
        <v>83</v>
      </c>
      <c r="AM219" s="188">
        <v>1000</v>
      </c>
      <c r="AN219" s="143">
        <v>2001</v>
      </c>
      <c r="AO219" s="143">
        <v>454</v>
      </c>
    </row>
    <row r="220" spans="34:41" x14ac:dyDescent="0.3">
      <c r="AH220" s="187" t="str">
        <f t="shared" si="11"/>
        <v>summer steelhead-Wind</v>
      </c>
      <c r="AI220" s="143" t="s">
        <v>288</v>
      </c>
      <c r="AJ220" s="188" t="s">
        <v>348</v>
      </c>
      <c r="AK220" s="143" t="s">
        <v>69</v>
      </c>
      <c r="AL220" s="188" t="s">
        <v>83</v>
      </c>
      <c r="AM220" s="188">
        <v>1000</v>
      </c>
      <c r="AN220" s="143">
        <v>2002</v>
      </c>
      <c r="AO220" s="143">
        <v>679</v>
      </c>
    </row>
    <row r="221" spans="34:41" x14ac:dyDescent="0.3">
      <c r="AH221" s="187" t="str">
        <f t="shared" si="11"/>
        <v>summer steelhead-Wind</v>
      </c>
      <c r="AI221" s="143" t="s">
        <v>288</v>
      </c>
      <c r="AJ221" s="188" t="s">
        <v>348</v>
      </c>
      <c r="AK221" s="143" t="s">
        <v>69</v>
      </c>
      <c r="AL221" s="188" t="s">
        <v>83</v>
      </c>
      <c r="AM221" s="188">
        <v>1000</v>
      </c>
      <c r="AN221" s="143">
        <v>2003</v>
      </c>
      <c r="AO221" s="143">
        <v>1094</v>
      </c>
    </row>
    <row r="222" spans="34:41" x14ac:dyDescent="0.3">
      <c r="AH222" s="187" t="str">
        <f t="shared" si="11"/>
        <v>summer steelhead-Wind</v>
      </c>
      <c r="AI222" s="143" t="s">
        <v>288</v>
      </c>
      <c r="AJ222" s="188" t="s">
        <v>348</v>
      </c>
      <c r="AK222" s="143" t="s">
        <v>69</v>
      </c>
      <c r="AL222" s="188" t="s">
        <v>83</v>
      </c>
      <c r="AM222" s="188">
        <v>1000</v>
      </c>
      <c r="AN222" s="143">
        <v>2004</v>
      </c>
      <c r="AO222" s="143">
        <v>857</v>
      </c>
    </row>
    <row r="223" spans="34:41" x14ac:dyDescent="0.3">
      <c r="AH223" s="187" t="str">
        <f t="shared" si="11"/>
        <v>summer steelhead-Wind</v>
      </c>
      <c r="AI223" s="143" t="s">
        <v>288</v>
      </c>
      <c r="AJ223" s="188" t="s">
        <v>348</v>
      </c>
      <c r="AK223" s="143" t="s">
        <v>69</v>
      </c>
      <c r="AL223" s="188" t="s">
        <v>83</v>
      </c>
      <c r="AM223" s="188">
        <v>1000</v>
      </c>
      <c r="AN223" s="143">
        <v>2005</v>
      </c>
      <c r="AO223" s="143">
        <v>586</v>
      </c>
    </row>
    <row r="224" spans="34:41" x14ac:dyDescent="0.3">
      <c r="AH224" s="187" t="str">
        <f t="shared" si="11"/>
        <v>summer steelhead-Wind</v>
      </c>
      <c r="AI224" s="143" t="s">
        <v>288</v>
      </c>
      <c r="AJ224" s="188" t="s">
        <v>348</v>
      </c>
      <c r="AK224" s="143" t="s">
        <v>69</v>
      </c>
      <c r="AL224" s="188" t="s">
        <v>83</v>
      </c>
      <c r="AM224" s="188">
        <v>1000</v>
      </c>
      <c r="AN224" s="143">
        <v>2006</v>
      </c>
      <c r="AO224" s="143">
        <v>628</v>
      </c>
    </row>
    <row r="225" spans="34:41" x14ac:dyDescent="0.3">
      <c r="AH225" s="187" t="str">
        <f t="shared" si="11"/>
        <v>summer steelhead-Wind</v>
      </c>
      <c r="AI225" s="143" t="s">
        <v>288</v>
      </c>
      <c r="AJ225" s="188" t="s">
        <v>348</v>
      </c>
      <c r="AK225" s="143" t="s">
        <v>69</v>
      </c>
      <c r="AL225" s="188" t="s">
        <v>83</v>
      </c>
      <c r="AM225" s="188">
        <v>1000</v>
      </c>
      <c r="AN225" s="143">
        <v>2007</v>
      </c>
      <c r="AO225" s="143">
        <v>734</v>
      </c>
    </row>
    <row r="226" spans="34:41" x14ac:dyDescent="0.3">
      <c r="AH226" s="187" t="str">
        <f t="shared" si="11"/>
        <v>summer steelhead-Wind</v>
      </c>
      <c r="AI226" s="143" t="s">
        <v>288</v>
      </c>
      <c r="AJ226" s="188" t="s">
        <v>348</v>
      </c>
      <c r="AK226" s="143" t="s">
        <v>69</v>
      </c>
      <c r="AL226" s="188" t="s">
        <v>83</v>
      </c>
      <c r="AM226" s="188">
        <v>1000</v>
      </c>
      <c r="AN226" s="143">
        <v>2008</v>
      </c>
      <c r="AO226" s="143">
        <v>611</v>
      </c>
    </row>
    <row r="227" spans="34:41" x14ac:dyDescent="0.3">
      <c r="AH227" s="187" t="str">
        <f t="shared" si="11"/>
        <v>summer steelhead-Wind</v>
      </c>
      <c r="AI227" s="143" t="s">
        <v>288</v>
      </c>
      <c r="AJ227" s="188" t="s">
        <v>348</v>
      </c>
      <c r="AK227" s="143" t="s">
        <v>69</v>
      </c>
      <c r="AL227" s="188" t="s">
        <v>83</v>
      </c>
      <c r="AM227" s="188">
        <v>1000</v>
      </c>
      <c r="AN227" s="143">
        <v>2009</v>
      </c>
      <c r="AO227" s="143">
        <v>577</v>
      </c>
    </row>
    <row r="228" spans="34:41" x14ac:dyDescent="0.3">
      <c r="AH228" s="187" t="str">
        <f t="shared" si="11"/>
        <v>summer steelhead-Wind</v>
      </c>
      <c r="AI228" s="143" t="s">
        <v>288</v>
      </c>
      <c r="AJ228" s="188" t="s">
        <v>348</v>
      </c>
      <c r="AK228" s="143" t="s">
        <v>69</v>
      </c>
      <c r="AL228" s="188" t="s">
        <v>83</v>
      </c>
      <c r="AM228" s="188">
        <v>1000</v>
      </c>
      <c r="AN228" s="143">
        <v>2010</v>
      </c>
      <c r="AO228" s="143">
        <v>751</v>
      </c>
    </row>
    <row r="229" spans="34:41" x14ac:dyDescent="0.3">
      <c r="AH229" s="187" t="str">
        <f t="shared" si="11"/>
        <v>summer steelhead-Wind</v>
      </c>
      <c r="AI229" s="143" t="s">
        <v>288</v>
      </c>
      <c r="AJ229" s="188" t="s">
        <v>348</v>
      </c>
      <c r="AK229" s="143" t="s">
        <v>69</v>
      </c>
      <c r="AL229" s="188" t="s">
        <v>83</v>
      </c>
      <c r="AM229" s="188">
        <v>1000</v>
      </c>
      <c r="AN229" s="143">
        <v>2011</v>
      </c>
      <c r="AO229" s="143">
        <v>1465</v>
      </c>
    </row>
    <row r="230" spans="34:41" x14ac:dyDescent="0.3">
      <c r="AH230" s="187" t="str">
        <f t="shared" si="11"/>
        <v>summer steelhead-Wind</v>
      </c>
      <c r="AI230" s="143" t="s">
        <v>288</v>
      </c>
      <c r="AJ230" s="188" t="s">
        <v>348</v>
      </c>
      <c r="AK230" s="143" t="s">
        <v>69</v>
      </c>
      <c r="AL230" s="188" t="s">
        <v>83</v>
      </c>
      <c r="AM230" s="188">
        <v>1000</v>
      </c>
      <c r="AN230" s="143">
        <v>2012</v>
      </c>
      <c r="AO230" s="143">
        <v>796</v>
      </c>
    </row>
    <row r="231" spans="34:41" x14ac:dyDescent="0.3">
      <c r="AH231" s="187" t="str">
        <f t="shared" si="11"/>
        <v>summer steelhead-Wind</v>
      </c>
      <c r="AI231" s="143" t="s">
        <v>288</v>
      </c>
      <c r="AJ231" s="188" t="s">
        <v>348</v>
      </c>
      <c r="AK231" s="143" t="s">
        <v>69</v>
      </c>
      <c r="AL231" s="188" t="s">
        <v>83</v>
      </c>
      <c r="AM231" s="188">
        <v>1000</v>
      </c>
      <c r="AN231" s="143">
        <v>2013</v>
      </c>
      <c r="AO231" s="143">
        <v>740</v>
      </c>
    </row>
    <row r="232" spans="34:41" x14ac:dyDescent="0.3">
      <c r="AH232" s="187" t="str">
        <f t="shared" si="11"/>
        <v>summer steelhead-Wind</v>
      </c>
      <c r="AI232" s="143" t="s">
        <v>288</v>
      </c>
      <c r="AJ232" s="188" t="s">
        <v>348</v>
      </c>
      <c r="AK232" s="143" t="s">
        <v>69</v>
      </c>
      <c r="AL232" s="188" t="s">
        <v>83</v>
      </c>
      <c r="AM232" s="188">
        <v>1000</v>
      </c>
      <c r="AN232" s="143">
        <v>2014</v>
      </c>
      <c r="AO232" s="143">
        <v>281</v>
      </c>
    </row>
    <row r="233" spans="34:41" x14ac:dyDescent="0.3">
      <c r="AH233" s="187" t="str">
        <f t="shared" si="11"/>
        <v>summer steelhead-Wind</v>
      </c>
      <c r="AI233" s="143" t="s">
        <v>288</v>
      </c>
      <c r="AJ233" s="188" t="s">
        <v>348</v>
      </c>
      <c r="AK233" s="143" t="s">
        <v>69</v>
      </c>
      <c r="AL233" s="188" t="s">
        <v>83</v>
      </c>
      <c r="AM233" s="188">
        <v>1000</v>
      </c>
      <c r="AN233" s="143">
        <v>2015</v>
      </c>
      <c r="AO233" s="143">
        <v>577</v>
      </c>
    </row>
    <row r="234" spans="34:41" x14ac:dyDescent="0.3">
      <c r="AH234" s="187" t="str">
        <f t="shared" si="11"/>
        <v>summer steelhead-Wind</v>
      </c>
      <c r="AI234" s="143" t="s">
        <v>288</v>
      </c>
      <c r="AJ234" s="188" t="s">
        <v>348</v>
      </c>
      <c r="AK234" s="143" t="s">
        <v>69</v>
      </c>
      <c r="AL234" s="188" t="s">
        <v>83</v>
      </c>
      <c r="AM234" s="188">
        <v>1000</v>
      </c>
      <c r="AN234" s="143">
        <v>2016</v>
      </c>
      <c r="AO234" s="143">
        <v>1013</v>
      </c>
    </row>
    <row r="235" spans="34:41" x14ac:dyDescent="0.3">
      <c r="AH235" s="187" t="str">
        <f t="shared" si="11"/>
        <v>summer steelhead-Wind</v>
      </c>
      <c r="AI235" s="143" t="s">
        <v>288</v>
      </c>
      <c r="AJ235" s="188" t="s">
        <v>348</v>
      </c>
      <c r="AK235" s="143" t="s">
        <v>69</v>
      </c>
      <c r="AL235" s="188" t="s">
        <v>83</v>
      </c>
      <c r="AM235" s="188">
        <v>1000</v>
      </c>
      <c r="AN235" s="143">
        <v>2017</v>
      </c>
      <c r="AO235" s="143">
        <v>1059</v>
      </c>
    </row>
    <row r="236" spans="34:41" x14ac:dyDescent="0.3">
      <c r="AN236" t="s">
        <v>292</v>
      </c>
      <c r="AO236" s="143">
        <f>GEOMEAN(AO226:AO235)</f>
        <v>724.30701448955529</v>
      </c>
    </row>
  </sheetData>
  <mergeCells count="10">
    <mergeCell ref="M16:M17"/>
    <mergeCell ref="B5:B11"/>
    <mergeCell ref="B12:B25"/>
    <mergeCell ref="B26:B28"/>
    <mergeCell ref="B29:B32"/>
    <mergeCell ref="BX46:BZ46"/>
    <mergeCell ref="CA46:CC46"/>
    <mergeCell ref="CD46:CF46"/>
    <mergeCell ref="BR61:BT61"/>
    <mergeCell ref="B33:B34"/>
  </mergeCells>
  <pageMargins left="0.7" right="0.7" top="0.75" bottom="0.75" header="0.3" footer="0.3"/>
  <pageSetup orientation="portrait" horizontalDpi="4294967293" verticalDpi="4294967293"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AA47"/>
  <sheetViews>
    <sheetView workbookViewId="0"/>
  </sheetViews>
  <sheetFormatPr defaultRowHeight="14.4" x14ac:dyDescent="0.3"/>
  <cols>
    <col min="2" max="2" width="21.88671875" customWidth="1"/>
    <col min="18" max="18" width="20.6640625" customWidth="1"/>
    <col min="21" max="21" width="11.109375" customWidth="1"/>
    <col min="22" max="22" width="10" customWidth="1"/>
    <col min="24" max="24" width="9.5546875" customWidth="1"/>
    <col min="25" max="25" width="10.88671875" customWidth="1"/>
    <col min="26" max="26" width="18.33203125" customWidth="1"/>
    <col min="27" max="27" width="13.44140625" customWidth="1"/>
  </cols>
  <sheetData>
    <row r="3" spans="2:27" x14ac:dyDescent="0.3">
      <c r="B3" s="145" t="s">
        <v>123</v>
      </c>
      <c r="C3" s="50" t="s">
        <v>131</v>
      </c>
      <c r="D3" s="50"/>
      <c r="E3" s="50"/>
      <c r="F3" s="50"/>
      <c r="G3" s="50"/>
      <c r="H3" s="50"/>
      <c r="I3" s="50"/>
      <c r="J3" s="50"/>
      <c r="K3" s="50"/>
      <c r="L3" s="50"/>
      <c r="M3" s="50"/>
    </row>
    <row r="4" spans="2:27" x14ac:dyDescent="0.3">
      <c r="C4" s="50"/>
      <c r="D4" s="50"/>
      <c r="E4" s="50"/>
      <c r="F4" s="50"/>
      <c r="G4" s="50"/>
      <c r="H4" s="50"/>
      <c r="I4" s="50"/>
      <c r="J4" s="50"/>
      <c r="K4" s="50"/>
      <c r="L4" s="50"/>
      <c r="M4" s="50"/>
    </row>
    <row r="5" spans="2:27" x14ac:dyDescent="0.3">
      <c r="B5" s="145" t="s">
        <v>164</v>
      </c>
      <c r="C5" s="145" t="s">
        <v>165</v>
      </c>
    </row>
    <row r="6" spans="2:27" x14ac:dyDescent="0.3">
      <c r="B6" s="146" t="s">
        <v>166</v>
      </c>
      <c r="C6" s="142">
        <v>2008</v>
      </c>
      <c r="D6" s="142">
        <v>2009</v>
      </c>
      <c r="E6" s="142">
        <v>2010</v>
      </c>
      <c r="F6" s="142">
        <v>2011</v>
      </c>
      <c r="G6" s="142">
        <v>2012</v>
      </c>
      <c r="H6" s="142">
        <v>2013</v>
      </c>
      <c r="I6" s="142">
        <v>2014</v>
      </c>
      <c r="J6" s="142">
        <v>2015</v>
      </c>
      <c r="K6" s="142">
        <v>2016</v>
      </c>
      <c r="L6" s="142">
        <v>2017</v>
      </c>
      <c r="M6" s="142" t="s">
        <v>167</v>
      </c>
    </row>
    <row r="7" spans="2:27" ht="14.4" customHeight="1" x14ac:dyDescent="0.3">
      <c r="B7" s="143" t="s">
        <v>40</v>
      </c>
      <c r="C7" s="50">
        <v>61341</v>
      </c>
      <c r="D7" s="50">
        <v>61290</v>
      </c>
      <c r="E7" s="50">
        <v>61198</v>
      </c>
      <c r="F7" s="50">
        <v>58643</v>
      </c>
      <c r="G7" s="50">
        <v>48450</v>
      </c>
      <c r="H7" s="50">
        <v>64819</v>
      </c>
      <c r="I7" s="50">
        <v>60139</v>
      </c>
      <c r="J7" s="50">
        <v>56492</v>
      </c>
      <c r="K7" s="50">
        <v>49708</v>
      </c>
      <c r="L7" s="50">
        <v>62504</v>
      </c>
      <c r="M7" s="50">
        <v>584584</v>
      </c>
      <c r="O7" s="50">
        <f>AVERAGE(H7:L7)</f>
        <v>58732.4</v>
      </c>
      <c r="R7" t="s">
        <v>313</v>
      </c>
      <c r="S7" s="133" t="s">
        <v>314</v>
      </c>
      <c r="T7" s="133" t="s">
        <v>315</v>
      </c>
      <c r="U7" s="133" t="s">
        <v>316</v>
      </c>
      <c r="V7" s="133" t="s">
        <v>317</v>
      </c>
      <c r="W7" s="133" t="s">
        <v>328</v>
      </c>
      <c r="X7" s="133" t="s">
        <v>329</v>
      </c>
      <c r="Y7" s="133" t="s">
        <v>330</v>
      </c>
      <c r="Z7" s="133" t="s">
        <v>331</v>
      </c>
      <c r="AA7" s="133" t="s">
        <v>345</v>
      </c>
    </row>
    <row r="8" spans="2:27" ht="14.4" customHeight="1" x14ac:dyDescent="0.3">
      <c r="B8" s="144" t="s">
        <v>168</v>
      </c>
      <c r="C8" s="50">
        <v>61341</v>
      </c>
      <c r="D8" s="50">
        <v>61290</v>
      </c>
      <c r="E8" s="50">
        <v>61198</v>
      </c>
      <c r="F8" s="50">
        <v>58643</v>
      </c>
      <c r="G8" s="50">
        <v>48450</v>
      </c>
      <c r="H8" s="50">
        <v>64819</v>
      </c>
      <c r="I8" s="50">
        <v>60139</v>
      </c>
      <c r="J8" s="50">
        <v>56492</v>
      </c>
      <c r="K8" s="50">
        <v>49708</v>
      </c>
      <c r="L8" s="50">
        <v>62504</v>
      </c>
      <c r="M8" s="50">
        <v>584584</v>
      </c>
      <c r="O8" s="50">
        <f t="shared" ref="O8:O45" si="0">AVERAGE(H8:L8)</f>
        <v>58732.4</v>
      </c>
      <c r="S8" s="133"/>
      <c r="T8" s="133"/>
    </row>
    <row r="9" spans="2:27" ht="14.4" customHeight="1" x14ac:dyDescent="0.3">
      <c r="B9" s="143" t="s">
        <v>169</v>
      </c>
      <c r="C9" s="50">
        <v>237556</v>
      </c>
      <c r="D9" s="50">
        <v>174043</v>
      </c>
      <c r="E9" s="50">
        <v>323663</v>
      </c>
      <c r="F9" s="50">
        <v>140082</v>
      </c>
      <c r="G9" s="50">
        <v>116531</v>
      </c>
      <c r="H9" s="50">
        <v>197444</v>
      </c>
      <c r="I9" s="50">
        <v>157276</v>
      </c>
      <c r="J9" s="50">
        <v>130674</v>
      </c>
      <c r="K9" s="50">
        <v>129056</v>
      </c>
      <c r="L9" s="50">
        <v>231835</v>
      </c>
      <c r="M9" s="50">
        <v>1838160</v>
      </c>
      <c r="O9" s="50">
        <f t="shared" si="0"/>
        <v>169257</v>
      </c>
      <c r="R9" s="431" t="s">
        <v>318</v>
      </c>
      <c r="S9" s="431"/>
      <c r="T9" s="431"/>
      <c r="U9" s="431"/>
      <c r="V9" s="431"/>
    </row>
    <row r="10" spans="2:27" ht="14.4" customHeight="1" x14ac:dyDescent="0.3">
      <c r="B10" s="144" t="s">
        <v>170</v>
      </c>
      <c r="C10" s="50">
        <v>185536</v>
      </c>
      <c r="D10" s="50">
        <v>174043</v>
      </c>
      <c r="E10" s="50">
        <v>136706</v>
      </c>
      <c r="F10" s="50">
        <v>64792</v>
      </c>
      <c r="G10" s="50">
        <v>99814</v>
      </c>
      <c r="H10" s="50">
        <v>147569</v>
      </c>
      <c r="I10" s="50">
        <v>157276</v>
      </c>
      <c r="J10" s="50">
        <v>106427</v>
      </c>
      <c r="K10" s="50">
        <v>104056</v>
      </c>
      <c r="L10" s="50">
        <v>181369</v>
      </c>
      <c r="M10" s="50">
        <v>1357588</v>
      </c>
      <c r="O10" s="50">
        <f t="shared" si="0"/>
        <v>139339.4</v>
      </c>
      <c r="R10" s="202" t="s">
        <v>196</v>
      </c>
      <c r="S10" s="65">
        <v>60000</v>
      </c>
      <c r="T10" s="50"/>
      <c r="U10" s="183">
        <v>55900</v>
      </c>
      <c r="V10" s="183">
        <v>60000</v>
      </c>
    </row>
    <row r="11" spans="2:27" ht="14.4" customHeight="1" x14ac:dyDescent="0.3">
      <c r="B11" s="144" t="s">
        <v>171</v>
      </c>
      <c r="C11" s="50"/>
      <c r="D11" s="50"/>
      <c r="E11" s="50">
        <v>111606</v>
      </c>
      <c r="F11" s="50"/>
      <c r="G11" s="50"/>
      <c r="H11" s="50"/>
      <c r="I11" s="50"/>
      <c r="J11" s="50"/>
      <c r="K11" s="50"/>
      <c r="L11" s="50"/>
      <c r="M11" s="50">
        <v>111606</v>
      </c>
      <c r="O11" s="50" t="e">
        <f t="shared" si="0"/>
        <v>#DIV/0!</v>
      </c>
      <c r="R11" s="202" t="s">
        <v>197</v>
      </c>
      <c r="S11" s="201">
        <v>170000</v>
      </c>
      <c r="T11" s="50"/>
      <c r="U11" s="50">
        <v>106000</v>
      </c>
      <c r="V11" s="183">
        <v>165000</v>
      </c>
    </row>
    <row r="12" spans="2:27" ht="14.4" customHeight="1" x14ac:dyDescent="0.3">
      <c r="B12" s="144" t="s">
        <v>172</v>
      </c>
      <c r="C12" s="50">
        <v>52020</v>
      </c>
      <c r="D12" s="50"/>
      <c r="E12" s="50">
        <v>75351</v>
      </c>
      <c r="F12" s="50">
        <v>75290</v>
      </c>
      <c r="G12" s="50">
        <v>16717</v>
      </c>
      <c r="H12" s="50">
        <v>49875</v>
      </c>
      <c r="I12" s="50"/>
      <c r="J12" s="50">
        <v>24247</v>
      </c>
      <c r="K12" s="50">
        <v>25000</v>
      </c>
      <c r="L12" s="50">
        <v>50466</v>
      </c>
      <c r="M12" s="50">
        <v>368966</v>
      </c>
      <c r="O12" s="50">
        <f t="shared" si="0"/>
        <v>37397</v>
      </c>
      <c r="R12" s="202" t="s">
        <v>198</v>
      </c>
      <c r="S12" s="65">
        <v>40000</v>
      </c>
      <c r="T12" s="50"/>
      <c r="U12" s="183">
        <v>37500</v>
      </c>
      <c r="V12" s="183">
        <v>40000</v>
      </c>
    </row>
    <row r="13" spans="2:27" ht="14.4" customHeight="1" x14ac:dyDescent="0.3">
      <c r="B13" s="143" t="s">
        <v>173</v>
      </c>
      <c r="C13" s="50">
        <v>62425</v>
      </c>
      <c r="D13" s="50">
        <v>61102</v>
      </c>
      <c r="E13" s="50">
        <v>60426</v>
      </c>
      <c r="F13" s="50">
        <v>78966</v>
      </c>
      <c r="G13" s="50">
        <v>53571</v>
      </c>
      <c r="H13" s="50">
        <v>58076</v>
      </c>
      <c r="I13" s="50">
        <v>80868</v>
      </c>
      <c r="J13" s="50">
        <v>77160</v>
      </c>
      <c r="K13" s="50">
        <v>62454</v>
      </c>
      <c r="L13" s="50">
        <v>72838</v>
      </c>
      <c r="M13" s="50">
        <v>667886</v>
      </c>
      <c r="O13" s="50">
        <f t="shared" si="0"/>
        <v>70279.199999999997</v>
      </c>
      <c r="R13" s="202" t="s">
        <v>199</v>
      </c>
      <c r="S13" s="65">
        <v>10000</v>
      </c>
      <c r="T13" s="50">
        <v>12000</v>
      </c>
      <c r="U13" s="183">
        <v>11000</v>
      </c>
      <c r="V13" s="183">
        <v>12000</v>
      </c>
    </row>
    <row r="14" spans="2:27" x14ac:dyDescent="0.3">
      <c r="B14" s="144" t="s">
        <v>174</v>
      </c>
      <c r="C14" s="50"/>
      <c r="D14" s="50"/>
      <c r="E14" s="50"/>
      <c r="F14" s="50">
        <v>20000</v>
      </c>
      <c r="G14" s="50">
        <v>20000</v>
      </c>
      <c r="H14" s="50">
        <v>15360</v>
      </c>
      <c r="I14" s="50"/>
      <c r="J14" s="50"/>
      <c r="K14" s="50"/>
      <c r="L14" s="50"/>
      <c r="M14" s="50">
        <v>55360</v>
      </c>
      <c r="O14" s="50">
        <f t="shared" si="0"/>
        <v>15360</v>
      </c>
      <c r="R14" s="202" t="s">
        <v>320</v>
      </c>
      <c r="S14" s="65">
        <v>650000</v>
      </c>
      <c r="T14" s="50">
        <v>700000</v>
      </c>
      <c r="U14" s="183">
        <v>645000</v>
      </c>
      <c r="V14" s="183">
        <v>645000</v>
      </c>
    </row>
    <row r="15" spans="2:27" x14ac:dyDescent="0.3">
      <c r="B15" s="144" t="s">
        <v>172</v>
      </c>
      <c r="C15" s="50">
        <v>1500</v>
      </c>
      <c r="D15" s="50"/>
      <c r="E15" s="50"/>
      <c r="F15" s="50">
        <v>362</v>
      </c>
      <c r="G15" s="50">
        <v>450</v>
      </c>
      <c r="H15" s="50">
        <v>410</v>
      </c>
      <c r="I15" s="50"/>
      <c r="J15" s="50">
        <v>721</v>
      </c>
      <c r="K15" s="50"/>
      <c r="L15" s="50">
        <v>462</v>
      </c>
      <c r="M15" s="50">
        <v>3905</v>
      </c>
      <c r="O15" s="50">
        <f t="shared" si="0"/>
        <v>531</v>
      </c>
      <c r="R15" s="202" t="s">
        <v>321</v>
      </c>
      <c r="S15" s="65"/>
      <c r="T15" s="183">
        <v>118000</v>
      </c>
      <c r="U15" s="50"/>
      <c r="V15" s="50"/>
    </row>
    <row r="16" spans="2:27" x14ac:dyDescent="0.3">
      <c r="B16" s="144" t="s">
        <v>175</v>
      </c>
      <c r="C16" s="50">
        <v>40901</v>
      </c>
      <c r="D16" s="50">
        <v>41263</v>
      </c>
      <c r="E16" s="50">
        <v>39926</v>
      </c>
      <c r="F16" s="50">
        <v>38604</v>
      </c>
      <c r="G16" s="50">
        <v>33121</v>
      </c>
      <c r="H16" s="50">
        <v>42306</v>
      </c>
      <c r="I16" s="50">
        <v>40993</v>
      </c>
      <c r="J16" s="50">
        <v>39045</v>
      </c>
      <c r="K16" s="50">
        <v>29849</v>
      </c>
      <c r="L16" s="50">
        <v>43525</v>
      </c>
      <c r="M16" s="50">
        <v>389533</v>
      </c>
      <c r="O16" s="50">
        <f t="shared" si="0"/>
        <v>39143.599999999999</v>
      </c>
      <c r="R16" s="202" t="s">
        <v>70</v>
      </c>
      <c r="S16" s="65"/>
      <c r="T16" s="183">
        <v>50000</v>
      </c>
      <c r="U16" s="50"/>
      <c r="V16" s="50"/>
    </row>
    <row r="17" spans="2:22" x14ac:dyDescent="0.3">
      <c r="B17" s="144" t="s">
        <v>176</v>
      </c>
      <c r="C17" s="50">
        <v>20024</v>
      </c>
      <c r="D17" s="50">
        <v>19839</v>
      </c>
      <c r="E17" s="50">
        <v>20500</v>
      </c>
      <c r="F17" s="50">
        <v>20000</v>
      </c>
      <c r="G17" s="50"/>
      <c r="H17" s="50"/>
      <c r="I17" s="50">
        <v>39875</v>
      </c>
      <c r="J17" s="50">
        <v>37394</v>
      </c>
      <c r="K17" s="50">
        <v>32605</v>
      </c>
      <c r="L17" s="50">
        <v>28851</v>
      </c>
      <c r="M17" s="50">
        <v>219088</v>
      </c>
      <c r="O17" s="50">
        <f t="shared" si="0"/>
        <v>34681.25</v>
      </c>
      <c r="R17" s="202" t="s">
        <v>209</v>
      </c>
      <c r="S17" s="65">
        <v>100000</v>
      </c>
      <c r="T17" s="50"/>
      <c r="U17" s="183">
        <v>100000</v>
      </c>
      <c r="V17" s="183">
        <v>100000</v>
      </c>
    </row>
    <row r="18" spans="2:22" ht="14.4" customHeight="1" x14ac:dyDescent="0.3">
      <c r="B18" s="143" t="s">
        <v>177</v>
      </c>
      <c r="C18" s="50">
        <v>10000</v>
      </c>
      <c r="D18" s="50">
        <v>10876</v>
      </c>
      <c r="E18" s="50">
        <v>10000</v>
      </c>
      <c r="F18" s="50">
        <v>12000</v>
      </c>
      <c r="G18" s="50">
        <v>9483</v>
      </c>
      <c r="H18" s="50">
        <v>10000</v>
      </c>
      <c r="I18" s="50">
        <v>12000</v>
      </c>
      <c r="J18" s="50">
        <v>10000</v>
      </c>
      <c r="K18" s="50">
        <v>11395</v>
      </c>
      <c r="L18" s="50">
        <v>12000</v>
      </c>
      <c r="M18" s="50">
        <v>107754</v>
      </c>
      <c r="O18" s="50">
        <f t="shared" si="0"/>
        <v>11079</v>
      </c>
      <c r="R18" s="202" t="s">
        <v>201</v>
      </c>
      <c r="S18" s="65">
        <v>90000</v>
      </c>
      <c r="T18" s="50">
        <v>90000</v>
      </c>
      <c r="U18" s="183">
        <v>90000</v>
      </c>
      <c r="V18" s="183">
        <v>130000</v>
      </c>
    </row>
    <row r="19" spans="2:22" ht="14.4" customHeight="1" x14ac:dyDescent="0.3">
      <c r="B19" s="144" t="s">
        <v>178</v>
      </c>
      <c r="C19" s="50"/>
      <c r="D19" s="50"/>
      <c r="E19" s="50"/>
      <c r="F19" s="50"/>
      <c r="G19" s="50"/>
      <c r="H19" s="50"/>
      <c r="I19" s="50"/>
      <c r="J19" s="50"/>
      <c r="K19" s="50">
        <v>11395</v>
      </c>
      <c r="L19" s="50"/>
      <c r="M19" s="50">
        <v>11395</v>
      </c>
      <c r="O19" s="50">
        <f t="shared" si="0"/>
        <v>11395</v>
      </c>
      <c r="R19" t="s">
        <v>202</v>
      </c>
      <c r="S19" s="65">
        <v>30000</v>
      </c>
      <c r="T19" s="50"/>
      <c r="U19" s="50"/>
      <c r="V19" s="50"/>
    </row>
    <row r="20" spans="2:22" ht="14.4" customHeight="1" x14ac:dyDescent="0.3">
      <c r="B20" s="144" t="s">
        <v>174</v>
      </c>
      <c r="C20" s="50">
        <v>10000</v>
      </c>
      <c r="D20" s="50"/>
      <c r="E20" s="50"/>
      <c r="F20" s="50"/>
      <c r="G20" s="50"/>
      <c r="H20" s="50"/>
      <c r="I20" s="50"/>
      <c r="J20" s="50">
        <v>10000</v>
      </c>
      <c r="K20" s="50"/>
      <c r="L20" s="50"/>
      <c r="M20" s="50">
        <v>20000</v>
      </c>
      <c r="O20" s="50">
        <f t="shared" si="0"/>
        <v>10000</v>
      </c>
      <c r="R20" s="202" t="s">
        <v>151</v>
      </c>
      <c r="S20" s="65"/>
      <c r="T20" s="183">
        <v>20000</v>
      </c>
      <c r="U20" s="50"/>
      <c r="V20" s="50"/>
    </row>
    <row r="21" spans="2:22" ht="14.4" customHeight="1" x14ac:dyDescent="0.3">
      <c r="B21" s="144" t="s">
        <v>179</v>
      </c>
      <c r="C21" s="50"/>
      <c r="D21" s="50"/>
      <c r="E21" s="50">
        <v>10000</v>
      </c>
      <c r="F21" s="50">
        <v>12000</v>
      </c>
      <c r="G21" s="50">
        <v>9483</v>
      </c>
      <c r="H21" s="50">
        <v>10000</v>
      </c>
      <c r="I21" s="50"/>
      <c r="J21" s="50"/>
      <c r="K21" s="50"/>
      <c r="L21" s="50"/>
      <c r="M21" s="50">
        <v>41483</v>
      </c>
      <c r="O21" s="50">
        <f t="shared" si="0"/>
        <v>10000</v>
      </c>
      <c r="R21" s="202" t="s">
        <v>323</v>
      </c>
      <c r="S21" s="65">
        <v>95000</v>
      </c>
      <c r="T21" s="183">
        <v>90000</v>
      </c>
      <c r="U21" s="50">
        <v>56000</v>
      </c>
      <c r="V21" s="183">
        <v>135000</v>
      </c>
    </row>
    <row r="22" spans="2:22" ht="14.4" customHeight="1" x14ac:dyDescent="0.3">
      <c r="B22" s="144" t="s">
        <v>180</v>
      </c>
      <c r="C22" s="50"/>
      <c r="D22" s="50">
        <v>10876</v>
      </c>
      <c r="E22" s="50"/>
      <c r="F22" s="50"/>
      <c r="G22" s="50"/>
      <c r="H22" s="50"/>
      <c r="I22" s="50">
        <v>12000</v>
      </c>
      <c r="J22" s="50"/>
      <c r="K22" s="50"/>
      <c r="L22" s="50">
        <v>12000</v>
      </c>
      <c r="M22" s="50">
        <v>34876</v>
      </c>
      <c r="O22" s="50">
        <f t="shared" si="0"/>
        <v>12000</v>
      </c>
      <c r="R22" t="s">
        <v>324</v>
      </c>
      <c r="S22" s="65"/>
      <c r="T22" s="50"/>
      <c r="U22" s="50">
        <v>58100</v>
      </c>
      <c r="V22" s="50">
        <v>0</v>
      </c>
    </row>
    <row r="23" spans="2:22" x14ac:dyDescent="0.3">
      <c r="B23" s="143" t="s">
        <v>181</v>
      </c>
      <c r="C23" s="50">
        <v>951584</v>
      </c>
      <c r="D23" s="50">
        <v>997483</v>
      </c>
      <c r="E23" s="50">
        <v>919031</v>
      </c>
      <c r="F23" s="50">
        <v>684816</v>
      </c>
      <c r="G23" s="50">
        <v>672912</v>
      </c>
      <c r="H23" s="50">
        <v>689130</v>
      </c>
      <c r="I23" s="50">
        <v>734685</v>
      </c>
      <c r="J23" s="50">
        <v>531558</v>
      </c>
      <c r="K23" s="50">
        <v>598034</v>
      </c>
      <c r="L23" s="50">
        <v>691208</v>
      </c>
      <c r="M23" s="50">
        <v>7470441</v>
      </c>
      <c r="O23" s="50">
        <f t="shared" si="0"/>
        <v>648923</v>
      </c>
      <c r="R23" s="202" t="s">
        <v>204</v>
      </c>
      <c r="S23" s="65">
        <v>40000</v>
      </c>
      <c r="T23" s="50"/>
      <c r="U23" s="183">
        <v>38900</v>
      </c>
      <c r="V23" s="183">
        <v>40000</v>
      </c>
    </row>
    <row r="24" spans="2:22" ht="14.4" customHeight="1" x14ac:dyDescent="0.3">
      <c r="B24" s="144" t="s">
        <v>182</v>
      </c>
      <c r="C24" s="50">
        <v>951584</v>
      </c>
      <c r="D24" s="50">
        <v>997483</v>
      </c>
      <c r="E24" s="50">
        <v>919031</v>
      </c>
      <c r="F24" s="50">
        <v>684816</v>
      </c>
      <c r="G24" s="50">
        <v>672912</v>
      </c>
      <c r="H24" s="50">
        <v>689130</v>
      </c>
      <c r="I24" s="50">
        <v>734685</v>
      </c>
      <c r="J24" s="50">
        <v>531558</v>
      </c>
      <c r="K24" s="50">
        <v>598034</v>
      </c>
      <c r="L24" s="50">
        <v>691208</v>
      </c>
      <c r="M24" s="50">
        <v>7470441</v>
      </c>
      <c r="O24" s="50">
        <f t="shared" si="0"/>
        <v>648923</v>
      </c>
      <c r="R24" t="s">
        <v>205</v>
      </c>
      <c r="S24" s="65">
        <v>180000</v>
      </c>
      <c r="T24" s="50"/>
      <c r="U24" s="50"/>
      <c r="V24" s="50"/>
    </row>
    <row r="25" spans="2:22" x14ac:dyDescent="0.3">
      <c r="B25" s="143" t="s">
        <v>183</v>
      </c>
      <c r="C25" s="50">
        <v>160302</v>
      </c>
      <c r="D25" s="50">
        <v>90589</v>
      </c>
      <c r="E25" s="50"/>
      <c r="F25" s="50">
        <v>67560</v>
      </c>
      <c r="G25" s="50">
        <v>49000</v>
      </c>
      <c r="H25" s="50">
        <v>108567</v>
      </c>
      <c r="I25" s="50">
        <v>98916</v>
      </c>
      <c r="J25" s="50">
        <v>77631</v>
      </c>
      <c r="K25" s="50">
        <v>94343</v>
      </c>
      <c r="L25" s="50">
        <v>107640</v>
      </c>
      <c r="M25" s="50">
        <v>854548</v>
      </c>
      <c r="O25" s="50">
        <f t="shared" si="0"/>
        <v>97419.4</v>
      </c>
      <c r="R25" t="s">
        <v>337</v>
      </c>
      <c r="S25" s="65"/>
      <c r="T25" s="50">
        <v>100000</v>
      </c>
      <c r="U25" s="50">
        <v>100000</v>
      </c>
      <c r="V25" s="50">
        <v>100000</v>
      </c>
    </row>
    <row r="26" spans="2:22" ht="14.4" customHeight="1" x14ac:dyDescent="0.3">
      <c r="B26" s="144" t="s">
        <v>171</v>
      </c>
      <c r="C26" s="50">
        <v>160302</v>
      </c>
      <c r="D26" s="50">
        <v>90589</v>
      </c>
      <c r="E26" s="50"/>
      <c r="F26" s="50">
        <v>67560</v>
      </c>
      <c r="G26" s="50">
        <v>49000</v>
      </c>
      <c r="H26" s="50">
        <v>108567</v>
      </c>
      <c r="I26" s="50">
        <v>98916</v>
      </c>
      <c r="J26" s="50">
        <v>77631</v>
      </c>
      <c r="K26" s="50">
        <v>94343</v>
      </c>
      <c r="L26" s="50">
        <v>107640</v>
      </c>
      <c r="M26" s="50">
        <v>854548</v>
      </c>
      <c r="O26" s="50">
        <f t="shared" si="0"/>
        <v>97419.4</v>
      </c>
      <c r="R26" t="s">
        <v>336</v>
      </c>
      <c r="S26" s="65"/>
      <c r="T26" s="50">
        <v>50000</v>
      </c>
      <c r="U26" s="50">
        <v>50000</v>
      </c>
      <c r="V26" s="50">
        <v>50000</v>
      </c>
    </row>
    <row r="27" spans="2:22" ht="14.4" customHeight="1" x14ac:dyDescent="0.3">
      <c r="B27" s="143" t="s">
        <v>184</v>
      </c>
      <c r="C27" s="50">
        <v>46293</v>
      </c>
      <c r="D27" s="50">
        <v>130000</v>
      </c>
      <c r="E27" s="50">
        <v>96000</v>
      </c>
      <c r="F27" s="50">
        <v>92000</v>
      </c>
      <c r="G27" s="50">
        <v>91000</v>
      </c>
      <c r="H27" s="50">
        <v>80000</v>
      </c>
      <c r="I27" s="50">
        <v>94535</v>
      </c>
      <c r="J27" s="50">
        <v>65993</v>
      </c>
      <c r="K27" s="50">
        <v>65689</v>
      </c>
      <c r="L27" s="50">
        <v>139454</v>
      </c>
      <c r="M27" s="50">
        <v>900964</v>
      </c>
      <c r="O27" s="50">
        <f t="shared" si="0"/>
        <v>89134.2</v>
      </c>
      <c r="R27" s="202" t="s">
        <v>335</v>
      </c>
      <c r="S27" s="65"/>
      <c r="T27" s="50">
        <v>150000</v>
      </c>
      <c r="U27" s="183">
        <v>150000</v>
      </c>
      <c r="V27" s="183">
        <v>150000</v>
      </c>
    </row>
    <row r="28" spans="2:22" ht="14.4" customHeight="1" x14ac:dyDescent="0.3">
      <c r="B28" s="144" t="s">
        <v>178</v>
      </c>
      <c r="C28" s="50"/>
      <c r="D28" s="50">
        <v>130000</v>
      </c>
      <c r="E28" s="50">
        <v>96000</v>
      </c>
      <c r="F28" s="50">
        <v>92000</v>
      </c>
      <c r="G28" s="50">
        <v>91000</v>
      </c>
      <c r="H28" s="50">
        <v>80000</v>
      </c>
      <c r="I28" s="50">
        <v>94535</v>
      </c>
      <c r="J28" s="50">
        <v>65993</v>
      </c>
      <c r="K28" s="50">
        <v>65689</v>
      </c>
      <c r="L28" s="50">
        <v>139454</v>
      </c>
      <c r="M28" s="50">
        <v>854671</v>
      </c>
      <c r="O28" s="50">
        <f t="shared" si="0"/>
        <v>89134.2</v>
      </c>
      <c r="R28" s="202" t="s">
        <v>322</v>
      </c>
      <c r="S28" s="65"/>
      <c r="T28" s="50">
        <v>40000</v>
      </c>
      <c r="U28" s="183">
        <v>35000</v>
      </c>
      <c r="V28" s="183">
        <v>40000</v>
      </c>
    </row>
    <row r="29" spans="2:22" x14ac:dyDescent="0.3">
      <c r="B29" s="144" t="s">
        <v>185</v>
      </c>
      <c r="C29" s="50">
        <v>46293</v>
      </c>
      <c r="D29" s="50"/>
      <c r="E29" s="50"/>
      <c r="F29" s="50"/>
      <c r="G29" s="50"/>
      <c r="H29" s="50"/>
      <c r="I29" s="50"/>
      <c r="J29" s="50"/>
      <c r="K29" s="50"/>
      <c r="L29" s="50"/>
      <c r="M29" s="50">
        <v>46293</v>
      </c>
      <c r="O29" s="50" t="e">
        <f t="shared" si="0"/>
        <v>#DIV/0!</v>
      </c>
      <c r="R29" s="202" t="s">
        <v>206</v>
      </c>
      <c r="S29" s="65">
        <v>170000</v>
      </c>
      <c r="T29" s="50"/>
      <c r="U29" s="183">
        <v>170000</v>
      </c>
      <c r="V29" s="183">
        <v>170000</v>
      </c>
    </row>
    <row r="30" spans="2:22" x14ac:dyDescent="0.3">
      <c r="B30" s="143" t="s">
        <v>186</v>
      </c>
      <c r="C30" s="50">
        <v>34477</v>
      </c>
      <c r="D30" s="50">
        <v>45950</v>
      </c>
      <c r="E30" s="50">
        <v>44000</v>
      </c>
      <c r="F30" s="50">
        <v>35000</v>
      </c>
      <c r="G30" s="50">
        <v>37000</v>
      </c>
      <c r="H30" s="50">
        <v>37500</v>
      </c>
      <c r="I30" s="50">
        <v>40000</v>
      </c>
      <c r="J30" s="50">
        <v>23500</v>
      </c>
      <c r="K30" s="50">
        <v>18000</v>
      </c>
      <c r="L30" s="50"/>
      <c r="M30" s="50">
        <v>315427</v>
      </c>
      <c r="O30" s="50">
        <f t="shared" si="0"/>
        <v>29750</v>
      </c>
      <c r="R30" s="202" t="s">
        <v>207</v>
      </c>
      <c r="S30" s="65">
        <f>90000+35000</f>
        <v>125000</v>
      </c>
      <c r="T30" s="50">
        <v>85000</v>
      </c>
      <c r="U30" s="183">
        <v>64200</v>
      </c>
      <c r="V30" s="183">
        <v>85000</v>
      </c>
    </row>
    <row r="31" spans="2:22" ht="14.4" customHeight="1" x14ac:dyDescent="0.3">
      <c r="B31" s="144" t="s">
        <v>179</v>
      </c>
      <c r="C31" s="50">
        <v>34477</v>
      </c>
      <c r="D31" s="50">
        <v>45950</v>
      </c>
      <c r="E31" s="50">
        <v>44000</v>
      </c>
      <c r="F31" s="50">
        <v>35000</v>
      </c>
      <c r="G31" s="50">
        <v>37000</v>
      </c>
      <c r="H31" s="50">
        <v>37500</v>
      </c>
      <c r="I31" s="50">
        <v>40000</v>
      </c>
      <c r="J31" s="50">
        <v>23500</v>
      </c>
      <c r="K31" s="50">
        <v>18000</v>
      </c>
      <c r="L31" s="50"/>
      <c r="M31" s="50">
        <v>315427</v>
      </c>
      <c r="O31" s="50">
        <f t="shared" si="0"/>
        <v>29750</v>
      </c>
      <c r="R31" s="202" t="s">
        <v>210</v>
      </c>
      <c r="S31" s="201">
        <v>25000</v>
      </c>
      <c r="T31" s="50"/>
      <c r="U31" s="50"/>
      <c r="V31" s="50"/>
    </row>
    <row r="32" spans="2:22" ht="14.4" customHeight="1" x14ac:dyDescent="0.3">
      <c r="B32" s="143" t="s">
        <v>187</v>
      </c>
      <c r="C32" s="50">
        <v>76103</v>
      </c>
      <c r="D32" s="50">
        <v>115344</v>
      </c>
      <c r="E32" s="50">
        <v>99634</v>
      </c>
      <c r="F32" s="50">
        <v>112082</v>
      </c>
      <c r="G32" s="50">
        <v>109647</v>
      </c>
      <c r="H32" s="50">
        <v>124931</v>
      </c>
      <c r="I32" s="50">
        <v>130169</v>
      </c>
      <c r="J32" s="50">
        <v>49451</v>
      </c>
      <c r="K32" s="50">
        <v>83211</v>
      </c>
      <c r="L32" s="50">
        <v>88033</v>
      </c>
      <c r="M32" s="50">
        <v>988605</v>
      </c>
      <c r="O32" s="50">
        <f t="shared" si="0"/>
        <v>95159</v>
      </c>
      <c r="R32" s="202" t="s">
        <v>325</v>
      </c>
      <c r="S32" s="65"/>
      <c r="T32" s="50"/>
      <c r="U32" s="183">
        <v>18000</v>
      </c>
      <c r="V32" s="183">
        <v>20000</v>
      </c>
    </row>
    <row r="33" spans="2:27" x14ac:dyDescent="0.3">
      <c r="B33" s="144" t="s">
        <v>188</v>
      </c>
      <c r="C33" s="50"/>
      <c r="D33" s="50"/>
      <c r="E33" s="50"/>
      <c r="F33" s="50">
        <v>19679</v>
      </c>
      <c r="G33" s="50"/>
      <c r="H33" s="50"/>
      <c r="I33" s="50">
        <v>26631</v>
      </c>
      <c r="J33" s="50"/>
      <c r="K33" s="50">
        <v>46435</v>
      </c>
      <c r="L33" s="50">
        <v>44125</v>
      </c>
      <c r="M33" s="50">
        <v>136870</v>
      </c>
      <c r="O33" s="50">
        <f t="shared" si="0"/>
        <v>39063.666666666664</v>
      </c>
      <c r="R33" s="202" t="s">
        <v>211</v>
      </c>
      <c r="S33" s="65">
        <v>50000</v>
      </c>
      <c r="T33" s="50"/>
      <c r="U33" s="183">
        <v>50000</v>
      </c>
      <c r="V33" s="183">
        <v>50000</v>
      </c>
      <c r="Y33">
        <v>51335</v>
      </c>
      <c r="Z33">
        <v>50000</v>
      </c>
    </row>
    <row r="34" spans="2:27" ht="14.4" customHeight="1" x14ac:dyDescent="0.3">
      <c r="B34" s="144" t="s">
        <v>180</v>
      </c>
      <c r="C34" s="50">
        <v>76103</v>
      </c>
      <c r="D34" s="50">
        <v>115344</v>
      </c>
      <c r="E34" s="50">
        <v>99634</v>
      </c>
      <c r="F34" s="50">
        <v>92403</v>
      </c>
      <c r="G34" s="50">
        <v>109647</v>
      </c>
      <c r="H34" s="50">
        <v>124931</v>
      </c>
      <c r="I34" s="50">
        <v>103538</v>
      </c>
      <c r="J34" s="50">
        <v>49451</v>
      </c>
      <c r="K34" s="50">
        <v>36776</v>
      </c>
      <c r="L34" s="50">
        <v>43908</v>
      </c>
      <c r="M34" s="50">
        <v>851735</v>
      </c>
      <c r="O34" s="50">
        <f t="shared" si="0"/>
        <v>71720.800000000003</v>
      </c>
      <c r="S34" s="65"/>
    </row>
    <row r="35" spans="2:27" ht="14.4" customHeight="1" x14ac:dyDescent="0.3">
      <c r="B35" s="143" t="s">
        <v>189</v>
      </c>
      <c r="C35" s="50">
        <v>41026</v>
      </c>
      <c r="D35" s="50">
        <v>41308</v>
      </c>
      <c r="E35" s="50">
        <v>41900</v>
      </c>
      <c r="F35" s="50">
        <v>38873</v>
      </c>
      <c r="G35" s="50">
        <v>33278</v>
      </c>
      <c r="H35" s="50">
        <v>43148</v>
      </c>
      <c r="I35" s="50">
        <v>41268</v>
      </c>
      <c r="J35" s="50">
        <v>38902</v>
      </c>
      <c r="K35" s="50">
        <v>29805</v>
      </c>
      <c r="L35" s="50">
        <v>45026</v>
      </c>
      <c r="M35" s="50">
        <v>394534</v>
      </c>
      <c r="O35" s="50">
        <f t="shared" si="0"/>
        <v>39629.800000000003</v>
      </c>
      <c r="S35" s="65"/>
    </row>
    <row r="36" spans="2:27" ht="14.4" customHeight="1" x14ac:dyDescent="0.3">
      <c r="B36" s="144" t="s">
        <v>168</v>
      </c>
      <c r="C36" s="50">
        <v>41026</v>
      </c>
      <c r="D36" s="50"/>
      <c r="E36" s="50"/>
      <c r="F36" s="50"/>
      <c r="G36" s="50"/>
      <c r="H36" s="50"/>
      <c r="I36" s="50"/>
      <c r="J36" s="50"/>
      <c r="K36" s="50"/>
      <c r="L36" s="50"/>
      <c r="M36" s="50">
        <v>41026</v>
      </c>
      <c r="O36" s="50" t="e">
        <f t="shared" si="0"/>
        <v>#DIV/0!</v>
      </c>
      <c r="R36" s="432" t="s">
        <v>319</v>
      </c>
      <c r="S36" s="432"/>
      <c r="T36" s="432"/>
      <c r="U36" s="432"/>
      <c r="V36" s="432"/>
    </row>
    <row r="37" spans="2:27" ht="14.4" customHeight="1" x14ac:dyDescent="0.3">
      <c r="B37" s="144" t="s">
        <v>190</v>
      </c>
      <c r="C37" s="50"/>
      <c r="D37" s="50">
        <v>41308</v>
      </c>
      <c r="E37" s="50">
        <v>41900</v>
      </c>
      <c r="F37" s="50">
        <v>38873</v>
      </c>
      <c r="G37" s="50">
        <v>33278</v>
      </c>
      <c r="H37" s="50">
        <v>43148</v>
      </c>
      <c r="I37" s="50">
        <v>41268</v>
      </c>
      <c r="J37" s="50">
        <v>38902</v>
      </c>
      <c r="K37" s="50">
        <v>29805</v>
      </c>
      <c r="L37" s="50">
        <v>45026</v>
      </c>
      <c r="M37" s="50">
        <v>353508</v>
      </c>
      <c r="O37" s="50">
        <f t="shared" si="0"/>
        <v>39629.800000000003</v>
      </c>
      <c r="R37" s="202" t="s">
        <v>197</v>
      </c>
      <c r="S37" s="65">
        <v>150000</v>
      </c>
      <c r="T37" s="50"/>
      <c r="U37" s="50">
        <v>92000</v>
      </c>
      <c r="V37" s="50">
        <v>90000</v>
      </c>
      <c r="W37" s="50">
        <v>130674</v>
      </c>
      <c r="X37" s="50">
        <v>128202</v>
      </c>
      <c r="Y37" s="183">
        <f>AVERAGE(W37:X37)</f>
        <v>129438</v>
      </c>
      <c r="Z37" s="183">
        <v>165000</v>
      </c>
      <c r="AA37" s="50"/>
    </row>
    <row r="38" spans="2:27" x14ac:dyDescent="0.3">
      <c r="B38" s="143" t="s">
        <v>191</v>
      </c>
      <c r="C38" s="50">
        <v>193717</v>
      </c>
      <c r="D38" s="50">
        <v>154335</v>
      </c>
      <c r="E38" s="50">
        <v>210213</v>
      </c>
      <c r="F38" s="50">
        <v>238918</v>
      </c>
      <c r="G38" s="50">
        <v>141823</v>
      </c>
      <c r="H38" s="50">
        <v>264341</v>
      </c>
      <c r="I38" s="50">
        <v>139639</v>
      </c>
      <c r="J38" s="50">
        <v>211618</v>
      </c>
      <c r="K38" s="50">
        <v>104400</v>
      </c>
      <c r="L38" s="50">
        <v>173713</v>
      </c>
      <c r="M38" s="50">
        <v>1832717</v>
      </c>
      <c r="O38" s="50">
        <f t="shared" si="0"/>
        <v>178742.2</v>
      </c>
      <c r="R38" s="202" t="s">
        <v>200</v>
      </c>
      <c r="S38" s="65">
        <v>600000</v>
      </c>
      <c r="T38" s="183">
        <v>600000</v>
      </c>
      <c r="U38" s="50">
        <v>626000</v>
      </c>
      <c r="V38" s="183">
        <v>626000</v>
      </c>
    </row>
    <row r="39" spans="2:27" x14ac:dyDescent="0.3">
      <c r="B39" s="144" t="s">
        <v>192</v>
      </c>
      <c r="C39" s="50">
        <v>103684</v>
      </c>
      <c r="D39" s="50">
        <v>93491</v>
      </c>
      <c r="E39" s="50">
        <v>140991</v>
      </c>
      <c r="F39" s="50">
        <v>159160</v>
      </c>
      <c r="G39" s="50">
        <v>81823</v>
      </c>
      <c r="H39" s="50">
        <v>184349</v>
      </c>
      <c r="I39" s="50">
        <v>120639</v>
      </c>
      <c r="J39" s="50">
        <v>190794</v>
      </c>
      <c r="K39" s="50">
        <v>104400</v>
      </c>
      <c r="L39" s="50">
        <v>173713</v>
      </c>
      <c r="M39" s="50">
        <v>1353044</v>
      </c>
      <c r="O39" s="50">
        <f t="shared" si="0"/>
        <v>154779</v>
      </c>
      <c r="R39" s="202" t="s">
        <v>201</v>
      </c>
      <c r="S39" s="65">
        <v>30000</v>
      </c>
      <c r="T39" s="50">
        <v>30000</v>
      </c>
      <c r="U39" s="183">
        <v>31000</v>
      </c>
      <c r="V39" s="183">
        <v>30000</v>
      </c>
    </row>
    <row r="40" spans="2:27" x14ac:dyDescent="0.3">
      <c r="B40" s="144" t="s">
        <v>176</v>
      </c>
      <c r="C40" s="50">
        <v>90033</v>
      </c>
      <c r="D40" s="50">
        <v>60844</v>
      </c>
      <c r="E40" s="50">
        <v>69222</v>
      </c>
      <c r="F40" s="50">
        <v>79758</v>
      </c>
      <c r="G40" s="50">
        <v>60000</v>
      </c>
      <c r="H40" s="50">
        <v>79992</v>
      </c>
      <c r="I40" s="50">
        <v>19000</v>
      </c>
      <c r="J40" s="50">
        <v>20824</v>
      </c>
      <c r="K40" s="50"/>
      <c r="L40" s="50"/>
      <c r="M40" s="50">
        <v>479673</v>
      </c>
      <c r="O40" s="50">
        <f t="shared" si="0"/>
        <v>39938.666666666664</v>
      </c>
      <c r="R40" s="202" t="s">
        <v>327</v>
      </c>
      <c r="S40" s="65">
        <v>125000</v>
      </c>
      <c r="T40" s="50">
        <v>90000</v>
      </c>
      <c r="U40" s="183">
        <v>83000</v>
      </c>
      <c r="V40" s="183">
        <v>90000</v>
      </c>
    </row>
    <row r="41" spans="2:27" x14ac:dyDescent="0.3">
      <c r="B41" s="143" t="s">
        <v>193</v>
      </c>
      <c r="C41" s="50">
        <v>184222</v>
      </c>
      <c r="D41" s="50">
        <v>156385</v>
      </c>
      <c r="E41" s="50">
        <v>169095</v>
      </c>
      <c r="F41" s="50">
        <v>159291</v>
      </c>
      <c r="G41" s="50">
        <v>141063</v>
      </c>
      <c r="H41" s="50">
        <v>89964</v>
      </c>
      <c r="I41" s="50">
        <v>161786</v>
      </c>
      <c r="J41" s="50">
        <v>153387</v>
      </c>
      <c r="K41" s="50">
        <v>152665</v>
      </c>
      <c r="L41" s="50">
        <v>307467</v>
      </c>
      <c r="M41" s="50">
        <v>1675325</v>
      </c>
      <c r="O41" s="50">
        <f t="shared" si="0"/>
        <v>173053.8</v>
      </c>
      <c r="R41" t="s">
        <v>326</v>
      </c>
      <c r="S41" s="65"/>
      <c r="T41" s="50"/>
      <c r="U41" s="50">
        <v>30000</v>
      </c>
      <c r="V41" s="50">
        <v>0</v>
      </c>
    </row>
    <row r="42" spans="2:27" x14ac:dyDescent="0.3">
      <c r="B42" s="144" t="s">
        <v>194</v>
      </c>
      <c r="C42" s="50">
        <v>184222</v>
      </c>
      <c r="D42" s="50">
        <v>156385</v>
      </c>
      <c r="E42" s="50">
        <v>169095</v>
      </c>
      <c r="F42" s="50">
        <v>159291</v>
      </c>
      <c r="G42" s="50">
        <v>141063</v>
      </c>
      <c r="H42" s="50">
        <v>89964</v>
      </c>
      <c r="I42" s="50">
        <v>161786</v>
      </c>
      <c r="J42" s="50">
        <v>153387</v>
      </c>
      <c r="K42" s="50">
        <v>152665</v>
      </c>
      <c r="L42" s="50">
        <v>307467</v>
      </c>
      <c r="M42" s="50">
        <v>1675325</v>
      </c>
      <c r="O42" s="50">
        <f t="shared" si="0"/>
        <v>173053.8</v>
      </c>
      <c r="R42" s="202" t="s">
        <v>205</v>
      </c>
      <c r="S42" s="65">
        <v>245000</v>
      </c>
      <c r="T42" s="50">
        <v>235000</v>
      </c>
      <c r="U42" s="183">
        <v>235000</v>
      </c>
      <c r="V42" s="183">
        <v>235000</v>
      </c>
    </row>
    <row r="43" spans="2:27" x14ac:dyDescent="0.3">
      <c r="B43" s="143" t="s">
        <v>195</v>
      </c>
      <c r="C43" s="50">
        <v>60386</v>
      </c>
      <c r="D43" s="50">
        <v>68501</v>
      </c>
      <c r="E43" s="50">
        <v>63156</v>
      </c>
      <c r="F43" s="50">
        <v>59993</v>
      </c>
      <c r="G43" s="50">
        <v>63030</v>
      </c>
      <c r="H43" s="50">
        <v>60000</v>
      </c>
      <c r="I43" s="50">
        <v>84020</v>
      </c>
      <c r="J43" s="50">
        <v>96405</v>
      </c>
      <c r="K43" s="50">
        <v>76892</v>
      </c>
      <c r="L43" s="50">
        <v>129447</v>
      </c>
      <c r="M43" s="50">
        <v>761830</v>
      </c>
      <c r="O43" s="50">
        <f t="shared" si="0"/>
        <v>89352.8</v>
      </c>
      <c r="R43" s="202" t="s">
        <v>206</v>
      </c>
      <c r="S43" s="65">
        <v>90000</v>
      </c>
      <c r="T43" s="50"/>
      <c r="U43" s="183">
        <v>80000</v>
      </c>
      <c r="V43" s="183">
        <v>80000</v>
      </c>
    </row>
    <row r="44" spans="2:27" x14ac:dyDescent="0.3">
      <c r="B44" s="144" t="s">
        <v>176</v>
      </c>
      <c r="C44" s="50">
        <v>60386</v>
      </c>
      <c r="D44" s="50">
        <v>68501</v>
      </c>
      <c r="E44" s="50">
        <v>63156</v>
      </c>
      <c r="F44" s="50">
        <v>59993</v>
      </c>
      <c r="G44" s="50">
        <v>63030</v>
      </c>
      <c r="H44" s="50">
        <v>60000</v>
      </c>
      <c r="I44" s="50">
        <v>84020</v>
      </c>
      <c r="J44" s="50">
        <v>96405</v>
      </c>
      <c r="K44" s="50">
        <v>76892</v>
      </c>
      <c r="L44" s="50">
        <v>129447</v>
      </c>
      <c r="M44" s="50">
        <v>761830</v>
      </c>
      <c r="O44" s="50">
        <f t="shared" si="0"/>
        <v>89352.8</v>
      </c>
      <c r="R44" s="202" t="s">
        <v>46</v>
      </c>
      <c r="S44" s="65">
        <v>20000</v>
      </c>
      <c r="T44" s="50">
        <v>20000</v>
      </c>
      <c r="U44" s="183">
        <v>20000</v>
      </c>
      <c r="V44" s="183">
        <v>20000</v>
      </c>
    </row>
    <row r="45" spans="2:27" x14ac:dyDescent="0.3">
      <c r="B45" s="143" t="s">
        <v>167</v>
      </c>
      <c r="C45" s="50">
        <v>2119432</v>
      </c>
      <c r="D45" s="50">
        <v>2107206</v>
      </c>
      <c r="E45" s="50">
        <v>2098316</v>
      </c>
      <c r="F45" s="50">
        <v>1778224</v>
      </c>
      <c r="G45" s="50">
        <v>1566788</v>
      </c>
      <c r="H45" s="50">
        <v>1827920</v>
      </c>
      <c r="I45" s="50">
        <v>1835301</v>
      </c>
      <c r="J45" s="50">
        <v>1522771</v>
      </c>
      <c r="K45" s="50">
        <v>1475652</v>
      </c>
      <c r="L45" s="50">
        <v>2061165</v>
      </c>
      <c r="M45" s="50">
        <v>18392775</v>
      </c>
      <c r="O45" s="50">
        <f t="shared" si="0"/>
        <v>1744561.8</v>
      </c>
      <c r="R45" s="202" t="s">
        <v>207</v>
      </c>
      <c r="S45" s="65">
        <v>70000</v>
      </c>
      <c r="T45" s="50">
        <v>70000</v>
      </c>
      <c r="U45" s="183">
        <v>62900</v>
      </c>
      <c r="V45" s="183">
        <v>70000</v>
      </c>
    </row>
    <row r="46" spans="2:27" x14ac:dyDescent="0.3">
      <c r="R46" s="202" t="s">
        <v>208</v>
      </c>
      <c r="S46" s="201">
        <v>25000</v>
      </c>
      <c r="T46" s="50"/>
      <c r="U46" s="50"/>
      <c r="V46" s="50"/>
    </row>
    <row r="47" spans="2:27" x14ac:dyDescent="0.3">
      <c r="R47" t="s">
        <v>53</v>
      </c>
      <c r="S47" s="65">
        <v>150000</v>
      </c>
      <c r="T47" s="50"/>
      <c r="U47" s="50"/>
      <c r="V47" s="50"/>
      <c r="AA47" s="202">
        <v>0</v>
      </c>
    </row>
  </sheetData>
  <mergeCells count="2">
    <mergeCell ref="R9:V9"/>
    <mergeCell ref="R36:V36"/>
  </mergeCell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Z47:AJ151"/>
  <sheetViews>
    <sheetView workbookViewId="0"/>
  </sheetViews>
  <sheetFormatPr defaultRowHeight="14.4" x14ac:dyDescent="0.3"/>
  <cols>
    <col min="27" max="27" width="12.109375" customWidth="1"/>
    <col min="31" max="31" width="9.109375" customWidth="1"/>
  </cols>
  <sheetData>
    <row r="47" spans="26:28" x14ac:dyDescent="0.3">
      <c r="Z47" t="s">
        <v>302</v>
      </c>
    </row>
    <row r="48" spans="26:28" x14ac:dyDescent="0.3">
      <c r="Z48" s="133"/>
      <c r="AA48" s="133" t="s">
        <v>297</v>
      </c>
      <c r="AB48" s="133"/>
    </row>
    <row r="49" spans="26:28" x14ac:dyDescent="0.3">
      <c r="Z49" s="133"/>
      <c r="AA49" s="133" t="s">
        <v>298</v>
      </c>
      <c r="AB49" s="133" t="s">
        <v>300</v>
      </c>
    </row>
    <row r="50" spans="26:28" x14ac:dyDescent="0.3">
      <c r="Z50" s="199" t="s">
        <v>4</v>
      </c>
      <c r="AA50" s="199" t="s">
        <v>299</v>
      </c>
      <c r="AB50" s="199" t="s">
        <v>301</v>
      </c>
    </row>
    <row r="51" spans="26:28" x14ac:dyDescent="0.3">
      <c r="Z51">
        <v>2008</v>
      </c>
      <c r="AA51">
        <v>36</v>
      </c>
      <c r="AB51" s="180">
        <v>3.0000000000000001E-3</v>
      </c>
    </row>
    <row r="52" spans="26:28" x14ac:dyDescent="0.3">
      <c r="Z52">
        <v>2009</v>
      </c>
      <c r="AA52">
        <v>28</v>
      </c>
      <c r="AB52" s="180">
        <v>2E-3</v>
      </c>
    </row>
    <row r="53" spans="26:28" x14ac:dyDescent="0.3">
      <c r="Z53">
        <v>2010</v>
      </c>
      <c r="AA53">
        <v>139</v>
      </c>
      <c r="AB53" s="180">
        <v>7.0000000000000001E-3</v>
      </c>
    </row>
    <row r="54" spans="26:28" x14ac:dyDescent="0.3">
      <c r="Z54">
        <v>2011</v>
      </c>
      <c r="AA54">
        <v>114</v>
      </c>
      <c r="AB54" s="180">
        <v>7.0000000000000001E-3</v>
      </c>
    </row>
    <row r="55" spans="26:28" x14ac:dyDescent="0.3">
      <c r="Z55">
        <v>2012</v>
      </c>
      <c r="AA55">
        <v>131</v>
      </c>
      <c r="AB55" s="180">
        <v>8.0000000000000002E-3</v>
      </c>
    </row>
    <row r="56" spans="26:28" x14ac:dyDescent="0.3">
      <c r="Z56">
        <v>2013</v>
      </c>
      <c r="AA56">
        <v>52</v>
      </c>
      <c r="AB56" s="180">
        <v>3.0000000000000001E-3</v>
      </c>
    </row>
    <row r="57" spans="26:28" x14ac:dyDescent="0.3">
      <c r="Z57">
        <v>2014</v>
      </c>
      <c r="AA57">
        <v>100</v>
      </c>
      <c r="AB57" s="180">
        <v>7.0000000000000001E-3</v>
      </c>
    </row>
    <row r="58" spans="26:28" x14ac:dyDescent="0.3">
      <c r="Z58">
        <v>2015</v>
      </c>
      <c r="AA58">
        <v>138</v>
      </c>
      <c r="AB58" s="180">
        <v>7.0000000000000001E-3</v>
      </c>
    </row>
    <row r="59" spans="26:28" x14ac:dyDescent="0.3">
      <c r="Z59">
        <v>2016</v>
      </c>
      <c r="AA59">
        <v>108</v>
      </c>
      <c r="AB59" s="180">
        <v>5.0000000000000001E-3</v>
      </c>
    </row>
    <row r="60" spans="26:28" x14ac:dyDescent="0.3">
      <c r="Z60">
        <v>2017</v>
      </c>
      <c r="AA60">
        <v>28</v>
      </c>
      <c r="AB60" s="180">
        <v>3.0000000000000001E-3</v>
      </c>
    </row>
    <row r="61" spans="26:28" x14ac:dyDescent="0.3">
      <c r="Z61" t="s">
        <v>303</v>
      </c>
      <c r="AA61">
        <f>AVERAGE(AA51:AA60)</f>
        <v>87.4</v>
      </c>
      <c r="AB61" s="180">
        <f>AVERAGE(AB51:AB60)</f>
        <v>5.1999999999999998E-3</v>
      </c>
    </row>
    <row r="76" spans="26:28" x14ac:dyDescent="0.3">
      <c r="Z76" t="s">
        <v>306</v>
      </c>
    </row>
    <row r="77" spans="26:28" x14ac:dyDescent="0.3">
      <c r="Z77" s="133"/>
      <c r="AA77" s="133" t="s">
        <v>297</v>
      </c>
      <c r="AB77" s="133"/>
    </row>
    <row r="78" spans="26:28" x14ac:dyDescent="0.3">
      <c r="Z78" s="133"/>
      <c r="AA78" s="133" t="s">
        <v>304</v>
      </c>
      <c r="AB78" s="133" t="s">
        <v>300</v>
      </c>
    </row>
    <row r="79" spans="26:28" x14ac:dyDescent="0.3">
      <c r="Z79" s="199" t="s">
        <v>4</v>
      </c>
      <c r="AA79" s="199" t="s">
        <v>305</v>
      </c>
      <c r="AB79" s="199" t="s">
        <v>301</v>
      </c>
    </row>
    <row r="80" spans="26:28" x14ac:dyDescent="0.3">
      <c r="Z80">
        <v>2008</v>
      </c>
      <c r="AA80">
        <v>14</v>
      </c>
      <c r="AB80" s="180">
        <f>(AB51/AA51)*AA80</f>
        <v>1.1666666666666665E-3</v>
      </c>
    </row>
    <row r="81" spans="26:28" x14ac:dyDescent="0.3">
      <c r="Z81">
        <v>2009</v>
      </c>
      <c r="AA81">
        <v>2</v>
      </c>
      <c r="AB81" s="180">
        <f t="shared" ref="AB81:AB89" si="0">(AB52/AA52)*AA81</f>
        <v>1.4285714285714287E-4</v>
      </c>
    </row>
    <row r="82" spans="26:28" x14ac:dyDescent="0.3">
      <c r="Z82">
        <v>2010</v>
      </c>
      <c r="AA82">
        <v>9</v>
      </c>
      <c r="AB82" s="180">
        <f t="shared" si="0"/>
        <v>4.5323741007194244E-4</v>
      </c>
    </row>
    <row r="83" spans="26:28" x14ac:dyDescent="0.3">
      <c r="Z83">
        <v>2011</v>
      </c>
      <c r="AA83">
        <v>17</v>
      </c>
      <c r="AB83" s="180">
        <f t="shared" si="0"/>
        <v>1.043859649122807E-3</v>
      </c>
    </row>
    <row r="84" spans="26:28" x14ac:dyDescent="0.3">
      <c r="Z84">
        <v>2012</v>
      </c>
      <c r="AA84">
        <v>33</v>
      </c>
      <c r="AB84" s="180">
        <f t="shared" si="0"/>
        <v>2.015267175572519E-3</v>
      </c>
    </row>
    <row r="85" spans="26:28" x14ac:dyDescent="0.3">
      <c r="Z85">
        <v>2013</v>
      </c>
      <c r="AA85">
        <v>3</v>
      </c>
      <c r="AB85" s="180">
        <f t="shared" si="0"/>
        <v>1.7307692307692307E-4</v>
      </c>
    </row>
    <row r="86" spans="26:28" x14ac:dyDescent="0.3">
      <c r="Z86">
        <v>2014</v>
      </c>
      <c r="AA86">
        <v>38</v>
      </c>
      <c r="AB86" s="180">
        <f t="shared" si="0"/>
        <v>2.6600000000000005E-3</v>
      </c>
    </row>
    <row r="87" spans="26:28" x14ac:dyDescent="0.3">
      <c r="Z87">
        <v>2015</v>
      </c>
      <c r="AA87">
        <v>90</v>
      </c>
      <c r="AB87" s="180">
        <f t="shared" si="0"/>
        <v>4.5652173913043482E-3</v>
      </c>
    </row>
    <row r="88" spans="26:28" x14ac:dyDescent="0.3">
      <c r="Z88">
        <v>2016</v>
      </c>
      <c r="AA88">
        <v>15</v>
      </c>
      <c r="AB88" s="180">
        <f t="shared" si="0"/>
        <v>6.9444444444444436E-4</v>
      </c>
    </row>
    <row r="89" spans="26:28" x14ac:dyDescent="0.3">
      <c r="Z89">
        <v>2017</v>
      </c>
      <c r="AA89">
        <v>35</v>
      </c>
      <c r="AB89" s="180">
        <f t="shared" si="0"/>
        <v>3.7500000000000003E-3</v>
      </c>
    </row>
    <row r="90" spans="26:28" x14ac:dyDescent="0.3">
      <c r="Z90" t="s">
        <v>303</v>
      </c>
      <c r="AA90">
        <f>AVERAGE(AA80:AA89)</f>
        <v>25.6</v>
      </c>
      <c r="AB90" s="180">
        <f>AVERAGE(AB80:AB89)</f>
        <v>1.6664626803116795E-3</v>
      </c>
    </row>
    <row r="107" spans="30:36" x14ac:dyDescent="0.3">
      <c r="AD107" t="s">
        <v>307</v>
      </c>
    </row>
    <row r="108" spans="30:36" x14ac:dyDescent="0.3">
      <c r="AD108" s="133"/>
      <c r="AE108" s="133"/>
      <c r="AF108" s="133"/>
      <c r="AG108" s="133"/>
    </row>
    <row r="109" spans="30:36" x14ac:dyDescent="0.3">
      <c r="AD109" s="133"/>
      <c r="AE109" s="426" t="s">
        <v>308</v>
      </c>
      <c r="AF109" s="426"/>
      <c r="AG109" s="426"/>
      <c r="AH109" s="426" t="s">
        <v>309</v>
      </c>
      <c r="AI109" s="426"/>
      <c r="AJ109" s="426"/>
    </row>
    <row r="110" spans="30:36" x14ac:dyDescent="0.3">
      <c r="AD110" s="199" t="s">
        <v>4</v>
      </c>
      <c r="AE110" s="199" t="s">
        <v>310</v>
      </c>
      <c r="AF110" s="199" t="s">
        <v>311</v>
      </c>
      <c r="AG110" s="199" t="s">
        <v>18</v>
      </c>
      <c r="AH110" s="199" t="s">
        <v>310</v>
      </c>
      <c r="AI110" s="199" t="s">
        <v>311</v>
      </c>
      <c r="AJ110" s="199" t="s">
        <v>18</v>
      </c>
    </row>
    <row r="111" spans="30:36" x14ac:dyDescent="0.3">
      <c r="AD111">
        <v>2008</v>
      </c>
      <c r="AE111" s="142">
        <v>59</v>
      </c>
      <c r="AF111" s="142">
        <v>2</v>
      </c>
      <c r="AG111" s="142">
        <f>SUM(AE111:AF111)</f>
        <v>61</v>
      </c>
      <c r="AH111" s="180">
        <v>3.0000000000000001E-3</v>
      </c>
      <c r="AI111" s="200">
        <v>5.0000000000000001E-4</v>
      </c>
      <c r="AJ111" s="180">
        <f>SUM(AH111:AI111)</f>
        <v>3.5000000000000001E-3</v>
      </c>
    </row>
    <row r="112" spans="30:36" x14ac:dyDescent="0.3">
      <c r="AD112">
        <v>2009</v>
      </c>
      <c r="AE112" s="142">
        <v>65</v>
      </c>
      <c r="AF112" s="142">
        <v>2</v>
      </c>
      <c r="AG112" s="142">
        <f t="shared" ref="AG112:AG120" si="1">SUM(AE112:AF112)</f>
        <v>67</v>
      </c>
      <c r="AH112" s="180">
        <v>2E-3</v>
      </c>
      <c r="AI112" s="200">
        <v>4.0000000000000002E-4</v>
      </c>
      <c r="AJ112" s="180">
        <f t="shared" ref="AJ112:AJ120" si="2">SUM(AH112:AI112)</f>
        <v>2.4000000000000002E-3</v>
      </c>
    </row>
    <row r="113" spans="30:36" x14ac:dyDescent="0.3">
      <c r="AD113">
        <v>2010</v>
      </c>
      <c r="AE113" s="142">
        <v>140</v>
      </c>
      <c r="AF113" s="142">
        <v>2</v>
      </c>
      <c r="AG113" s="142">
        <f t="shared" si="1"/>
        <v>142</v>
      </c>
      <c r="AH113" s="180">
        <v>5.0000000000000001E-3</v>
      </c>
      <c r="AI113" s="200">
        <v>2.0000000000000001E-4</v>
      </c>
      <c r="AJ113" s="180">
        <f t="shared" si="2"/>
        <v>5.1999999999999998E-3</v>
      </c>
    </row>
    <row r="114" spans="30:36" x14ac:dyDescent="0.3">
      <c r="AD114">
        <v>2011</v>
      </c>
      <c r="AE114" s="142">
        <v>143</v>
      </c>
      <c r="AF114" s="142">
        <v>1</v>
      </c>
      <c r="AG114" s="142">
        <f t="shared" si="1"/>
        <v>144</v>
      </c>
      <c r="AH114" s="180">
        <v>7.0000000000000001E-3</v>
      </c>
      <c r="AI114" s="200">
        <v>2.0000000000000001E-4</v>
      </c>
      <c r="AJ114" s="180">
        <f t="shared" si="2"/>
        <v>7.1999999999999998E-3</v>
      </c>
    </row>
    <row r="115" spans="30:36" x14ac:dyDescent="0.3">
      <c r="AD115">
        <v>2012</v>
      </c>
      <c r="AE115" s="142">
        <v>106</v>
      </c>
      <c r="AF115" s="142">
        <v>1</v>
      </c>
      <c r="AG115" s="142">
        <f t="shared" si="1"/>
        <v>107</v>
      </c>
      <c r="AH115" s="180">
        <v>6.0000000000000001E-3</v>
      </c>
      <c r="AI115" s="200">
        <v>4.0000000000000002E-4</v>
      </c>
      <c r="AJ115" s="180">
        <f t="shared" si="2"/>
        <v>6.4000000000000003E-3</v>
      </c>
    </row>
    <row r="116" spans="30:36" x14ac:dyDescent="0.3">
      <c r="AD116">
        <v>2013</v>
      </c>
      <c r="AE116" s="142">
        <v>65</v>
      </c>
      <c r="AF116" s="142">
        <v>1</v>
      </c>
      <c r="AG116" s="142">
        <f t="shared" si="1"/>
        <v>66</v>
      </c>
      <c r="AH116" s="180">
        <v>7.0000000000000001E-3</v>
      </c>
      <c r="AI116" s="200">
        <v>5.0000000000000001E-4</v>
      </c>
      <c r="AJ116" s="180">
        <f t="shared" si="2"/>
        <v>7.4999999999999997E-3</v>
      </c>
    </row>
    <row r="117" spans="30:36" x14ac:dyDescent="0.3">
      <c r="AD117">
        <v>2014</v>
      </c>
      <c r="AE117" s="142">
        <v>140</v>
      </c>
      <c r="AF117" s="142">
        <v>2</v>
      </c>
      <c r="AG117" s="142">
        <f t="shared" si="1"/>
        <v>142</v>
      </c>
      <c r="AH117" s="180">
        <v>5.0000000000000001E-3</v>
      </c>
      <c r="AI117" s="200">
        <v>4.0000000000000002E-4</v>
      </c>
      <c r="AJ117" s="180">
        <f t="shared" si="2"/>
        <v>5.4000000000000003E-3</v>
      </c>
    </row>
    <row r="118" spans="30:36" x14ac:dyDescent="0.3">
      <c r="AD118">
        <v>2015</v>
      </c>
      <c r="AE118" s="142">
        <v>161</v>
      </c>
      <c r="AF118" s="142">
        <v>1</v>
      </c>
      <c r="AG118" s="142">
        <f t="shared" si="1"/>
        <v>162</v>
      </c>
      <c r="AH118" s="180">
        <v>4.0000000000000001E-3</v>
      </c>
      <c r="AI118" s="200">
        <v>2.0000000000000001E-4</v>
      </c>
      <c r="AJ118" s="180">
        <f t="shared" si="2"/>
        <v>4.1999999999999997E-3</v>
      </c>
    </row>
    <row r="119" spans="30:36" x14ac:dyDescent="0.3">
      <c r="AD119">
        <v>2016</v>
      </c>
      <c r="AE119" s="142">
        <v>108</v>
      </c>
      <c r="AF119" s="142">
        <v>2</v>
      </c>
      <c r="AG119" s="142">
        <f t="shared" si="1"/>
        <v>110</v>
      </c>
      <c r="AH119" s="180">
        <v>4.0000000000000001E-3</v>
      </c>
      <c r="AI119" s="200">
        <v>2.9999999999999997E-4</v>
      </c>
      <c r="AJ119" s="180">
        <f t="shared" si="2"/>
        <v>4.3E-3</v>
      </c>
    </row>
    <row r="120" spans="30:36" x14ac:dyDescent="0.3">
      <c r="AD120">
        <v>2017</v>
      </c>
      <c r="AE120" s="142">
        <v>9</v>
      </c>
      <c r="AF120" s="142">
        <v>0</v>
      </c>
      <c r="AG120" s="142">
        <f t="shared" si="1"/>
        <v>9</v>
      </c>
      <c r="AH120" s="180">
        <v>1E-3</v>
      </c>
      <c r="AI120" s="200">
        <v>0</v>
      </c>
      <c r="AJ120" s="180">
        <f t="shared" si="2"/>
        <v>1E-3</v>
      </c>
    </row>
    <row r="121" spans="30:36" x14ac:dyDescent="0.3">
      <c r="AD121" t="s">
        <v>303</v>
      </c>
      <c r="AE121" s="142">
        <f t="shared" ref="AE121:AJ121" si="3">AVERAGE(AE111:AE120)</f>
        <v>99.6</v>
      </c>
      <c r="AF121" s="142">
        <f t="shared" si="3"/>
        <v>1.4</v>
      </c>
      <c r="AG121" s="142">
        <f t="shared" si="3"/>
        <v>101</v>
      </c>
      <c r="AH121" s="180">
        <f t="shared" si="3"/>
        <v>4.3999999999999994E-3</v>
      </c>
      <c r="AI121" s="200">
        <f t="shared" si="3"/>
        <v>3.1000000000000005E-4</v>
      </c>
      <c r="AJ121" s="180">
        <f t="shared" si="3"/>
        <v>4.7100000000000006E-3</v>
      </c>
    </row>
    <row r="137" spans="26:28" x14ac:dyDescent="0.3">
      <c r="Z137" t="s">
        <v>312</v>
      </c>
    </row>
    <row r="138" spans="26:28" x14ac:dyDescent="0.3">
      <c r="Z138" s="133"/>
      <c r="AA138" s="133" t="s">
        <v>297</v>
      </c>
      <c r="AB138" s="133"/>
    </row>
    <row r="139" spans="26:28" x14ac:dyDescent="0.3">
      <c r="Z139" s="133"/>
      <c r="AA139" s="133" t="s">
        <v>304</v>
      </c>
      <c r="AB139" s="133" t="s">
        <v>300</v>
      </c>
    </row>
    <row r="140" spans="26:28" x14ac:dyDescent="0.3">
      <c r="Z140" s="199" t="s">
        <v>4</v>
      </c>
      <c r="AA140" s="199" t="s">
        <v>305</v>
      </c>
      <c r="AB140" s="199" t="s">
        <v>301</v>
      </c>
    </row>
    <row r="141" spans="26:28" x14ac:dyDescent="0.3">
      <c r="Z141">
        <v>2008</v>
      </c>
      <c r="AA141">
        <v>28</v>
      </c>
      <c r="AB141" s="180">
        <f>(AJ111/AG111)*AA141</f>
        <v>1.6065573770491803E-3</v>
      </c>
    </row>
    <row r="142" spans="26:28" x14ac:dyDescent="0.3">
      <c r="Z142">
        <v>2009</v>
      </c>
      <c r="AA142">
        <v>54</v>
      </c>
      <c r="AB142" s="180">
        <f t="shared" ref="AB142:AB150" si="4">(AJ112/AG112)*AA142</f>
        <v>1.9343283582089555E-3</v>
      </c>
    </row>
    <row r="143" spans="26:28" x14ac:dyDescent="0.3">
      <c r="Z143">
        <v>2010</v>
      </c>
      <c r="AA143">
        <v>81</v>
      </c>
      <c r="AB143" s="180">
        <f t="shared" si="4"/>
        <v>2.9661971830985913E-3</v>
      </c>
    </row>
    <row r="144" spans="26:28" x14ac:dyDescent="0.3">
      <c r="Z144">
        <v>2011</v>
      </c>
      <c r="AA144">
        <v>7</v>
      </c>
      <c r="AB144" s="180">
        <f t="shared" si="4"/>
        <v>3.4999999999999994E-4</v>
      </c>
    </row>
    <row r="145" spans="26:28" x14ac:dyDescent="0.3">
      <c r="Z145">
        <v>2012</v>
      </c>
      <c r="AA145">
        <v>64</v>
      </c>
      <c r="AB145" s="180">
        <f t="shared" si="4"/>
        <v>3.8280373831775702E-3</v>
      </c>
    </row>
    <row r="146" spans="26:28" x14ac:dyDescent="0.3">
      <c r="Z146">
        <v>2013</v>
      </c>
      <c r="AA146">
        <v>65</v>
      </c>
      <c r="AB146" s="180">
        <f t="shared" si="4"/>
        <v>7.3863636363636362E-3</v>
      </c>
    </row>
    <row r="147" spans="26:28" x14ac:dyDescent="0.3">
      <c r="Z147">
        <v>2014</v>
      </c>
      <c r="AA147">
        <v>79</v>
      </c>
      <c r="AB147" s="180">
        <f t="shared" si="4"/>
        <v>3.0042253521126764E-3</v>
      </c>
    </row>
    <row r="148" spans="26:28" x14ac:dyDescent="0.3">
      <c r="Z148">
        <v>2015</v>
      </c>
      <c r="AA148">
        <v>41</v>
      </c>
      <c r="AB148" s="180">
        <f t="shared" si="4"/>
        <v>1.0629629629629628E-3</v>
      </c>
    </row>
    <row r="149" spans="26:28" x14ac:dyDescent="0.3">
      <c r="Z149">
        <v>2016</v>
      </c>
      <c r="AA149">
        <v>22</v>
      </c>
      <c r="AB149" s="180">
        <f t="shared" si="4"/>
        <v>8.5999999999999998E-4</v>
      </c>
    </row>
    <row r="150" spans="26:28" x14ac:dyDescent="0.3">
      <c r="Z150">
        <v>2017</v>
      </c>
      <c r="AA150">
        <v>159</v>
      </c>
      <c r="AB150" s="180">
        <f t="shared" si="4"/>
        <v>1.7666666666666667E-2</v>
      </c>
    </row>
    <row r="151" spans="26:28" x14ac:dyDescent="0.3">
      <c r="Z151" t="s">
        <v>303</v>
      </c>
      <c r="AA151">
        <f>AVERAGE(AA141:AA150)</f>
        <v>60</v>
      </c>
      <c r="AB151" s="180">
        <f>AVERAGE(AB141:AB150)</f>
        <v>4.0665338919640233E-3</v>
      </c>
    </row>
  </sheetData>
  <mergeCells count="2">
    <mergeCell ref="AE109:AG109"/>
    <mergeCell ref="AH109:AJ10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W75"/>
  <sheetViews>
    <sheetView zoomScale="101" workbookViewId="0">
      <pane xSplit="2" ySplit="5" topLeftCell="BP6" activePane="bottomRight" state="frozen"/>
      <selection pane="topRight" activeCell="C1" sqref="C1"/>
      <selection pane="bottomLeft" activeCell="A6" sqref="A6"/>
      <selection pane="bottomRight" activeCell="CF21" sqref="CF21"/>
    </sheetView>
  </sheetViews>
  <sheetFormatPr defaultRowHeight="14.4" x14ac:dyDescent="0.3"/>
  <cols>
    <col min="1" max="1" width="8.88671875" customWidth="1"/>
    <col min="2" max="2" width="3.5546875" customWidth="1"/>
    <col min="10" max="10" width="5.21875" customWidth="1"/>
    <col min="11" max="13" width="7.6640625" customWidth="1"/>
    <col min="14" max="14" width="9" customWidth="1"/>
    <col min="15" max="16" width="7.6640625" customWidth="1"/>
    <col min="17" max="17" width="9.33203125" customWidth="1"/>
    <col min="51" max="51" width="10.33203125" customWidth="1"/>
    <col min="52" max="52" width="10.6640625" customWidth="1"/>
    <col min="53" max="53" width="7.6640625" customWidth="1"/>
    <col min="54" max="54" width="5.33203125" style="241" customWidth="1"/>
    <col min="55" max="55" width="9.109375" style="241" customWidth="1"/>
    <col min="56" max="56" width="11.44140625" style="241" customWidth="1"/>
    <col min="58" max="58" width="6.88671875" customWidth="1"/>
    <col min="61" max="61" width="10.88671875" customWidth="1"/>
    <col min="62" max="62" width="1.6640625" customWidth="1"/>
    <col min="66" max="66" width="7.6640625" customWidth="1"/>
    <col min="67" max="67" width="10.109375" customWidth="1"/>
    <col min="69" max="69" width="6.109375" customWidth="1"/>
    <col min="73" max="73" width="1.6640625" customWidth="1"/>
    <col min="77" max="77" width="1.6640625" customWidth="1"/>
    <col min="79" max="79" width="1.6640625" customWidth="1"/>
    <col min="80" max="80" width="6.5546875" customWidth="1"/>
    <col min="83" max="83" width="1.6640625" customWidth="1"/>
    <col min="85" max="85" width="1.6640625" customWidth="1"/>
    <col min="89" max="90" width="8.5546875" customWidth="1"/>
    <col min="91" max="91" width="8.5546875" style="202" customWidth="1"/>
    <col min="93" max="93" width="23.33203125" customWidth="1"/>
    <col min="94" max="94" width="9.88671875" customWidth="1"/>
    <col min="95" max="95" width="11.5546875" customWidth="1"/>
    <col min="96" max="96" width="9" customWidth="1"/>
    <col min="99" max="99" width="11.5546875" customWidth="1"/>
    <col min="104" max="104" width="10.5546875" customWidth="1"/>
    <col min="105" max="105" width="15" customWidth="1"/>
    <col min="107" max="107" width="5.33203125" style="241" customWidth="1"/>
    <col min="112" max="112" width="10.88671875" customWidth="1"/>
    <col min="113" max="113" width="16.44140625" customWidth="1"/>
    <col min="114" max="114" width="17.6640625" customWidth="1"/>
    <col min="115" max="115" width="20.44140625" customWidth="1"/>
    <col min="121" max="121" width="12.88671875" customWidth="1"/>
    <col min="123" max="123" width="5.33203125" style="241" customWidth="1"/>
    <col min="126" max="126" width="10.109375" customWidth="1"/>
    <col min="127" max="127" width="10.33203125" customWidth="1"/>
    <col min="129" max="129" width="10.6640625" customWidth="1"/>
    <col min="132" max="132" width="11.109375" customWidth="1"/>
    <col min="133" max="133" width="14" customWidth="1"/>
    <col min="134" max="134" width="13.109375" customWidth="1"/>
    <col min="135" max="135" width="8.44140625" customWidth="1"/>
    <col min="136" max="136" width="15.88671875" customWidth="1"/>
    <col min="137" max="137" width="12.5546875" customWidth="1"/>
    <col min="138" max="138" width="10.44140625" customWidth="1"/>
    <col min="139" max="139" width="13.5546875" customWidth="1"/>
    <col min="140" max="140" width="12.6640625" customWidth="1"/>
    <col min="141" max="141" width="22.6640625" customWidth="1"/>
    <col min="142" max="142" width="11.33203125" customWidth="1"/>
    <col min="143" max="144" width="15.5546875" customWidth="1"/>
    <col min="145" max="145" width="19" customWidth="1"/>
    <col min="146" max="146" width="15.88671875" customWidth="1"/>
    <col min="147" max="147" width="17.6640625" customWidth="1"/>
    <col min="148" max="148" width="21.109375" customWidth="1"/>
    <col min="149" max="149" width="17.88671875" customWidth="1"/>
    <col min="150" max="151" width="8.6640625" customWidth="1"/>
    <col min="152" max="152" width="5.33203125" style="241" customWidth="1"/>
    <col min="153" max="153" width="11" customWidth="1"/>
    <col min="154" max="154" width="8.6640625" customWidth="1"/>
    <col min="155" max="155" width="9.6640625" customWidth="1"/>
    <col min="156" max="156" width="8.6640625" customWidth="1"/>
    <col min="157" max="157" width="13.33203125" customWidth="1"/>
    <col min="158" max="158" width="8.6640625" customWidth="1"/>
    <col min="159" max="159" width="11" customWidth="1"/>
    <col min="160" max="160" width="9.88671875" customWidth="1"/>
    <col min="161" max="161" width="9.5546875" customWidth="1"/>
    <col min="162" max="162" width="8.6640625" customWidth="1"/>
    <col min="163" max="163" width="10.88671875" customWidth="1"/>
    <col min="164" max="164" width="12" customWidth="1"/>
    <col min="165" max="165" width="10.6640625" customWidth="1"/>
    <col min="166" max="166" width="15.109375" customWidth="1"/>
    <col min="167" max="167" width="13.33203125" customWidth="1"/>
    <col min="168" max="168" width="10.6640625" customWidth="1"/>
    <col min="182" max="182" width="5.33203125" style="241" customWidth="1"/>
    <col min="183" max="185" width="9.109375" style="241" customWidth="1"/>
    <col min="186" max="186" width="1.6640625" style="241" customWidth="1"/>
    <col min="187" max="188" width="9.109375" style="241"/>
    <col min="190" max="190" width="6.88671875" customWidth="1"/>
    <col min="193" max="193" width="10.88671875" customWidth="1"/>
    <col min="194" max="194" width="1.6640625" customWidth="1"/>
    <col min="198" max="198" width="7.6640625" customWidth="1"/>
    <col min="199" max="199" width="10.109375" customWidth="1"/>
    <col min="201" max="201" width="6.109375" customWidth="1"/>
    <col min="205" max="205" width="1.6640625" customWidth="1"/>
    <col min="209" max="209" width="1.6640625" customWidth="1"/>
    <col min="211" max="211" width="1.6640625" customWidth="1"/>
    <col min="212" max="212" width="6.5546875" customWidth="1"/>
    <col min="215" max="215" width="1.6640625" customWidth="1"/>
    <col min="217" max="217" width="1.6640625" customWidth="1"/>
    <col min="221" max="222" width="8.5546875" customWidth="1"/>
    <col min="224" max="224" width="7.109375" customWidth="1"/>
    <col min="225" max="225" width="6.88671875" customWidth="1"/>
    <col min="227" max="227" width="10.33203125" customWidth="1"/>
    <col min="228" max="228" width="11.44140625" customWidth="1"/>
    <col min="230" max="230" width="11.44140625" customWidth="1"/>
    <col min="232" max="232" width="11.6640625" customWidth="1"/>
    <col min="233" max="233" width="20.109375" customWidth="1"/>
    <col min="235" max="235" width="5.33203125" style="241" customWidth="1"/>
    <col min="250" max="250" width="10.88671875" customWidth="1"/>
    <col min="251" max="251" width="16.44140625" customWidth="1"/>
    <col min="252" max="252" width="17.6640625" customWidth="1"/>
    <col min="253" max="253" width="20.44140625" customWidth="1"/>
    <col min="259" max="259" width="12.88671875" customWidth="1"/>
    <col min="261" max="261" width="5.33203125" style="241" customWidth="1"/>
    <col min="262" max="262" width="11" customWidth="1"/>
    <col min="263" max="264" width="8.6640625" customWidth="1"/>
    <col min="265" max="265" width="9.6640625" customWidth="1"/>
    <col min="266" max="266" width="8.6640625" customWidth="1"/>
    <col min="267" max="267" width="13.33203125" customWidth="1"/>
    <col min="268" max="268" width="8.6640625" customWidth="1"/>
    <col min="269" max="269" width="11" customWidth="1"/>
    <col min="270" max="270" width="9.88671875" customWidth="1"/>
    <col min="271" max="271" width="9.5546875" customWidth="1"/>
    <col min="272" max="272" width="8.6640625" customWidth="1"/>
    <col min="273" max="273" width="10.88671875" customWidth="1"/>
    <col min="274" max="274" width="12" customWidth="1"/>
    <col min="275" max="275" width="10.6640625" customWidth="1"/>
    <col min="276" max="276" width="15.109375" customWidth="1"/>
    <col min="277" max="277" width="13.33203125" customWidth="1"/>
    <col min="278" max="278" width="10.6640625" customWidth="1"/>
    <col min="280" max="280" width="5.33203125" style="241" customWidth="1"/>
    <col min="283" max="283" width="10.109375" customWidth="1"/>
    <col min="284" max="284" width="10.33203125" customWidth="1"/>
    <col min="286" max="286" width="10.6640625" customWidth="1"/>
    <col min="289" max="289" width="13" customWidth="1"/>
    <col min="290" max="290" width="11.109375" customWidth="1"/>
    <col min="291" max="291" width="14" customWidth="1"/>
    <col min="292" max="292" width="13.109375" customWidth="1"/>
    <col min="293" max="293" width="12.5546875" customWidth="1"/>
    <col min="294" max="294" width="10.44140625" customWidth="1"/>
    <col min="295" max="295" width="14.5546875" customWidth="1"/>
    <col min="296" max="296" width="18.33203125" customWidth="1"/>
    <col min="297" max="297" width="10.44140625" customWidth="1"/>
    <col min="298" max="298" width="13.5546875" customWidth="1"/>
    <col min="299" max="300" width="12.6640625" customWidth="1"/>
    <col min="301" max="301" width="11.33203125" customWidth="1"/>
    <col min="302" max="303" width="15.5546875" customWidth="1"/>
    <col min="304" max="304" width="19.5546875" customWidth="1"/>
    <col min="305" max="305" width="16.109375" customWidth="1"/>
    <col min="306" max="306" width="17.6640625" customWidth="1"/>
    <col min="307" max="307" width="21.109375" customWidth="1"/>
    <col min="308" max="308" width="17.88671875" customWidth="1"/>
    <col min="309" max="310" width="8.6640625" customWidth="1"/>
    <col min="311" max="311" width="6" customWidth="1"/>
    <col min="312" max="312" width="9.5546875" customWidth="1"/>
    <col min="313" max="313" width="7.88671875" customWidth="1"/>
    <col min="314" max="314" width="7.44140625" customWidth="1"/>
    <col min="315" max="315" width="1.6640625" customWidth="1"/>
    <col min="316" max="316" width="9.109375" customWidth="1"/>
    <col min="318" max="318" width="1.6640625" customWidth="1"/>
    <col min="323" max="323" width="6" customWidth="1"/>
    <col min="324" max="324" width="9.5546875" customWidth="1"/>
    <col min="325" max="325" width="7.88671875" customWidth="1"/>
    <col min="326" max="326" width="8.5546875" customWidth="1"/>
    <col min="327" max="327" width="1.6640625" customWidth="1"/>
    <col min="330" max="330" width="1.6640625" customWidth="1"/>
  </cols>
  <sheetData>
    <row r="1" spans="1:335" ht="15" thickBot="1" x14ac:dyDescent="0.35">
      <c r="A1" s="111"/>
      <c r="C1" t="s">
        <v>233</v>
      </c>
      <c r="K1" s="148" t="s">
        <v>214</v>
      </c>
      <c r="L1" s="149"/>
      <c r="M1" s="149"/>
      <c r="N1" s="149"/>
      <c r="O1" s="149"/>
      <c r="P1" s="149"/>
      <c r="Q1" s="149"/>
      <c r="S1" t="s">
        <v>254</v>
      </c>
      <c r="AH1" t="s">
        <v>213</v>
      </c>
      <c r="AV1" t="s">
        <v>211</v>
      </c>
      <c r="BB1" s="433" t="s">
        <v>544</v>
      </c>
      <c r="BC1" s="434"/>
      <c r="BD1" s="434"/>
      <c r="BE1" s="434"/>
      <c r="BF1" s="434"/>
      <c r="BG1" s="434"/>
      <c r="BH1" s="434"/>
      <c r="BI1" s="434"/>
      <c r="BJ1" s="434"/>
      <c r="BK1" s="434"/>
      <c r="BL1" s="434"/>
      <c r="BM1" s="434"/>
    </row>
    <row r="2" spans="1:335" ht="34.200000000000003" customHeight="1" thickBot="1" x14ac:dyDescent="0.35">
      <c r="C2" s="158" t="s">
        <v>226</v>
      </c>
      <c r="D2" s="158" t="s">
        <v>227</v>
      </c>
      <c r="E2" s="158" t="s">
        <v>228</v>
      </c>
      <c r="F2" s="158" t="s">
        <v>229</v>
      </c>
      <c r="G2" s="158" t="s">
        <v>230</v>
      </c>
      <c r="H2" s="158" t="s">
        <v>231</v>
      </c>
      <c r="I2" s="158" t="s">
        <v>232</v>
      </c>
      <c r="J2" s="159"/>
      <c r="K2" s="150" t="s">
        <v>215</v>
      </c>
      <c r="L2" s="151" t="s">
        <v>216</v>
      </c>
      <c r="M2" s="150"/>
      <c r="N2" s="150" t="s">
        <v>217</v>
      </c>
      <c r="O2" s="150"/>
      <c r="P2" s="150"/>
      <c r="Q2" s="150"/>
      <c r="U2" t="s">
        <v>261</v>
      </c>
      <c r="V2" t="s">
        <v>262</v>
      </c>
      <c r="X2" t="s">
        <v>263</v>
      </c>
      <c r="Z2" t="s">
        <v>264</v>
      </c>
      <c r="AH2" s="1"/>
      <c r="AI2" s="449" t="s">
        <v>0</v>
      </c>
      <c r="AJ2" s="450"/>
      <c r="AK2" s="451"/>
      <c r="AL2" s="452" t="s">
        <v>1</v>
      </c>
      <c r="AM2" s="453"/>
      <c r="AN2" s="454"/>
      <c r="AO2" s="455" t="s">
        <v>2</v>
      </c>
      <c r="AP2" s="456"/>
      <c r="AQ2" s="457"/>
      <c r="AR2" s="449" t="s">
        <v>3</v>
      </c>
      <c r="AS2" s="450"/>
      <c r="AT2" s="451"/>
      <c r="AV2" s="23" t="s">
        <v>4</v>
      </c>
      <c r="AW2" s="24" t="s">
        <v>11</v>
      </c>
      <c r="AX2" s="24" t="s">
        <v>12</v>
      </c>
      <c r="AY2" s="24" t="s">
        <v>13</v>
      </c>
      <c r="AZ2" s="25" t="s">
        <v>14</v>
      </c>
      <c r="BB2" s="443" t="s">
        <v>610</v>
      </c>
      <c r="BC2" s="444"/>
      <c r="BD2" s="444"/>
      <c r="BE2" s="444"/>
      <c r="BF2" s="444"/>
      <c r="BG2" s="444"/>
      <c r="BH2" s="444"/>
      <c r="BI2" s="444"/>
      <c r="BJ2" s="444"/>
      <c r="BK2" s="444"/>
      <c r="BL2" s="444"/>
      <c r="BM2" s="445"/>
      <c r="BN2" s="272"/>
      <c r="BO2" s="272"/>
      <c r="BQ2" s="434" t="s">
        <v>640</v>
      </c>
      <c r="BR2" s="434"/>
      <c r="BS2" s="434"/>
      <c r="BT2" s="434"/>
      <c r="BU2" s="434"/>
      <c r="BV2" s="434"/>
      <c r="BW2" s="434"/>
      <c r="BX2" s="434"/>
      <c r="BY2" s="434"/>
      <c r="BZ2" s="434"/>
      <c r="CA2" s="434"/>
      <c r="CB2" s="434"/>
      <c r="CC2" s="434"/>
      <c r="CD2" s="434"/>
      <c r="CE2" s="434"/>
      <c r="CF2" s="434"/>
      <c r="CG2" s="434"/>
      <c r="CH2" s="434"/>
      <c r="CI2" s="434"/>
      <c r="CJ2" s="434"/>
      <c r="CK2" s="263"/>
      <c r="CL2" s="263"/>
      <c r="CM2" s="278"/>
      <c r="CO2" s="458" t="s">
        <v>544</v>
      </c>
      <c r="CP2" s="458"/>
      <c r="CQ2" s="458"/>
      <c r="CR2" s="458"/>
      <c r="CS2" s="458"/>
      <c r="CT2" s="458"/>
      <c r="CU2" s="458"/>
      <c r="CV2" s="458"/>
      <c r="CW2" s="458"/>
      <c r="CX2" s="458"/>
      <c r="CY2" s="458"/>
      <c r="CZ2" s="458"/>
      <c r="DA2" s="458"/>
      <c r="DC2" s="462" t="s">
        <v>569</v>
      </c>
      <c r="DD2" s="462"/>
      <c r="DE2" s="462"/>
      <c r="DF2" s="462"/>
      <c r="DH2" t="s">
        <v>643</v>
      </c>
      <c r="DS2" s="447" t="s">
        <v>638</v>
      </c>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V2" s="447" t="s">
        <v>639</v>
      </c>
      <c r="EW2" s="447"/>
      <c r="EX2" s="447"/>
      <c r="EY2" s="447"/>
      <c r="EZ2" s="447"/>
      <c r="FA2" s="447"/>
      <c r="FB2" s="447"/>
      <c r="FC2" s="447"/>
      <c r="FD2" s="447"/>
      <c r="FE2" s="447"/>
      <c r="FF2" s="447"/>
      <c r="FG2" s="447"/>
      <c r="FH2" s="447"/>
      <c r="FI2" s="447"/>
      <c r="FJ2" s="447"/>
      <c r="FK2" s="447"/>
      <c r="FL2" s="447"/>
      <c r="FN2" t="s">
        <v>540</v>
      </c>
      <c r="FZ2" s="433" t="s">
        <v>710</v>
      </c>
      <c r="GA2" s="433"/>
      <c r="GB2" s="433"/>
      <c r="GC2" s="433"/>
      <c r="GD2" s="433"/>
      <c r="GE2" s="433"/>
      <c r="GF2" s="433"/>
      <c r="GG2" s="433"/>
      <c r="GH2" s="433"/>
      <c r="GI2" s="433"/>
      <c r="GJ2" s="433"/>
      <c r="GK2" s="433"/>
      <c r="GL2" s="433"/>
      <c r="GM2" s="433"/>
      <c r="GN2" s="433"/>
      <c r="GO2" s="433"/>
      <c r="GP2" s="272"/>
      <c r="GQ2" s="272"/>
      <c r="GS2" s="434" t="s">
        <v>709</v>
      </c>
      <c r="GT2" s="434"/>
      <c r="GU2" s="434"/>
      <c r="GV2" s="434"/>
      <c r="GW2" s="434"/>
      <c r="GX2" s="434"/>
      <c r="GY2" s="434"/>
      <c r="GZ2" s="434"/>
      <c r="HA2" s="434"/>
      <c r="HB2" s="434"/>
      <c r="HC2" s="434"/>
      <c r="HD2" s="434"/>
      <c r="HE2" s="434"/>
      <c r="HF2" s="434"/>
      <c r="HG2" s="434"/>
      <c r="HH2" s="434"/>
      <c r="HI2" s="434"/>
      <c r="HJ2" s="434"/>
      <c r="HK2" s="434"/>
      <c r="HL2" s="434"/>
      <c r="HM2" s="263"/>
      <c r="HN2" s="263"/>
      <c r="HP2" s="466" t="s">
        <v>671</v>
      </c>
      <c r="HQ2" s="466"/>
      <c r="HR2" s="466"/>
      <c r="HS2" s="466"/>
      <c r="HT2" s="466"/>
      <c r="HU2" s="466"/>
      <c r="HV2" s="466"/>
      <c r="HW2" s="271"/>
      <c r="HX2" s="466" t="s">
        <v>676</v>
      </c>
      <c r="HY2" s="466"/>
      <c r="HZ2" s="271"/>
      <c r="IA2" s="462" t="s">
        <v>569</v>
      </c>
      <c r="IB2" s="462"/>
      <c r="IC2" s="462"/>
      <c r="ID2" s="462"/>
      <c r="IE2" s="462"/>
      <c r="IF2" s="462"/>
      <c r="IG2" s="462"/>
      <c r="IH2" s="462"/>
      <c r="IP2" t="s">
        <v>643</v>
      </c>
      <c r="JA2" s="447" t="s">
        <v>639</v>
      </c>
      <c r="JB2" s="447"/>
      <c r="JC2" s="447"/>
      <c r="JD2" s="447"/>
      <c r="JE2" s="447"/>
      <c r="JF2" s="447"/>
      <c r="JG2" s="447"/>
      <c r="JH2" s="447"/>
      <c r="JI2" s="447"/>
      <c r="JJ2" s="447"/>
      <c r="JK2" s="447"/>
      <c r="JL2" s="447"/>
      <c r="JM2" s="447"/>
      <c r="JN2" s="447"/>
      <c r="JO2" s="447"/>
      <c r="JP2" s="447"/>
      <c r="JQ2" s="447"/>
      <c r="JR2" s="447"/>
      <c r="JT2" s="447" t="s">
        <v>638</v>
      </c>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7"/>
      <c r="KX2" s="143"/>
      <c r="KY2" s="435" t="s">
        <v>684</v>
      </c>
      <c r="KZ2" s="435"/>
      <c r="LA2" s="435"/>
      <c r="LB2" s="435"/>
      <c r="LC2" s="435"/>
      <c r="LD2" s="435"/>
      <c r="LE2" s="435"/>
      <c r="LF2" s="435"/>
      <c r="LG2" s="435"/>
      <c r="LH2" s="435"/>
      <c r="LI2" s="435"/>
      <c r="LK2" s="435" t="s">
        <v>684</v>
      </c>
      <c r="LL2" s="435"/>
      <c r="LM2" s="435"/>
      <c r="LN2" s="435"/>
      <c r="LO2" s="435"/>
      <c r="LP2" s="435"/>
      <c r="LQ2" s="435"/>
      <c r="LR2" s="435"/>
      <c r="LS2" s="435"/>
      <c r="LT2" s="435"/>
      <c r="LU2" s="435"/>
      <c r="LW2" t="s">
        <v>540</v>
      </c>
    </row>
    <row r="3" spans="1:335" ht="20.399999999999999" customHeight="1" thickBot="1" x14ac:dyDescent="0.35">
      <c r="K3" s="150" t="s">
        <v>218</v>
      </c>
      <c r="L3" s="152" t="s">
        <v>219</v>
      </c>
      <c r="M3" s="150"/>
      <c r="N3" s="150" t="s">
        <v>220</v>
      </c>
      <c r="O3" s="152" t="s">
        <v>221</v>
      </c>
      <c r="P3" s="150"/>
      <c r="Q3" s="150" t="s">
        <v>222</v>
      </c>
      <c r="T3" t="s">
        <v>251</v>
      </c>
      <c r="U3" t="s">
        <v>255</v>
      </c>
      <c r="V3" t="s">
        <v>258</v>
      </c>
      <c r="W3" t="s">
        <v>255</v>
      </c>
      <c r="X3" t="s">
        <v>258</v>
      </c>
      <c r="Y3" t="s">
        <v>255</v>
      </c>
      <c r="Z3" t="s">
        <v>258</v>
      </c>
      <c r="AA3" t="s">
        <v>255</v>
      </c>
      <c r="AH3" s="3" t="s">
        <v>4</v>
      </c>
      <c r="AI3" s="4" t="s">
        <v>5</v>
      </c>
      <c r="AJ3" s="4" t="s">
        <v>6</v>
      </c>
      <c r="AK3" s="4" t="s">
        <v>7</v>
      </c>
      <c r="AL3" s="5" t="s">
        <v>5</v>
      </c>
      <c r="AM3" s="4" t="s">
        <v>6</v>
      </c>
      <c r="AN3" s="6" t="s">
        <v>7</v>
      </c>
      <c r="AO3" s="4" t="s">
        <v>5</v>
      </c>
      <c r="AP3" s="4" t="s">
        <v>6</v>
      </c>
      <c r="AQ3" s="4" t="s">
        <v>7</v>
      </c>
      <c r="AR3" s="7" t="s">
        <v>5</v>
      </c>
      <c r="AS3" s="4" t="s">
        <v>6</v>
      </c>
      <c r="AT3" s="6" t="s">
        <v>7</v>
      </c>
      <c r="AV3" s="238">
        <v>2001</v>
      </c>
      <c r="AW3" s="239">
        <v>602</v>
      </c>
      <c r="AX3" s="239">
        <v>560</v>
      </c>
      <c r="AY3" s="239">
        <v>42</v>
      </c>
      <c r="AZ3" s="240">
        <v>7.0000000000000007E-2</v>
      </c>
      <c r="BC3" s="241" t="s">
        <v>216</v>
      </c>
      <c r="BD3" s="241" t="s">
        <v>564</v>
      </c>
      <c r="BE3" s="133" t="s">
        <v>545</v>
      </c>
      <c r="BF3" s="441" t="s">
        <v>617</v>
      </c>
      <c r="BG3" s="441"/>
      <c r="BH3" s="441"/>
      <c r="BI3" s="133" t="s">
        <v>548</v>
      </c>
      <c r="BJ3" s="48"/>
      <c r="BK3" s="441" t="s">
        <v>609</v>
      </c>
      <c r="BL3" s="441"/>
      <c r="BM3" s="441"/>
      <c r="BN3" s="133" t="s">
        <v>18</v>
      </c>
      <c r="BO3" s="133" t="s">
        <v>663</v>
      </c>
      <c r="BQ3" s="463" t="s">
        <v>689</v>
      </c>
      <c r="BR3" s="464"/>
      <c r="BS3" s="464"/>
      <c r="BT3" s="464"/>
      <c r="BU3" s="464"/>
      <c r="BV3" s="464"/>
      <c r="BW3" s="464"/>
      <c r="BX3" s="464"/>
      <c r="BY3" s="464"/>
      <c r="BZ3" s="464"/>
      <c r="CA3" s="464"/>
      <c r="CB3" s="464"/>
      <c r="CC3" s="464"/>
      <c r="CD3" s="464"/>
      <c r="CE3" s="464"/>
      <c r="CF3" s="464"/>
      <c r="CG3" s="464"/>
      <c r="CH3" s="464"/>
      <c r="CI3" s="464"/>
      <c r="CJ3" s="465"/>
      <c r="CK3" s="228"/>
      <c r="CL3" s="228"/>
      <c r="CM3" s="279"/>
      <c r="CO3" s="436" t="s">
        <v>644</v>
      </c>
      <c r="CP3" s="437"/>
      <c r="CQ3" s="437"/>
      <c r="CR3" s="437"/>
      <c r="CS3" s="437"/>
      <c r="CT3" s="437"/>
      <c r="CU3" s="437"/>
      <c r="CV3" s="437"/>
      <c r="CW3" s="437"/>
      <c r="CX3" s="437"/>
      <c r="CY3" s="437"/>
      <c r="CZ3" s="437"/>
      <c r="DA3" s="438"/>
      <c r="DC3" s="459" t="s">
        <v>574</v>
      </c>
      <c r="DD3" s="460"/>
      <c r="DE3" s="460"/>
      <c r="DF3" s="461"/>
      <c r="DH3" s="436" t="s">
        <v>562</v>
      </c>
      <c r="DI3" s="437"/>
      <c r="DJ3" s="437"/>
      <c r="DK3" s="437"/>
      <c r="DL3" s="437"/>
      <c r="DM3" s="437"/>
      <c r="DN3" s="437"/>
      <c r="DO3" s="437"/>
      <c r="DP3" s="437"/>
      <c r="DQ3" s="438"/>
      <c r="DS3" s="436" t="s">
        <v>668</v>
      </c>
      <c r="DT3" s="437"/>
      <c r="DU3" s="437"/>
      <c r="DV3" s="437"/>
      <c r="DW3" s="437"/>
      <c r="DX3" s="437"/>
      <c r="DY3" s="437"/>
      <c r="DZ3" s="437"/>
      <c r="EA3" s="437"/>
      <c r="EB3" s="437"/>
      <c r="EC3" s="437"/>
      <c r="ED3" s="437"/>
      <c r="EE3" s="437"/>
      <c r="EF3" s="437"/>
      <c r="EG3" s="437"/>
      <c r="EH3" s="437"/>
      <c r="EI3" s="437"/>
      <c r="EJ3" s="437"/>
      <c r="EK3" s="437"/>
      <c r="EL3" s="437"/>
      <c r="EM3" s="437"/>
      <c r="EN3" s="437"/>
      <c r="EO3" s="437"/>
      <c r="EP3" s="437"/>
      <c r="EQ3" s="437"/>
      <c r="ER3" s="437"/>
      <c r="ES3" s="437"/>
      <c r="ET3" s="438"/>
      <c r="EU3" s="49"/>
      <c r="EV3" s="436" t="s">
        <v>669</v>
      </c>
      <c r="EW3" s="437"/>
      <c r="EX3" s="437"/>
      <c r="EY3" s="437"/>
      <c r="EZ3" s="437"/>
      <c r="FA3" s="437"/>
      <c r="FB3" s="437"/>
      <c r="FC3" s="437"/>
      <c r="FD3" s="437"/>
      <c r="FE3" s="437"/>
      <c r="FF3" s="437"/>
      <c r="FG3" s="437"/>
      <c r="FH3" s="437"/>
      <c r="FI3" s="437"/>
      <c r="FJ3" s="437"/>
      <c r="FK3" s="437"/>
      <c r="FL3" s="438"/>
      <c r="FZ3" s="443" t="s">
        <v>691</v>
      </c>
      <c r="GA3" s="444"/>
      <c r="GB3" s="444"/>
      <c r="GC3" s="444"/>
      <c r="GD3" s="444"/>
      <c r="GE3" s="444"/>
      <c r="GF3" s="444"/>
      <c r="GG3" s="444"/>
      <c r="GH3" s="444"/>
      <c r="GI3" s="444"/>
      <c r="GJ3" s="444"/>
      <c r="GK3" s="444"/>
      <c r="GL3" s="444"/>
      <c r="GM3" s="444"/>
      <c r="GN3" s="444"/>
      <c r="GO3" s="445"/>
      <c r="GP3" s="273"/>
      <c r="GQ3" s="273"/>
      <c r="GS3" s="463" t="s">
        <v>690</v>
      </c>
      <c r="GT3" s="464"/>
      <c r="GU3" s="464"/>
      <c r="GV3" s="464"/>
      <c r="GW3" s="464"/>
      <c r="GX3" s="464"/>
      <c r="GY3" s="464"/>
      <c r="GZ3" s="464"/>
      <c r="HA3" s="464"/>
      <c r="HB3" s="464"/>
      <c r="HC3" s="464"/>
      <c r="HD3" s="464"/>
      <c r="HE3" s="464"/>
      <c r="HF3" s="464"/>
      <c r="HG3" s="464"/>
      <c r="HH3" s="464"/>
      <c r="HI3" s="464"/>
      <c r="HJ3" s="464"/>
      <c r="HK3" s="464"/>
      <c r="HL3" s="465"/>
      <c r="HM3" s="228"/>
      <c r="HN3" s="228"/>
      <c r="HP3" s="436" t="s">
        <v>670</v>
      </c>
      <c r="HQ3" s="437"/>
      <c r="HR3" s="437"/>
      <c r="HS3" s="437"/>
      <c r="HT3" s="437"/>
      <c r="HU3" s="437"/>
      <c r="HV3" s="438"/>
      <c r="HX3" s="459" t="s">
        <v>675</v>
      </c>
      <c r="HY3" s="461"/>
      <c r="IA3" s="472" t="s">
        <v>685</v>
      </c>
      <c r="IB3" s="473"/>
      <c r="IC3" s="473"/>
      <c r="ID3" s="473"/>
      <c r="IE3" s="473"/>
      <c r="IF3" s="473"/>
      <c r="IG3" s="473"/>
      <c r="IH3" s="473"/>
      <c r="II3" s="473"/>
      <c r="IJ3" s="473"/>
      <c r="IK3" s="473"/>
      <c r="IL3" s="473"/>
      <c r="IM3" s="473"/>
      <c r="IN3" s="474"/>
      <c r="IP3" s="436" t="s">
        <v>562</v>
      </c>
      <c r="IQ3" s="437"/>
      <c r="IR3" s="437"/>
      <c r="IS3" s="437"/>
      <c r="IT3" s="437"/>
      <c r="IU3" s="437"/>
      <c r="IV3" s="437"/>
      <c r="IW3" s="437"/>
      <c r="IX3" s="437"/>
      <c r="IY3" s="438"/>
      <c r="JA3" s="436" t="s">
        <v>687</v>
      </c>
      <c r="JB3" s="437"/>
      <c r="JC3" s="437"/>
      <c r="JD3" s="437"/>
      <c r="JE3" s="437"/>
      <c r="JF3" s="437"/>
      <c r="JG3" s="437"/>
      <c r="JH3" s="437"/>
      <c r="JI3" s="437"/>
      <c r="JJ3" s="437"/>
      <c r="JK3" s="437"/>
      <c r="JL3" s="437"/>
      <c r="JM3" s="437"/>
      <c r="JN3" s="437"/>
      <c r="JO3" s="437"/>
      <c r="JP3" s="437"/>
      <c r="JQ3" s="437"/>
      <c r="JR3" s="438"/>
      <c r="JT3" s="436" t="s">
        <v>692</v>
      </c>
      <c r="JU3" s="437"/>
      <c r="JV3" s="437"/>
      <c r="JW3" s="437"/>
      <c r="JX3" s="437"/>
      <c r="JY3" s="437"/>
      <c r="JZ3" s="437"/>
      <c r="KA3" s="437"/>
      <c r="KB3" s="437"/>
      <c r="KC3" s="437"/>
      <c r="KD3" s="437"/>
      <c r="KE3" s="437"/>
      <c r="KF3" s="437"/>
      <c r="KG3" s="437"/>
      <c r="KH3" s="437"/>
      <c r="KI3" s="437"/>
      <c r="KJ3" s="437"/>
      <c r="KK3" s="437"/>
      <c r="KL3" s="437"/>
      <c r="KM3" s="437"/>
      <c r="KN3" s="437"/>
      <c r="KO3" s="437"/>
      <c r="KP3" s="437"/>
      <c r="KQ3" s="437"/>
      <c r="KR3" s="437"/>
      <c r="KS3" s="437"/>
      <c r="KT3" s="437"/>
      <c r="KU3" s="437"/>
      <c r="KV3" s="437"/>
      <c r="KW3" s="438"/>
      <c r="KX3" s="228"/>
      <c r="KY3" s="436" t="s">
        <v>704</v>
      </c>
      <c r="KZ3" s="437"/>
      <c r="LA3" s="437"/>
      <c r="LB3" s="437"/>
      <c r="LC3" s="437"/>
      <c r="LD3" s="437"/>
      <c r="LE3" s="437"/>
      <c r="LF3" s="437"/>
      <c r="LG3" s="437"/>
      <c r="LH3" s="437"/>
      <c r="LI3" s="438"/>
      <c r="LK3" s="436" t="s">
        <v>711</v>
      </c>
      <c r="LL3" s="437"/>
      <c r="LM3" s="437"/>
      <c r="LN3" s="437"/>
      <c r="LO3" s="437"/>
      <c r="LP3" s="437"/>
      <c r="LQ3" s="437"/>
      <c r="LR3" s="437"/>
      <c r="LS3" s="437"/>
      <c r="LT3" s="437"/>
      <c r="LU3" s="438"/>
    </row>
    <row r="4" spans="1:335" x14ac:dyDescent="0.3">
      <c r="K4" s="150" t="s">
        <v>223</v>
      </c>
      <c r="L4" s="150" t="s">
        <v>82</v>
      </c>
      <c r="M4" s="150" t="s">
        <v>76</v>
      </c>
      <c r="N4" s="150" t="s">
        <v>224</v>
      </c>
      <c r="O4" s="150" t="s">
        <v>82</v>
      </c>
      <c r="P4" s="150" t="s">
        <v>76</v>
      </c>
      <c r="Q4" s="150" t="s">
        <v>225</v>
      </c>
      <c r="T4" t="s">
        <v>252</v>
      </c>
      <c r="U4" t="s">
        <v>256</v>
      </c>
      <c r="V4" t="s">
        <v>259</v>
      </c>
      <c r="W4" t="s">
        <v>256</v>
      </c>
      <c r="X4" t="s">
        <v>259</v>
      </c>
      <c r="Y4" t="s">
        <v>256</v>
      </c>
      <c r="Z4" t="s">
        <v>259</v>
      </c>
      <c r="AA4" t="s">
        <v>256</v>
      </c>
      <c r="AH4" s="8">
        <v>1997</v>
      </c>
      <c r="AI4" s="9">
        <v>1877</v>
      </c>
      <c r="AJ4" s="9">
        <v>1298</v>
      </c>
      <c r="AK4" s="10">
        <v>437</v>
      </c>
      <c r="AL4" s="11">
        <v>505</v>
      </c>
      <c r="AM4" s="10">
        <v>576</v>
      </c>
      <c r="AN4" s="12">
        <v>39</v>
      </c>
      <c r="AO4" s="9">
        <v>2196</v>
      </c>
      <c r="AP4" s="9">
        <v>2245</v>
      </c>
      <c r="AQ4" s="10">
        <v>410</v>
      </c>
      <c r="AR4" s="13">
        <v>4410</v>
      </c>
      <c r="AS4" s="2" t="s">
        <v>8</v>
      </c>
      <c r="AT4" s="14" t="s">
        <v>9</v>
      </c>
      <c r="AV4" s="26">
        <v>2002</v>
      </c>
      <c r="AW4" s="27">
        <v>170</v>
      </c>
      <c r="AX4" s="27">
        <v>101</v>
      </c>
      <c r="AY4" s="27">
        <v>69</v>
      </c>
      <c r="AZ4" s="28">
        <v>0.40600000000000003</v>
      </c>
      <c r="BB4" s="242" t="s">
        <v>4</v>
      </c>
      <c r="BC4" s="242" t="s">
        <v>547</v>
      </c>
      <c r="BD4" s="242" t="s">
        <v>642</v>
      </c>
      <c r="BE4" s="226" t="s">
        <v>546</v>
      </c>
      <c r="BF4" s="226" t="s">
        <v>261</v>
      </c>
      <c r="BG4" s="226" t="s">
        <v>547</v>
      </c>
      <c r="BH4" s="226" t="s">
        <v>18</v>
      </c>
      <c r="BI4" s="226" t="s">
        <v>546</v>
      </c>
      <c r="BJ4" s="199"/>
      <c r="BK4" s="199" t="s">
        <v>261</v>
      </c>
      <c r="BL4" s="199" t="s">
        <v>547</v>
      </c>
      <c r="BM4" s="199" t="s">
        <v>18</v>
      </c>
      <c r="BN4" s="199" t="s">
        <v>27</v>
      </c>
      <c r="BO4" s="199" t="s">
        <v>662</v>
      </c>
      <c r="CP4" s="441" t="s">
        <v>653</v>
      </c>
      <c r="CQ4" s="441"/>
      <c r="CR4" s="441"/>
      <c r="CT4" s="441" t="s">
        <v>654</v>
      </c>
      <c r="CU4" s="441"/>
      <c r="DC4" s="242" t="s">
        <v>4</v>
      </c>
      <c r="DD4" s="226" t="s">
        <v>570</v>
      </c>
      <c r="DE4" s="226" t="s">
        <v>571</v>
      </c>
      <c r="DF4" s="226" t="s">
        <v>18</v>
      </c>
      <c r="DH4" s="243" t="s">
        <v>549</v>
      </c>
      <c r="DI4" s="243" t="s">
        <v>550</v>
      </c>
      <c r="DJ4" s="243" t="s">
        <v>551</v>
      </c>
      <c r="DK4" s="243" t="s">
        <v>123</v>
      </c>
      <c r="DL4" s="243" t="s">
        <v>356</v>
      </c>
      <c r="DM4" s="244" t="s">
        <v>552</v>
      </c>
      <c r="DN4" s="244" t="s">
        <v>553</v>
      </c>
      <c r="DO4" s="244" t="s">
        <v>554</v>
      </c>
      <c r="DP4" s="244" t="s">
        <v>18</v>
      </c>
      <c r="DQ4" s="244" t="s">
        <v>563</v>
      </c>
      <c r="DT4" s="141" t="s">
        <v>572</v>
      </c>
      <c r="DU4" s="133" t="s">
        <v>578</v>
      </c>
      <c r="DV4" s="133" t="s">
        <v>50</v>
      </c>
      <c r="DW4" s="133" t="s">
        <v>42</v>
      </c>
      <c r="DX4" s="133" t="s">
        <v>576</v>
      </c>
      <c r="DY4" s="133" t="s">
        <v>580</v>
      </c>
      <c r="DZ4" s="133" t="s">
        <v>577</v>
      </c>
      <c r="EA4" s="133" t="s">
        <v>579</v>
      </c>
      <c r="EB4" s="133" t="s">
        <v>581</v>
      </c>
      <c r="EC4" s="133" t="s">
        <v>582</v>
      </c>
      <c r="ED4" s="133" t="s">
        <v>583</v>
      </c>
      <c r="EE4" s="133" t="s">
        <v>48</v>
      </c>
      <c r="EF4" s="133" t="s">
        <v>193</v>
      </c>
      <c r="EG4" s="133" t="s">
        <v>584</v>
      </c>
      <c r="EH4" s="133" t="s">
        <v>43</v>
      </c>
      <c r="EI4" s="133" t="s">
        <v>585</v>
      </c>
      <c r="EJ4" s="133" t="s">
        <v>586</v>
      </c>
      <c r="EK4" s="133" t="s">
        <v>697</v>
      </c>
      <c r="EL4" s="133" t="s">
        <v>587</v>
      </c>
      <c r="EM4" s="133" t="s">
        <v>169</v>
      </c>
      <c r="EN4" s="133" t="s">
        <v>193</v>
      </c>
      <c r="EO4" s="133" t="s">
        <v>193</v>
      </c>
      <c r="EP4" s="133" t="s">
        <v>193</v>
      </c>
      <c r="EQ4" s="133" t="s">
        <v>169</v>
      </c>
      <c r="ER4" s="133" t="s">
        <v>169</v>
      </c>
      <c r="ES4" s="133" t="s">
        <v>169</v>
      </c>
      <c r="ET4" s="133"/>
      <c r="EU4" s="133"/>
      <c r="EW4" s="133" t="s">
        <v>594</v>
      </c>
      <c r="EX4" s="133" t="s">
        <v>595</v>
      </c>
      <c r="EY4" s="133" t="s">
        <v>596</v>
      </c>
      <c r="EZ4" s="133" t="s">
        <v>577</v>
      </c>
      <c r="FA4" s="133" t="s">
        <v>598</v>
      </c>
      <c r="FB4" s="133" t="s">
        <v>136</v>
      </c>
      <c r="FC4" s="133" t="s">
        <v>599</v>
      </c>
      <c r="FD4" s="133" t="s">
        <v>600</v>
      </c>
      <c r="FE4" s="133" t="s">
        <v>601</v>
      </c>
      <c r="FF4" s="133" t="s">
        <v>602</v>
      </c>
      <c r="FG4" s="133" t="s">
        <v>603</v>
      </c>
      <c r="FH4" s="133" t="s">
        <v>603</v>
      </c>
      <c r="FI4" s="133" t="s">
        <v>606</v>
      </c>
      <c r="FJ4" s="133" t="s">
        <v>608</v>
      </c>
      <c r="FK4" s="133" t="s">
        <v>607</v>
      </c>
      <c r="FL4" s="133"/>
      <c r="IA4" s="276"/>
      <c r="IB4" s="470" t="s">
        <v>132</v>
      </c>
      <c r="IC4" s="470"/>
      <c r="ID4" s="470" t="s">
        <v>0</v>
      </c>
      <c r="IE4" s="470"/>
      <c r="IF4" s="470" t="s">
        <v>686</v>
      </c>
      <c r="IG4" s="470"/>
      <c r="IH4" s="470" t="s">
        <v>1</v>
      </c>
      <c r="II4" s="470"/>
      <c r="IJ4" s="470" t="s">
        <v>2</v>
      </c>
      <c r="IK4" s="470"/>
      <c r="IL4" s="470" t="s">
        <v>49</v>
      </c>
      <c r="IM4" s="470"/>
      <c r="IN4" s="48" t="s">
        <v>18</v>
      </c>
      <c r="IP4" s="243" t="s">
        <v>549</v>
      </c>
      <c r="IQ4" s="243" t="s">
        <v>550</v>
      </c>
      <c r="IR4" s="243" t="s">
        <v>551</v>
      </c>
      <c r="IS4" s="243" t="s">
        <v>123</v>
      </c>
      <c r="IT4" s="243" t="s">
        <v>356</v>
      </c>
      <c r="IU4" s="244" t="s">
        <v>552</v>
      </c>
      <c r="IV4" s="244" t="s">
        <v>553</v>
      </c>
      <c r="IW4" s="244" t="s">
        <v>554</v>
      </c>
      <c r="IX4" s="244" t="s">
        <v>18</v>
      </c>
      <c r="IY4" s="244" t="s">
        <v>563</v>
      </c>
      <c r="JB4" s="133" t="s">
        <v>594</v>
      </c>
      <c r="JC4" s="133" t="s">
        <v>688</v>
      </c>
      <c r="JD4" s="133" t="s">
        <v>595</v>
      </c>
      <c r="JE4" s="133" t="s">
        <v>596</v>
      </c>
      <c r="JF4" s="133" t="s">
        <v>577</v>
      </c>
      <c r="JG4" s="133" t="s">
        <v>598</v>
      </c>
      <c r="JH4" s="133" t="s">
        <v>136</v>
      </c>
      <c r="JI4" s="133" t="s">
        <v>599</v>
      </c>
      <c r="JJ4" s="133" t="s">
        <v>600</v>
      </c>
      <c r="JK4" s="133" t="s">
        <v>601</v>
      </c>
      <c r="JL4" s="133" t="s">
        <v>602</v>
      </c>
      <c r="JM4" s="133" t="s">
        <v>603</v>
      </c>
      <c r="JN4" s="133" t="s">
        <v>603</v>
      </c>
      <c r="JO4" s="133" t="s">
        <v>606</v>
      </c>
      <c r="JP4" s="133" t="s">
        <v>608</v>
      </c>
      <c r="JQ4" s="133" t="s">
        <v>607</v>
      </c>
      <c r="JR4" s="133"/>
      <c r="JU4" s="141" t="s">
        <v>572</v>
      </c>
      <c r="JV4" s="133" t="s">
        <v>578</v>
      </c>
      <c r="JW4" s="133" t="s">
        <v>50</v>
      </c>
      <c r="JX4" s="133" t="s">
        <v>42</v>
      </c>
      <c r="JY4" s="133" t="s">
        <v>576</v>
      </c>
      <c r="JZ4" s="133" t="s">
        <v>580</v>
      </c>
      <c r="KA4" s="133" t="s">
        <v>577</v>
      </c>
      <c r="KB4" s="133" t="s">
        <v>579</v>
      </c>
      <c r="KC4" s="133" t="s">
        <v>693</v>
      </c>
      <c r="KD4" s="133" t="s">
        <v>581</v>
      </c>
      <c r="KE4" s="133" t="s">
        <v>582</v>
      </c>
      <c r="KF4" s="133" t="s">
        <v>583</v>
      </c>
      <c r="KG4" s="133" t="s">
        <v>584</v>
      </c>
      <c r="KH4" s="133" t="s">
        <v>48</v>
      </c>
      <c r="KI4" s="133" t="s">
        <v>193</v>
      </c>
      <c r="KJ4" s="133" t="s">
        <v>193</v>
      </c>
      <c r="KK4" s="133" t="s">
        <v>43</v>
      </c>
      <c r="KL4" s="133" t="s">
        <v>585</v>
      </c>
      <c r="KM4" s="133" t="s">
        <v>586</v>
      </c>
      <c r="KN4" s="133" t="s">
        <v>697</v>
      </c>
      <c r="KO4" s="133" t="s">
        <v>587</v>
      </c>
      <c r="KP4" s="133" t="s">
        <v>169</v>
      </c>
      <c r="KQ4" s="133" t="s">
        <v>193</v>
      </c>
      <c r="KR4" s="133" t="s">
        <v>193</v>
      </c>
      <c r="KS4" s="133" t="s">
        <v>193</v>
      </c>
      <c r="KT4" s="133" t="s">
        <v>169</v>
      </c>
      <c r="KU4" s="133" t="s">
        <v>169</v>
      </c>
      <c r="KV4" s="133" t="s">
        <v>169</v>
      </c>
      <c r="KW4" s="133"/>
      <c r="KX4" s="133"/>
      <c r="KZ4" s="439" t="s">
        <v>678</v>
      </c>
      <c r="LA4" s="439"/>
      <c r="LB4" s="439"/>
      <c r="LC4" s="133"/>
      <c r="LD4" s="441" t="s">
        <v>683</v>
      </c>
      <c r="LE4" s="441"/>
      <c r="LF4" s="441"/>
      <c r="LG4" s="441"/>
      <c r="LH4" s="441"/>
      <c r="LI4" s="441"/>
      <c r="LL4" s="439" t="s">
        <v>712</v>
      </c>
      <c r="LM4" s="439"/>
      <c r="LN4" s="439"/>
      <c r="LO4" s="133"/>
      <c r="LP4" s="441" t="s">
        <v>713</v>
      </c>
      <c r="LQ4" s="441"/>
      <c r="LR4" s="441"/>
      <c r="LS4" s="441"/>
      <c r="LT4" s="441"/>
      <c r="LU4" s="441"/>
      <c r="LV4" s="277"/>
    </row>
    <row r="5" spans="1:335" x14ac:dyDescent="0.3">
      <c r="T5" s="150" t="s">
        <v>253</v>
      </c>
      <c r="U5" s="150" t="s">
        <v>257</v>
      </c>
      <c r="V5" s="150" t="s">
        <v>260</v>
      </c>
      <c r="W5" s="150" t="s">
        <v>257</v>
      </c>
      <c r="X5" s="150" t="s">
        <v>260</v>
      </c>
      <c r="Y5" s="150" t="s">
        <v>257</v>
      </c>
      <c r="Z5" s="150" t="s">
        <v>260</v>
      </c>
      <c r="AA5" s="150" t="s">
        <v>257</v>
      </c>
      <c r="AB5" s="150" t="s">
        <v>265</v>
      </c>
      <c r="AC5" s="150" t="s">
        <v>266</v>
      </c>
      <c r="AH5" s="8">
        <v>1998</v>
      </c>
      <c r="AI5" s="9">
        <v>1055</v>
      </c>
      <c r="AJ5" s="10">
        <v>812</v>
      </c>
      <c r="AK5" s="10">
        <v>262</v>
      </c>
      <c r="AL5" s="11">
        <v>407</v>
      </c>
      <c r="AM5" s="10">
        <v>408</v>
      </c>
      <c r="AN5" s="12">
        <v>42</v>
      </c>
      <c r="AO5" s="9">
        <v>1611</v>
      </c>
      <c r="AP5" s="9">
        <v>1148</v>
      </c>
      <c r="AQ5" s="10">
        <v>211</v>
      </c>
      <c r="AR5" s="13">
        <v>3577</v>
      </c>
      <c r="AS5" s="2" t="s">
        <v>8</v>
      </c>
      <c r="AT5" s="14" t="s">
        <v>9</v>
      </c>
      <c r="AV5" s="26">
        <v>2003</v>
      </c>
      <c r="AW5" s="27">
        <v>400</v>
      </c>
      <c r="AX5" s="27">
        <v>338</v>
      </c>
      <c r="AY5" s="27">
        <v>62</v>
      </c>
      <c r="AZ5" s="28">
        <v>0.155</v>
      </c>
      <c r="BB5" s="446"/>
      <c r="BC5" s="446"/>
      <c r="BD5" s="446"/>
      <c r="BE5" s="446"/>
      <c r="BF5" s="446"/>
      <c r="BG5" s="446"/>
      <c r="BH5" s="446"/>
      <c r="BI5" s="446"/>
      <c r="BQ5" s="446"/>
      <c r="BR5" s="446"/>
      <c r="BS5" s="446"/>
      <c r="BT5" s="446"/>
      <c r="BU5" s="446"/>
      <c r="CP5" s="133" t="s">
        <v>216</v>
      </c>
      <c r="CQ5" s="133"/>
      <c r="CR5" s="133"/>
      <c r="CT5" s="133" t="s">
        <v>216</v>
      </c>
      <c r="CU5" s="133"/>
      <c r="CZ5" s="441" t="s">
        <v>655</v>
      </c>
      <c r="DA5" s="441"/>
      <c r="DC5" s="241">
        <v>2007</v>
      </c>
      <c r="DD5" s="50">
        <v>10692</v>
      </c>
      <c r="DE5" s="50">
        <v>1045</v>
      </c>
      <c r="DF5" s="50">
        <f>SUM(DD5:DE5)</f>
        <v>11737</v>
      </c>
      <c r="DH5">
        <v>2007</v>
      </c>
      <c r="DI5" t="s">
        <v>555</v>
      </c>
      <c r="DJ5" t="s">
        <v>40</v>
      </c>
      <c r="DK5" t="s">
        <v>556</v>
      </c>
      <c r="DL5">
        <v>13</v>
      </c>
      <c r="DM5" s="50">
        <v>555</v>
      </c>
      <c r="DN5" s="50">
        <v>810</v>
      </c>
      <c r="DO5" s="50">
        <v>26</v>
      </c>
      <c r="DP5" s="50">
        <v>1391</v>
      </c>
      <c r="DS5" s="242" t="s">
        <v>4</v>
      </c>
      <c r="DT5" s="199" t="s">
        <v>573</v>
      </c>
      <c r="DU5" s="199" t="s">
        <v>573</v>
      </c>
      <c r="DV5" s="199" t="s">
        <v>575</v>
      </c>
      <c r="DW5" s="199" t="s">
        <v>575</v>
      </c>
      <c r="DX5" s="199" t="s">
        <v>573</v>
      </c>
      <c r="DY5" s="199" t="s">
        <v>575</v>
      </c>
      <c r="DZ5" s="199" t="s">
        <v>573</v>
      </c>
      <c r="EA5" s="199" t="s">
        <v>573</v>
      </c>
      <c r="EB5" s="199" t="s">
        <v>575</v>
      </c>
      <c r="EC5" s="199" t="s">
        <v>575</v>
      </c>
      <c r="ED5" s="199" t="s">
        <v>575</v>
      </c>
      <c r="EE5" s="199" t="s">
        <v>575</v>
      </c>
      <c r="EF5" s="199" t="s">
        <v>696</v>
      </c>
      <c r="EG5" s="199" t="s">
        <v>575</v>
      </c>
      <c r="EH5" s="199" t="s">
        <v>573</v>
      </c>
      <c r="EI5" s="199" t="s">
        <v>573</v>
      </c>
      <c r="EJ5" s="199" t="s">
        <v>573</v>
      </c>
      <c r="EK5" s="199" t="s">
        <v>708</v>
      </c>
      <c r="EL5" s="199" t="s">
        <v>588</v>
      </c>
      <c r="EM5" s="199" t="s">
        <v>589</v>
      </c>
      <c r="EN5" s="199" t="s">
        <v>700</v>
      </c>
      <c r="EO5" s="199" t="s">
        <v>701</v>
      </c>
      <c r="EP5" s="199" t="s">
        <v>702</v>
      </c>
      <c r="EQ5" s="199" t="s">
        <v>590</v>
      </c>
      <c r="ER5" s="199" t="s">
        <v>591</v>
      </c>
      <c r="ES5" s="199" t="s">
        <v>592</v>
      </c>
      <c r="ET5" s="199" t="s">
        <v>18</v>
      </c>
      <c r="EU5" s="133"/>
      <c r="EV5" s="242" t="s">
        <v>4</v>
      </c>
      <c r="EW5" s="199" t="s">
        <v>573</v>
      </c>
      <c r="EX5" s="199" t="s">
        <v>573</v>
      </c>
      <c r="EY5" s="199" t="s">
        <v>597</v>
      </c>
      <c r="EZ5" s="199" t="s">
        <v>575</v>
      </c>
      <c r="FA5" s="199" t="s">
        <v>597</v>
      </c>
      <c r="FB5" s="199" t="s">
        <v>573</v>
      </c>
      <c r="FC5" s="199" t="s">
        <v>597</v>
      </c>
      <c r="FD5" s="199" t="s">
        <v>573</v>
      </c>
      <c r="FE5" s="199" t="s">
        <v>597</v>
      </c>
      <c r="FF5" s="199" t="s">
        <v>597</v>
      </c>
      <c r="FG5" s="199" t="s">
        <v>604</v>
      </c>
      <c r="FH5" s="199" t="s">
        <v>605</v>
      </c>
      <c r="FI5" s="199" t="s">
        <v>597</v>
      </c>
      <c r="FJ5" s="199" t="s">
        <v>597</v>
      </c>
      <c r="FK5" s="199" t="s">
        <v>597</v>
      </c>
      <c r="FL5" s="199" t="s">
        <v>18</v>
      </c>
      <c r="FZ5" s="446"/>
      <c r="GA5" s="446"/>
      <c r="GB5" s="446"/>
      <c r="GC5" s="446"/>
      <c r="GD5" s="446"/>
      <c r="GE5" s="446"/>
      <c r="GF5" s="446"/>
      <c r="GG5" s="446"/>
      <c r="GH5" s="446"/>
      <c r="GI5" s="446"/>
      <c r="GJ5" s="446"/>
      <c r="GK5" s="446"/>
      <c r="GS5" s="446"/>
      <c r="GT5" s="446"/>
      <c r="GU5" s="446"/>
      <c r="GV5" s="446"/>
      <c r="GW5" s="446"/>
      <c r="HP5" t="s">
        <v>664</v>
      </c>
      <c r="IA5" s="242" t="s">
        <v>4</v>
      </c>
      <c r="IB5" s="226" t="s">
        <v>19</v>
      </c>
      <c r="IC5" s="226" t="s">
        <v>564</v>
      </c>
      <c r="ID5" s="226" t="s">
        <v>19</v>
      </c>
      <c r="IE5" s="226" t="s">
        <v>564</v>
      </c>
      <c r="IF5" s="226" t="s">
        <v>19</v>
      </c>
      <c r="IG5" s="226" t="s">
        <v>564</v>
      </c>
      <c r="IH5" s="226" t="s">
        <v>19</v>
      </c>
      <c r="II5" s="226" t="s">
        <v>564</v>
      </c>
      <c r="IJ5" s="226" t="s">
        <v>19</v>
      </c>
      <c r="IK5" s="226" t="s">
        <v>564</v>
      </c>
      <c r="IL5" s="226" t="s">
        <v>19</v>
      </c>
      <c r="IM5" s="226" t="s">
        <v>564</v>
      </c>
      <c r="IN5" s="226" t="s">
        <v>19</v>
      </c>
      <c r="IP5">
        <v>2007</v>
      </c>
      <c r="IQ5" t="s">
        <v>555</v>
      </c>
      <c r="IR5" t="s">
        <v>40</v>
      </c>
      <c r="IS5" t="s">
        <v>556</v>
      </c>
      <c r="IT5">
        <v>13</v>
      </c>
      <c r="IU5" s="50">
        <v>555</v>
      </c>
      <c r="IV5" s="50">
        <v>810</v>
      </c>
      <c r="IW5" s="50">
        <v>26</v>
      </c>
      <c r="IX5" s="50">
        <v>1391</v>
      </c>
      <c r="JA5" s="242" t="s">
        <v>4</v>
      </c>
      <c r="JB5" s="199" t="s">
        <v>573</v>
      </c>
      <c r="JC5" s="199" t="s">
        <v>575</v>
      </c>
      <c r="JD5" s="199" t="s">
        <v>573</v>
      </c>
      <c r="JE5" s="199" t="s">
        <v>597</v>
      </c>
      <c r="JF5" s="199" t="s">
        <v>575</v>
      </c>
      <c r="JG5" s="199" t="s">
        <v>597</v>
      </c>
      <c r="JH5" s="199" t="s">
        <v>573</v>
      </c>
      <c r="JI5" s="199" t="s">
        <v>597</v>
      </c>
      <c r="JJ5" s="199" t="s">
        <v>573</v>
      </c>
      <c r="JK5" s="199" t="s">
        <v>597</v>
      </c>
      <c r="JL5" s="199" t="s">
        <v>597</v>
      </c>
      <c r="JM5" s="199" t="s">
        <v>604</v>
      </c>
      <c r="JN5" s="199" t="s">
        <v>605</v>
      </c>
      <c r="JO5" s="199" t="s">
        <v>597</v>
      </c>
      <c r="JP5" s="199" t="s">
        <v>597</v>
      </c>
      <c r="JQ5" s="199" t="s">
        <v>597</v>
      </c>
      <c r="JR5" s="199" t="s">
        <v>18</v>
      </c>
      <c r="JT5" s="242" t="s">
        <v>4</v>
      </c>
      <c r="JU5" s="199" t="s">
        <v>573</v>
      </c>
      <c r="JV5" s="199" t="s">
        <v>573</v>
      </c>
      <c r="JW5" s="199" t="s">
        <v>575</v>
      </c>
      <c r="JX5" s="199" t="s">
        <v>575</v>
      </c>
      <c r="JY5" s="199" t="s">
        <v>573</v>
      </c>
      <c r="JZ5" s="199" t="s">
        <v>575</v>
      </c>
      <c r="KA5" s="199" t="s">
        <v>573</v>
      </c>
      <c r="KB5" s="199" t="s">
        <v>573</v>
      </c>
      <c r="KC5" s="199" t="s">
        <v>694</v>
      </c>
      <c r="KD5" s="199" t="s">
        <v>575</v>
      </c>
      <c r="KE5" s="199" t="s">
        <v>575</v>
      </c>
      <c r="KF5" s="199" t="s">
        <v>575</v>
      </c>
      <c r="KG5" s="199" t="s">
        <v>575</v>
      </c>
      <c r="KH5" s="199" t="s">
        <v>575</v>
      </c>
      <c r="KI5" s="199" t="s">
        <v>695</v>
      </c>
      <c r="KJ5" s="199" t="s">
        <v>696</v>
      </c>
      <c r="KK5" s="199" t="s">
        <v>573</v>
      </c>
      <c r="KL5" s="199" t="s">
        <v>573</v>
      </c>
      <c r="KM5" s="199" t="s">
        <v>573</v>
      </c>
      <c r="KN5" s="199" t="s">
        <v>698</v>
      </c>
      <c r="KO5" s="199" t="s">
        <v>588</v>
      </c>
      <c r="KP5" s="199" t="s">
        <v>589</v>
      </c>
      <c r="KQ5" s="199" t="s">
        <v>700</v>
      </c>
      <c r="KR5" s="199" t="s">
        <v>701</v>
      </c>
      <c r="KS5" s="199" t="s">
        <v>702</v>
      </c>
      <c r="KT5" s="199" t="s">
        <v>590</v>
      </c>
      <c r="KU5" s="199" t="s">
        <v>591</v>
      </c>
      <c r="KV5" s="199" t="s">
        <v>592</v>
      </c>
      <c r="KW5" s="199" t="s">
        <v>18</v>
      </c>
      <c r="KX5" s="133"/>
      <c r="KY5" s="50"/>
      <c r="KZ5" s="440"/>
      <c r="LA5" s="440"/>
      <c r="LB5" s="440"/>
      <c r="LC5" s="141"/>
      <c r="LD5" s="442" t="s">
        <v>543</v>
      </c>
      <c r="LE5" s="442"/>
      <c r="LF5" s="75"/>
      <c r="LG5" s="442" t="s">
        <v>677</v>
      </c>
      <c r="LH5" s="442"/>
      <c r="LI5" s="50" t="s">
        <v>18</v>
      </c>
      <c r="LK5" s="50"/>
      <c r="LL5" s="440"/>
      <c r="LM5" s="440"/>
      <c r="LN5" s="440"/>
      <c r="LO5" s="141"/>
      <c r="LP5" s="442" t="s">
        <v>543</v>
      </c>
      <c r="LQ5" s="442"/>
      <c r="LR5" s="75"/>
      <c r="LS5" s="442" t="s">
        <v>677</v>
      </c>
      <c r="LT5" s="442"/>
      <c r="LU5" s="50" t="s">
        <v>18</v>
      </c>
      <c r="LV5" s="141"/>
    </row>
    <row r="6" spans="1:335" x14ac:dyDescent="0.3">
      <c r="A6">
        <v>1969</v>
      </c>
      <c r="C6" s="50">
        <v>3600</v>
      </c>
      <c r="D6" s="50"/>
      <c r="E6" s="50">
        <v>46100</v>
      </c>
      <c r="F6" s="50">
        <v>9900</v>
      </c>
      <c r="G6" s="50">
        <v>7200</v>
      </c>
      <c r="H6" s="50"/>
      <c r="I6" s="50">
        <v>66800</v>
      </c>
      <c r="J6" s="50"/>
      <c r="K6" s="153">
        <v>0</v>
      </c>
      <c r="L6" s="153">
        <v>0</v>
      </c>
      <c r="M6" s="153">
        <v>14700</v>
      </c>
      <c r="N6" s="153">
        <v>0</v>
      </c>
      <c r="O6" s="154"/>
      <c r="P6" s="153">
        <v>3600</v>
      </c>
      <c r="Q6" s="155">
        <f t="shared" ref="Q6:Q54" si="0">SUM(K6:P6)</f>
        <v>18300</v>
      </c>
      <c r="AH6" s="8">
        <v>1999</v>
      </c>
      <c r="AI6" s="9">
        <v>2069</v>
      </c>
      <c r="AJ6" s="9">
        <v>1321</v>
      </c>
      <c r="AK6" s="10">
        <v>235</v>
      </c>
      <c r="AL6" s="11">
        <v>977</v>
      </c>
      <c r="AM6" s="10">
        <v>794</v>
      </c>
      <c r="AN6" s="12">
        <v>215</v>
      </c>
      <c r="AO6" s="9">
        <v>1753</v>
      </c>
      <c r="AP6" s="10">
        <v>845</v>
      </c>
      <c r="AQ6" s="10">
        <v>241</v>
      </c>
      <c r="AR6" s="13">
        <v>3585</v>
      </c>
      <c r="AS6" s="2" t="s">
        <v>8</v>
      </c>
      <c r="AT6" s="14" t="s">
        <v>9</v>
      </c>
      <c r="AV6" s="26">
        <v>2004</v>
      </c>
      <c r="AW6" s="27">
        <v>242</v>
      </c>
      <c r="AX6" s="27">
        <v>98</v>
      </c>
      <c r="AY6" s="27">
        <v>144</v>
      </c>
      <c r="AZ6" s="28">
        <v>0.59499999999999997</v>
      </c>
      <c r="BR6" s="441" t="s">
        <v>565</v>
      </c>
      <c r="BS6" s="441"/>
      <c r="BT6" s="441"/>
      <c r="BV6" s="441" t="s">
        <v>593</v>
      </c>
      <c r="BW6" s="441"/>
      <c r="BX6" s="441"/>
      <c r="BY6" s="49"/>
      <c r="BZ6" s="133" t="s">
        <v>545</v>
      </c>
      <c r="CA6" s="133"/>
      <c r="CB6" s="442" t="s">
        <v>617</v>
      </c>
      <c r="CC6" s="442"/>
      <c r="CD6" s="442"/>
      <c r="CE6" s="48"/>
      <c r="CF6" s="48" t="s">
        <v>548</v>
      </c>
      <c r="CG6" s="48"/>
      <c r="CH6" s="441" t="s">
        <v>618</v>
      </c>
      <c r="CI6" s="441"/>
      <c r="CJ6" s="441"/>
      <c r="CK6" s="133" t="s">
        <v>18</v>
      </c>
      <c r="CL6" s="133" t="s">
        <v>663</v>
      </c>
      <c r="CM6" s="281"/>
      <c r="CP6" s="133" t="s">
        <v>27</v>
      </c>
      <c r="CQ6" s="133" t="s">
        <v>645</v>
      </c>
      <c r="CR6" s="133" t="s">
        <v>545</v>
      </c>
      <c r="CT6" s="133" t="s">
        <v>27</v>
      </c>
      <c r="CU6" s="133" t="s">
        <v>645</v>
      </c>
      <c r="CZ6" s="133" t="s">
        <v>649</v>
      </c>
      <c r="DA6" s="133" t="s">
        <v>650</v>
      </c>
      <c r="DC6" s="241">
        <v>2008</v>
      </c>
      <c r="DD6" s="50">
        <v>7417</v>
      </c>
      <c r="DE6" s="50">
        <v>1221</v>
      </c>
      <c r="DF6" s="50">
        <f t="shared" ref="DF6:DF15" si="1">SUM(DD6:DE6)</f>
        <v>8638</v>
      </c>
      <c r="DH6">
        <v>2007</v>
      </c>
      <c r="DI6" t="s">
        <v>557</v>
      </c>
      <c r="DJ6" t="s">
        <v>169</v>
      </c>
      <c r="DK6" t="s">
        <v>556</v>
      </c>
      <c r="DL6">
        <v>122</v>
      </c>
      <c r="DM6" s="50">
        <v>230</v>
      </c>
      <c r="DN6" s="50">
        <v>205</v>
      </c>
      <c r="DO6" s="50">
        <v>0</v>
      </c>
      <c r="DP6" s="50">
        <v>435</v>
      </c>
      <c r="DS6" s="241">
        <v>2008</v>
      </c>
      <c r="DT6">
        <v>4</v>
      </c>
      <c r="DU6">
        <v>188</v>
      </c>
      <c r="DV6">
        <v>2527</v>
      </c>
      <c r="DW6">
        <v>20</v>
      </c>
      <c r="DX6">
        <v>0</v>
      </c>
      <c r="DY6">
        <v>0</v>
      </c>
      <c r="DZ6">
        <v>4</v>
      </c>
      <c r="EA6">
        <v>358</v>
      </c>
      <c r="EB6">
        <v>25</v>
      </c>
      <c r="EC6">
        <v>95</v>
      </c>
      <c r="ED6">
        <v>0</v>
      </c>
      <c r="EE6">
        <v>4</v>
      </c>
      <c r="EF6">
        <v>1785</v>
      </c>
      <c r="EG6">
        <v>0</v>
      </c>
      <c r="EH6">
        <v>8</v>
      </c>
      <c r="EI6">
        <v>0</v>
      </c>
      <c r="EJ6">
        <v>4</v>
      </c>
      <c r="EK6">
        <v>803</v>
      </c>
      <c r="EL6">
        <v>0</v>
      </c>
      <c r="EM6">
        <v>12</v>
      </c>
      <c r="EN6">
        <v>22</v>
      </c>
      <c r="EO6">
        <v>0</v>
      </c>
      <c r="EP6">
        <v>0</v>
      </c>
      <c r="EQ6">
        <v>0</v>
      </c>
      <c r="ER6">
        <v>0</v>
      </c>
      <c r="ES6">
        <v>0</v>
      </c>
      <c r="ET6" s="50">
        <f>SUM(DT6:ES6)</f>
        <v>5859</v>
      </c>
      <c r="EU6" s="50"/>
      <c r="EV6" s="241">
        <v>2008</v>
      </c>
      <c r="EW6" s="50">
        <v>4</v>
      </c>
      <c r="EX6" s="50"/>
      <c r="EY6" s="50">
        <v>5817</v>
      </c>
      <c r="EZ6" s="50">
        <v>1</v>
      </c>
      <c r="FA6" s="50">
        <v>612</v>
      </c>
      <c r="FB6" s="50">
        <v>7</v>
      </c>
      <c r="FC6" s="50">
        <v>245</v>
      </c>
      <c r="FD6" s="50"/>
      <c r="FE6" s="50">
        <v>480</v>
      </c>
      <c r="FF6" s="50">
        <v>1184</v>
      </c>
      <c r="FG6" s="50"/>
      <c r="FH6" s="50">
        <v>7</v>
      </c>
      <c r="FI6" s="50">
        <v>31</v>
      </c>
      <c r="FJ6" s="50"/>
      <c r="FK6" s="50">
        <v>206</v>
      </c>
      <c r="FL6" s="50">
        <f>SUM(EW6:FK6)</f>
        <v>8594</v>
      </c>
      <c r="GA6" s="469" t="s">
        <v>674</v>
      </c>
      <c r="GB6" s="469"/>
      <c r="GC6" s="469"/>
      <c r="GE6" s="469" t="s">
        <v>705</v>
      </c>
      <c r="GF6" s="469"/>
      <c r="GG6" s="133" t="s">
        <v>545</v>
      </c>
      <c r="GH6" s="441" t="s">
        <v>617</v>
      </c>
      <c r="GI6" s="441"/>
      <c r="GJ6" s="441"/>
      <c r="GK6" s="133" t="s">
        <v>548</v>
      </c>
      <c r="GL6" s="48"/>
      <c r="GM6" s="441" t="s">
        <v>609</v>
      </c>
      <c r="GN6" s="441"/>
      <c r="GO6" s="441"/>
      <c r="GP6" s="133" t="s">
        <v>18</v>
      </c>
      <c r="GQ6" s="133" t="s">
        <v>663</v>
      </c>
      <c r="GT6" s="441" t="s">
        <v>565</v>
      </c>
      <c r="GU6" s="441"/>
      <c r="GV6" s="441"/>
      <c r="GX6" s="441" t="s">
        <v>593</v>
      </c>
      <c r="GY6" s="441"/>
      <c r="GZ6" s="441"/>
      <c r="HA6" s="49"/>
      <c r="HB6" s="133" t="s">
        <v>545</v>
      </c>
      <c r="HC6" s="133"/>
      <c r="HD6" s="442" t="s">
        <v>617</v>
      </c>
      <c r="HE6" s="442"/>
      <c r="HF6" s="442"/>
      <c r="HG6" s="48"/>
      <c r="HH6" s="48" t="s">
        <v>548</v>
      </c>
      <c r="HI6" s="48"/>
      <c r="HJ6" s="441" t="s">
        <v>618</v>
      </c>
      <c r="HK6" s="441"/>
      <c r="HL6" s="441"/>
      <c r="HM6" s="133" t="s">
        <v>18</v>
      </c>
      <c r="HN6" s="133" t="s">
        <v>663</v>
      </c>
      <c r="HP6" s="49" t="s">
        <v>57</v>
      </c>
      <c r="HQ6" s="49" t="s">
        <v>59</v>
      </c>
      <c r="HR6" t="s">
        <v>29</v>
      </c>
      <c r="HY6" t="s">
        <v>378</v>
      </c>
      <c r="IA6" s="241">
        <v>2007</v>
      </c>
      <c r="IB6" s="50">
        <v>228</v>
      </c>
      <c r="IC6" s="50">
        <v>0</v>
      </c>
      <c r="ID6" s="50">
        <v>9691</v>
      </c>
      <c r="IE6" s="50">
        <v>0</v>
      </c>
      <c r="IF6" s="50">
        <v>12</v>
      </c>
      <c r="IG6" s="50">
        <v>0</v>
      </c>
      <c r="IH6" s="50">
        <v>2728</v>
      </c>
      <c r="II6" s="50">
        <v>417</v>
      </c>
      <c r="IJ6" s="50">
        <v>10116</v>
      </c>
      <c r="IK6" s="50">
        <v>42</v>
      </c>
      <c r="IL6" s="50">
        <v>1593</v>
      </c>
      <c r="IM6" s="50">
        <v>0</v>
      </c>
      <c r="IN6" s="50">
        <f>IB6+ID6+IF6+IH6+IJ6+IL6</f>
        <v>24368</v>
      </c>
      <c r="IP6">
        <v>2007</v>
      </c>
      <c r="IQ6" t="s">
        <v>557</v>
      </c>
      <c r="IR6" t="s">
        <v>169</v>
      </c>
      <c r="IS6" t="s">
        <v>556</v>
      </c>
      <c r="IT6">
        <v>122</v>
      </c>
      <c r="IU6" s="50">
        <v>230</v>
      </c>
      <c r="IV6" s="50">
        <v>205</v>
      </c>
      <c r="IW6" s="50">
        <v>0</v>
      </c>
      <c r="IX6" s="50">
        <v>435</v>
      </c>
      <c r="JA6" s="241">
        <v>2007</v>
      </c>
      <c r="JB6" s="50">
        <v>6</v>
      </c>
      <c r="JC6" s="50"/>
      <c r="JD6" s="50">
        <v>3</v>
      </c>
      <c r="JE6" s="50">
        <v>7193</v>
      </c>
      <c r="JF6" s="50"/>
      <c r="JG6" s="50">
        <v>69</v>
      </c>
      <c r="JH6" s="50"/>
      <c r="JI6" s="50"/>
      <c r="JJ6" s="50">
        <v>7</v>
      </c>
      <c r="JK6" s="50">
        <v>1085</v>
      </c>
      <c r="JL6" s="50">
        <v>3500</v>
      </c>
      <c r="JM6" s="50">
        <v>17</v>
      </c>
      <c r="JN6" s="50">
        <v>3</v>
      </c>
      <c r="JO6" s="50">
        <v>17</v>
      </c>
      <c r="JP6" s="50"/>
      <c r="JQ6" s="50">
        <v>541</v>
      </c>
      <c r="JR6" s="50">
        <f>SUM(JB6:JQ6)</f>
        <v>12441</v>
      </c>
      <c r="JT6" s="241">
        <v>2007</v>
      </c>
      <c r="JU6" s="133">
        <v>24</v>
      </c>
      <c r="JV6" s="133">
        <v>24</v>
      </c>
      <c r="JW6" s="133">
        <v>2021</v>
      </c>
      <c r="JX6" s="133">
        <v>8</v>
      </c>
      <c r="JY6" s="133">
        <v>0</v>
      </c>
      <c r="JZ6" s="133">
        <v>0</v>
      </c>
      <c r="KA6" s="133">
        <v>0</v>
      </c>
      <c r="KB6" s="133">
        <v>0</v>
      </c>
      <c r="KC6" s="133">
        <v>0</v>
      </c>
      <c r="KD6" s="133">
        <v>4</v>
      </c>
      <c r="KE6" s="133">
        <v>0</v>
      </c>
      <c r="KF6" s="133">
        <v>4</v>
      </c>
      <c r="KG6" s="133">
        <v>45</v>
      </c>
      <c r="KH6" s="133">
        <v>1</v>
      </c>
      <c r="KI6" s="133">
        <v>730</v>
      </c>
      <c r="KJ6" s="133">
        <v>0</v>
      </c>
      <c r="KK6" s="133">
        <v>0</v>
      </c>
      <c r="KL6" s="133">
        <v>0</v>
      </c>
      <c r="KM6" s="133">
        <v>0</v>
      </c>
      <c r="KN6" s="133">
        <v>1112</v>
      </c>
      <c r="KO6" s="133">
        <v>4</v>
      </c>
      <c r="KP6" s="133">
        <v>33</v>
      </c>
      <c r="KQ6" s="133">
        <v>12</v>
      </c>
      <c r="KR6" s="133">
        <v>0</v>
      </c>
      <c r="KS6" s="133">
        <v>0</v>
      </c>
      <c r="KT6" s="133">
        <v>0</v>
      </c>
      <c r="KU6" s="133">
        <v>0</v>
      </c>
      <c r="KV6" s="133">
        <v>0</v>
      </c>
      <c r="KW6" s="50">
        <f t="shared" ref="KW6:KW16" si="2">SUM(JU6:KV6)</f>
        <v>4022</v>
      </c>
      <c r="KX6" s="50"/>
      <c r="KY6" s="220" t="s">
        <v>4</v>
      </c>
      <c r="KZ6" s="226" t="s">
        <v>18</v>
      </c>
      <c r="LA6" s="226" t="s">
        <v>680</v>
      </c>
      <c r="LB6" s="226" t="s">
        <v>679</v>
      </c>
      <c r="LC6" s="226"/>
      <c r="LD6" s="220" t="s">
        <v>681</v>
      </c>
      <c r="LE6" s="220" t="s">
        <v>682</v>
      </c>
      <c r="LF6" s="220"/>
      <c r="LG6" s="220" t="s">
        <v>681</v>
      </c>
      <c r="LH6" s="220" t="s">
        <v>682</v>
      </c>
      <c r="LI6" s="220" t="s">
        <v>681</v>
      </c>
      <c r="LK6" s="220" t="s">
        <v>4</v>
      </c>
      <c r="LL6" s="226" t="s">
        <v>18</v>
      </c>
      <c r="LM6" s="226" t="s">
        <v>680</v>
      </c>
      <c r="LN6" s="226" t="s">
        <v>679</v>
      </c>
      <c r="LO6" s="226"/>
      <c r="LP6" s="220" t="s">
        <v>681</v>
      </c>
      <c r="LQ6" s="220" t="s">
        <v>682</v>
      </c>
      <c r="LR6" s="220"/>
      <c r="LS6" s="220" t="s">
        <v>681</v>
      </c>
      <c r="LT6" s="220" t="s">
        <v>682</v>
      </c>
      <c r="LU6" s="220" t="s">
        <v>681</v>
      </c>
      <c r="LV6" s="50"/>
    </row>
    <row r="7" spans="1:335" x14ac:dyDescent="0.3">
      <c r="A7">
        <v>1970</v>
      </c>
      <c r="C7" s="50">
        <v>5000</v>
      </c>
      <c r="D7" s="50"/>
      <c r="E7" s="50">
        <v>88900</v>
      </c>
      <c r="F7" s="50">
        <v>31000</v>
      </c>
      <c r="G7" s="50">
        <v>9600</v>
      </c>
      <c r="H7" s="50"/>
      <c r="I7" s="50">
        <v>134500</v>
      </c>
      <c r="J7" s="50"/>
      <c r="K7" s="153">
        <v>0</v>
      </c>
      <c r="L7" s="153">
        <v>0</v>
      </c>
      <c r="M7" s="153">
        <v>13800</v>
      </c>
      <c r="N7" s="153">
        <v>100</v>
      </c>
      <c r="O7" s="154"/>
      <c r="P7" s="153">
        <v>4600</v>
      </c>
      <c r="Q7" s="155">
        <f t="shared" si="0"/>
        <v>18500</v>
      </c>
      <c r="AH7" s="8">
        <v>2000</v>
      </c>
      <c r="AI7" s="9">
        <v>2199</v>
      </c>
      <c r="AJ7" s="9">
        <v>1408</v>
      </c>
      <c r="AK7" s="10">
        <v>264</v>
      </c>
      <c r="AL7" s="13">
        <v>1418</v>
      </c>
      <c r="AM7" s="9">
        <v>1256</v>
      </c>
      <c r="AN7" s="12">
        <v>33</v>
      </c>
      <c r="AO7" s="9">
        <v>2515</v>
      </c>
      <c r="AP7" s="10">
        <v>776</v>
      </c>
      <c r="AQ7" s="10">
        <v>473</v>
      </c>
      <c r="AR7" s="13">
        <v>3641</v>
      </c>
      <c r="AS7" s="2" t="s">
        <v>8</v>
      </c>
      <c r="AT7" s="14" t="s">
        <v>9</v>
      </c>
      <c r="AV7" s="26">
        <v>2005</v>
      </c>
      <c r="AW7" s="27">
        <v>696</v>
      </c>
      <c r="AX7" s="27">
        <v>589</v>
      </c>
      <c r="AY7" s="27">
        <v>107</v>
      </c>
      <c r="AZ7" s="28">
        <v>0.154</v>
      </c>
      <c r="BA7" s="50"/>
      <c r="BP7" s="50"/>
      <c r="BQ7" s="242" t="s">
        <v>4</v>
      </c>
      <c r="BR7" s="246" t="s">
        <v>566</v>
      </c>
      <c r="BS7" s="246" t="s">
        <v>567</v>
      </c>
      <c r="BT7" s="246" t="s">
        <v>18</v>
      </c>
      <c r="BU7" s="141"/>
      <c r="BV7" s="246" t="s">
        <v>566</v>
      </c>
      <c r="BW7" s="246" t="s">
        <v>567</v>
      </c>
      <c r="BX7" s="246" t="s">
        <v>18</v>
      </c>
      <c r="BY7" s="141"/>
      <c r="BZ7" s="199" t="s">
        <v>546</v>
      </c>
      <c r="CA7" s="199"/>
      <c r="CB7" s="199" t="s">
        <v>261</v>
      </c>
      <c r="CC7" s="199" t="s">
        <v>547</v>
      </c>
      <c r="CD7" s="199" t="s">
        <v>18</v>
      </c>
      <c r="CE7" s="199"/>
      <c r="CF7" s="199" t="s">
        <v>546</v>
      </c>
      <c r="CG7" s="199"/>
      <c r="CH7" s="199" t="s">
        <v>261</v>
      </c>
      <c r="CI7" s="199" t="s">
        <v>547</v>
      </c>
      <c r="CJ7" s="199" t="s">
        <v>18</v>
      </c>
      <c r="CK7" s="199" t="s">
        <v>27</v>
      </c>
      <c r="CL7" s="199" t="s">
        <v>662</v>
      </c>
      <c r="CM7" s="281"/>
      <c r="CN7" s="50"/>
      <c r="CO7" s="40" t="s">
        <v>652</v>
      </c>
      <c r="CP7" s="199" t="s">
        <v>646</v>
      </c>
      <c r="CQ7" s="199" t="s">
        <v>642</v>
      </c>
      <c r="CR7" s="199" t="s">
        <v>546</v>
      </c>
      <c r="CS7" s="40"/>
      <c r="CT7" s="199" t="s">
        <v>646</v>
      </c>
      <c r="CU7" s="199" t="s">
        <v>642</v>
      </c>
      <c r="CW7" s="40" t="s">
        <v>658</v>
      </c>
      <c r="CX7" s="40"/>
      <c r="CY7" s="40"/>
      <c r="CZ7" s="199" t="s">
        <v>299</v>
      </c>
      <c r="DA7" s="199" t="s">
        <v>651</v>
      </c>
      <c r="DB7" s="50"/>
      <c r="DC7" s="241">
        <v>2009</v>
      </c>
      <c r="DD7" s="50">
        <v>5621</v>
      </c>
      <c r="DE7" s="50">
        <v>4815</v>
      </c>
      <c r="DF7" s="50">
        <f t="shared" si="1"/>
        <v>10436</v>
      </c>
      <c r="DG7" s="50"/>
      <c r="DH7">
        <v>2007</v>
      </c>
      <c r="DI7" t="s">
        <v>558</v>
      </c>
      <c r="DJ7" t="s">
        <v>378</v>
      </c>
      <c r="DK7" t="s">
        <v>556</v>
      </c>
      <c r="DL7">
        <v>50</v>
      </c>
      <c r="DM7" s="50">
        <v>24</v>
      </c>
      <c r="DN7" s="50">
        <v>30</v>
      </c>
      <c r="DO7" s="50">
        <v>0</v>
      </c>
      <c r="DP7" s="50">
        <v>54</v>
      </c>
      <c r="DQ7" s="50"/>
      <c r="DR7" s="50"/>
      <c r="DS7" s="241">
        <v>2009</v>
      </c>
      <c r="DT7" s="50">
        <v>0</v>
      </c>
      <c r="DU7" s="50">
        <v>212</v>
      </c>
      <c r="DV7" s="50">
        <v>1713</v>
      </c>
      <c r="DW7" s="50">
        <v>28</v>
      </c>
      <c r="DX7" s="50">
        <v>0</v>
      </c>
      <c r="DY7" s="50">
        <v>0</v>
      </c>
      <c r="DZ7" s="50">
        <v>0</v>
      </c>
      <c r="EA7" s="50">
        <v>502</v>
      </c>
      <c r="EB7" s="50">
        <v>16</v>
      </c>
      <c r="EC7" s="50">
        <v>98</v>
      </c>
      <c r="ED7" s="50">
        <v>0</v>
      </c>
      <c r="EE7" s="50">
        <v>8</v>
      </c>
      <c r="EF7" s="50">
        <v>1652</v>
      </c>
      <c r="EG7" s="50">
        <v>0</v>
      </c>
      <c r="EH7" s="50">
        <v>0</v>
      </c>
      <c r="EI7" s="50">
        <v>4</v>
      </c>
      <c r="EJ7" s="50">
        <v>0</v>
      </c>
      <c r="EK7" s="50">
        <v>663</v>
      </c>
      <c r="EL7" s="50">
        <v>4</v>
      </c>
      <c r="EM7" s="50">
        <v>0</v>
      </c>
      <c r="EN7" s="50">
        <v>8</v>
      </c>
      <c r="EO7" s="50">
        <v>0</v>
      </c>
      <c r="EP7" s="50">
        <v>0</v>
      </c>
      <c r="EQ7" s="50">
        <v>0</v>
      </c>
      <c r="ER7" s="50">
        <v>0</v>
      </c>
      <c r="ES7" s="50">
        <v>0</v>
      </c>
      <c r="ET7" s="50">
        <f t="shared" ref="ET7:ET16" si="3">SUM(DT7:ES7)</f>
        <v>4908</v>
      </c>
      <c r="EU7" s="50"/>
      <c r="EV7" s="241">
        <v>2009</v>
      </c>
      <c r="EW7" s="50">
        <v>34</v>
      </c>
      <c r="EX7" s="50">
        <v>4</v>
      </c>
      <c r="EY7" s="50">
        <v>4006</v>
      </c>
      <c r="EZ7" s="50"/>
      <c r="FA7" s="50">
        <v>569</v>
      </c>
      <c r="FB7" s="50"/>
      <c r="FC7" s="50">
        <v>93</v>
      </c>
      <c r="FD7" s="50"/>
      <c r="FE7" s="50">
        <v>1151</v>
      </c>
      <c r="FF7" s="50">
        <v>1189</v>
      </c>
      <c r="FG7" s="50">
        <v>2</v>
      </c>
      <c r="FH7" s="50">
        <v>0</v>
      </c>
      <c r="FI7" s="50">
        <v>38</v>
      </c>
      <c r="FJ7" s="50"/>
      <c r="FK7" s="50">
        <v>344</v>
      </c>
      <c r="FL7" s="50">
        <f t="shared" ref="FL7:FL15" si="4">SUM(EW7:FK7)</f>
        <v>7430</v>
      </c>
      <c r="FY7" s="50"/>
      <c r="FZ7" s="242" t="s">
        <v>4</v>
      </c>
      <c r="GA7" s="275" t="s">
        <v>567</v>
      </c>
      <c r="GB7" s="275" t="s">
        <v>566</v>
      </c>
      <c r="GC7" s="242" t="s">
        <v>18</v>
      </c>
      <c r="GD7" s="242"/>
      <c r="GE7" s="242" t="s">
        <v>706</v>
      </c>
      <c r="GF7" s="242" t="s">
        <v>27</v>
      </c>
      <c r="GG7" s="226" t="s">
        <v>546</v>
      </c>
      <c r="GH7" s="226" t="s">
        <v>261</v>
      </c>
      <c r="GI7" s="226" t="s">
        <v>547</v>
      </c>
      <c r="GJ7" s="226" t="s">
        <v>18</v>
      </c>
      <c r="GK7" s="226" t="s">
        <v>546</v>
      </c>
      <c r="GL7" s="199"/>
      <c r="GM7" s="199" t="s">
        <v>261</v>
      </c>
      <c r="GN7" s="199" t="s">
        <v>547</v>
      </c>
      <c r="GO7" s="199" t="s">
        <v>18</v>
      </c>
      <c r="GP7" s="199" t="s">
        <v>27</v>
      </c>
      <c r="GQ7" s="199" t="s">
        <v>662</v>
      </c>
      <c r="GR7" s="50"/>
      <c r="GS7" s="242" t="s">
        <v>4</v>
      </c>
      <c r="GT7" s="246" t="s">
        <v>567</v>
      </c>
      <c r="GU7" s="246" t="s">
        <v>566</v>
      </c>
      <c r="GV7" s="246" t="s">
        <v>18</v>
      </c>
      <c r="GW7" s="141"/>
      <c r="GX7" s="246" t="s">
        <v>567</v>
      </c>
      <c r="GY7" s="246" t="s">
        <v>566</v>
      </c>
      <c r="GZ7" s="246" t="s">
        <v>18</v>
      </c>
      <c r="HA7" s="141"/>
      <c r="HB7" s="199" t="s">
        <v>546</v>
      </c>
      <c r="HC7" s="199"/>
      <c r="HD7" s="199" t="s">
        <v>261</v>
      </c>
      <c r="HE7" s="199" t="s">
        <v>547</v>
      </c>
      <c r="HF7" s="199" t="s">
        <v>18</v>
      </c>
      <c r="HG7" s="199"/>
      <c r="HH7" s="199" t="s">
        <v>546</v>
      </c>
      <c r="HI7" s="199"/>
      <c r="HJ7" s="199" t="s">
        <v>261</v>
      </c>
      <c r="HK7" s="199" t="s">
        <v>547</v>
      </c>
      <c r="HL7" s="199" t="s">
        <v>18</v>
      </c>
      <c r="HM7" s="199" t="s">
        <v>27</v>
      </c>
      <c r="HN7" s="199" t="s">
        <v>662</v>
      </c>
      <c r="HO7" s="50"/>
      <c r="HP7" s="75" t="s">
        <v>4</v>
      </c>
      <c r="HQ7" s="75" t="s">
        <v>4</v>
      </c>
      <c r="HR7" s="226" t="s">
        <v>1</v>
      </c>
      <c r="HS7" s="226" t="s">
        <v>287</v>
      </c>
      <c r="HT7" s="226" t="s">
        <v>49</v>
      </c>
      <c r="HU7" s="226" t="s">
        <v>69</v>
      </c>
      <c r="HV7" s="226" t="s">
        <v>18</v>
      </c>
      <c r="HW7" s="50"/>
      <c r="HX7" s="40" t="s">
        <v>375</v>
      </c>
      <c r="HY7" s="40" t="s">
        <v>377</v>
      </c>
      <c r="HZ7" s="50"/>
      <c r="IA7" s="241">
        <v>2008</v>
      </c>
      <c r="IB7" s="50">
        <v>35</v>
      </c>
      <c r="IC7" s="50">
        <v>0</v>
      </c>
      <c r="ID7" s="50">
        <v>1888</v>
      </c>
      <c r="IE7" s="50">
        <v>0</v>
      </c>
      <c r="IF7" s="50">
        <v>25</v>
      </c>
      <c r="IG7" s="50">
        <v>4</v>
      </c>
      <c r="IH7" s="50">
        <v>1087</v>
      </c>
      <c r="II7" s="50">
        <v>307</v>
      </c>
      <c r="IJ7" s="50">
        <v>4170</v>
      </c>
      <c r="IK7" s="50">
        <v>21</v>
      </c>
      <c r="IL7" s="50">
        <v>1662</v>
      </c>
      <c r="IM7" s="50">
        <v>0</v>
      </c>
      <c r="IN7" s="50">
        <f t="shared" ref="IN7:IN16" si="5">IB7+ID7+IF7+IH7+IJ7+IL7</f>
        <v>8867</v>
      </c>
      <c r="IO7" s="50"/>
      <c r="IP7">
        <v>2007</v>
      </c>
      <c r="IQ7" t="s">
        <v>558</v>
      </c>
      <c r="IR7" t="s">
        <v>378</v>
      </c>
      <c r="IS7" t="s">
        <v>556</v>
      </c>
      <c r="IT7">
        <v>50</v>
      </c>
      <c r="IU7" s="50">
        <v>24</v>
      </c>
      <c r="IV7" s="50">
        <v>30</v>
      </c>
      <c r="IW7" s="50">
        <v>0</v>
      </c>
      <c r="IX7" s="50">
        <v>54</v>
      </c>
      <c r="IY7" s="50"/>
      <c r="IZ7" s="50"/>
      <c r="JA7" s="241">
        <v>2008</v>
      </c>
      <c r="JB7" s="50">
        <v>16</v>
      </c>
      <c r="JC7" s="50"/>
      <c r="JD7" s="50">
        <v>4</v>
      </c>
      <c r="JE7" s="50">
        <v>4006</v>
      </c>
      <c r="JF7" s="50">
        <v>2</v>
      </c>
      <c r="JG7" s="50">
        <v>46</v>
      </c>
      <c r="JH7" s="50"/>
      <c r="JI7" s="50">
        <v>9</v>
      </c>
      <c r="JJ7" s="50"/>
      <c r="JK7" s="50">
        <v>2236</v>
      </c>
      <c r="JL7" s="50">
        <v>6826</v>
      </c>
      <c r="JM7" s="50">
        <v>4</v>
      </c>
      <c r="JN7" s="50">
        <v>9</v>
      </c>
      <c r="JO7" s="50">
        <v>5</v>
      </c>
      <c r="JP7" s="50"/>
      <c r="JQ7" s="50">
        <v>444</v>
      </c>
      <c r="JR7" s="50">
        <f>SUM(JB7:JQ7)</f>
        <v>13607</v>
      </c>
      <c r="JS7" s="50"/>
      <c r="JT7" s="241">
        <v>2008</v>
      </c>
      <c r="JU7">
        <v>0</v>
      </c>
      <c r="JV7" s="50">
        <v>25</v>
      </c>
      <c r="JW7" s="50">
        <v>1894</v>
      </c>
      <c r="JX7" s="50">
        <v>0</v>
      </c>
      <c r="JY7" s="50">
        <v>0</v>
      </c>
      <c r="JZ7" s="50">
        <v>0</v>
      </c>
      <c r="KA7" s="50">
        <v>0</v>
      </c>
      <c r="KB7" s="50">
        <v>0</v>
      </c>
      <c r="KC7" s="50">
        <v>0</v>
      </c>
      <c r="KD7" s="50">
        <v>0</v>
      </c>
      <c r="KE7" s="50">
        <v>0</v>
      </c>
      <c r="KF7" s="50">
        <v>4</v>
      </c>
      <c r="KG7" s="50">
        <v>8</v>
      </c>
      <c r="KH7" s="50">
        <v>12</v>
      </c>
      <c r="KI7" s="50">
        <v>950</v>
      </c>
      <c r="KJ7" s="50">
        <v>0</v>
      </c>
      <c r="KK7" s="50">
        <v>0</v>
      </c>
      <c r="KL7" s="50">
        <v>0</v>
      </c>
      <c r="KM7" s="50">
        <v>0</v>
      </c>
      <c r="KN7" s="50">
        <v>256</v>
      </c>
      <c r="KO7" s="50">
        <v>0</v>
      </c>
      <c r="KP7" s="133">
        <v>13</v>
      </c>
      <c r="KQ7" s="133">
        <v>20</v>
      </c>
      <c r="KR7" s="133">
        <v>0</v>
      </c>
      <c r="KS7" s="133">
        <v>0</v>
      </c>
      <c r="KT7" s="133">
        <v>0</v>
      </c>
      <c r="KU7" s="133">
        <v>0</v>
      </c>
      <c r="KV7" s="133">
        <v>0</v>
      </c>
      <c r="KW7" s="50">
        <f t="shared" si="2"/>
        <v>3182</v>
      </c>
      <c r="KX7" s="50"/>
      <c r="KY7" s="50"/>
      <c r="KZ7" s="50"/>
      <c r="LA7" s="50"/>
      <c r="LB7" s="50"/>
      <c r="LC7" s="50"/>
      <c r="LD7" s="50"/>
      <c r="LE7" s="50"/>
      <c r="LF7" s="50"/>
      <c r="LG7" s="50"/>
      <c r="LH7" s="50"/>
      <c r="LI7" s="50"/>
      <c r="LJ7" s="50"/>
      <c r="LK7" s="50"/>
      <c r="LL7" s="50"/>
      <c r="LM7" s="50"/>
      <c r="LN7" s="50"/>
      <c r="LO7" s="50"/>
      <c r="LP7" s="50"/>
      <c r="LQ7" s="50"/>
      <c r="LR7" s="50"/>
      <c r="LS7" s="50"/>
      <c r="LT7" s="50"/>
      <c r="LU7" s="50"/>
      <c r="LV7" s="50"/>
    </row>
    <row r="8" spans="1:335" x14ac:dyDescent="0.3">
      <c r="A8">
        <v>1971</v>
      </c>
      <c r="C8" s="50">
        <v>8600</v>
      </c>
      <c r="D8" s="50"/>
      <c r="E8" s="50">
        <v>124100</v>
      </c>
      <c r="F8" s="50">
        <v>26100</v>
      </c>
      <c r="G8" s="50">
        <v>10400</v>
      </c>
      <c r="H8" s="50"/>
      <c r="I8" s="50">
        <v>169200</v>
      </c>
      <c r="J8" s="50"/>
      <c r="K8" s="153">
        <v>0</v>
      </c>
      <c r="L8" s="153">
        <v>0</v>
      </c>
      <c r="M8" s="153">
        <v>17300</v>
      </c>
      <c r="N8" s="153">
        <v>2300</v>
      </c>
      <c r="O8" s="154"/>
      <c r="P8" s="153">
        <v>4400</v>
      </c>
      <c r="Q8" s="155">
        <f t="shared" si="0"/>
        <v>24000</v>
      </c>
      <c r="AH8" s="8">
        <v>2001</v>
      </c>
      <c r="AI8" s="9">
        <v>1609</v>
      </c>
      <c r="AJ8" s="9">
        <v>1306</v>
      </c>
      <c r="AK8" s="10">
        <v>315</v>
      </c>
      <c r="AL8" s="13">
        <v>1796</v>
      </c>
      <c r="AM8" s="10">
        <v>952</v>
      </c>
      <c r="AN8" s="12">
        <v>555</v>
      </c>
      <c r="AO8" s="9">
        <v>3777</v>
      </c>
      <c r="AP8" s="9">
        <v>1193</v>
      </c>
      <c r="AQ8" s="10">
        <v>678</v>
      </c>
      <c r="AR8" s="13">
        <v>5329</v>
      </c>
      <c r="AS8" s="2" t="s">
        <v>8</v>
      </c>
      <c r="AT8" s="14" t="s">
        <v>9</v>
      </c>
      <c r="AV8" s="26">
        <v>2006</v>
      </c>
      <c r="AW8" s="29">
        <v>1236</v>
      </c>
      <c r="AX8" s="27">
        <v>939</v>
      </c>
      <c r="AY8" s="27">
        <v>297</v>
      </c>
      <c r="AZ8" s="28">
        <v>0.24</v>
      </c>
      <c r="BA8" s="50"/>
      <c r="BB8" s="241">
        <v>2007</v>
      </c>
      <c r="BC8" s="50">
        <f>CT55</f>
        <v>428.23880980505965</v>
      </c>
      <c r="BD8" s="50">
        <f>CU55</f>
        <v>8588.2643629461709</v>
      </c>
      <c r="BE8" s="50">
        <f>CR55</f>
        <v>9016.5031727512305</v>
      </c>
      <c r="BF8" s="142">
        <f>BK8*BI8</f>
        <v>45.218910699135506</v>
      </c>
      <c r="BG8" s="142">
        <f>BL8*BI8</f>
        <v>25.21219602893725</v>
      </c>
      <c r="BH8" s="142">
        <f>BG8+BF8</f>
        <v>70.431106728072763</v>
      </c>
      <c r="BI8" s="50">
        <f>BE8/(1-BM8)</f>
        <v>9086.9342794793029</v>
      </c>
      <c r="BJ8" s="50"/>
      <c r="BK8" s="200">
        <f>DA53</f>
        <v>4.9762559415942676E-3</v>
      </c>
      <c r="BL8" s="200">
        <f>BL24</f>
        <v>2.7745546796649609E-3</v>
      </c>
      <c r="BM8" s="200">
        <f>BL8+BK8</f>
        <v>7.7508106212592284E-3</v>
      </c>
      <c r="BN8" s="50">
        <f>BH8+BC8</f>
        <v>498.66991653313244</v>
      </c>
      <c r="BO8" s="200">
        <f>BN8/BI8</f>
        <v>5.4877684948075482E-2</v>
      </c>
      <c r="BP8" s="50"/>
      <c r="BQ8" s="241">
        <v>2007</v>
      </c>
      <c r="BR8" s="50">
        <f>DQ8</f>
        <v>2342</v>
      </c>
      <c r="BS8" s="50">
        <f>DF5</f>
        <v>11737</v>
      </c>
      <c r="BT8" s="50">
        <f>BS8+BR8</f>
        <v>14079</v>
      </c>
      <c r="BU8" s="50"/>
      <c r="BV8" s="50">
        <f>ET6</f>
        <v>5859</v>
      </c>
      <c r="BX8" s="50"/>
      <c r="BY8" s="50"/>
      <c r="BZ8" s="50"/>
      <c r="CA8" s="50"/>
      <c r="CB8" s="50"/>
      <c r="CC8" s="50"/>
      <c r="CD8" s="50"/>
      <c r="CE8" s="50"/>
      <c r="CF8" s="50"/>
      <c r="CG8" s="50"/>
      <c r="CH8" s="50"/>
      <c r="CI8" s="50"/>
      <c r="CJ8" s="50"/>
      <c r="CK8" s="50"/>
      <c r="CL8" s="50"/>
      <c r="CM8" s="183"/>
      <c r="CN8" s="50"/>
      <c r="CO8" s="111">
        <v>2018</v>
      </c>
      <c r="CY8" s="111">
        <v>2018</v>
      </c>
      <c r="DB8" s="50"/>
      <c r="DC8" s="241">
        <v>2010</v>
      </c>
      <c r="DD8" s="50">
        <v>8296</v>
      </c>
      <c r="DE8" s="50">
        <v>8187</v>
      </c>
      <c r="DF8" s="50">
        <f t="shared" si="1"/>
        <v>16483</v>
      </c>
      <c r="DG8" s="50"/>
      <c r="DH8">
        <v>2007</v>
      </c>
      <c r="DI8" t="s">
        <v>559</v>
      </c>
      <c r="DJ8" t="s">
        <v>193</v>
      </c>
      <c r="DK8" t="s">
        <v>556</v>
      </c>
      <c r="DL8">
        <v>11</v>
      </c>
      <c r="DM8" s="50">
        <v>270</v>
      </c>
      <c r="DN8" s="50">
        <v>192</v>
      </c>
      <c r="DO8" s="50">
        <v>0</v>
      </c>
      <c r="DP8" s="50">
        <v>462</v>
      </c>
      <c r="DQ8" s="50">
        <f>SUM(DP5:DP8)</f>
        <v>2342</v>
      </c>
      <c r="DR8" s="50"/>
      <c r="DS8" s="241">
        <v>2010</v>
      </c>
      <c r="DT8" s="50">
        <v>0</v>
      </c>
      <c r="DU8" s="50">
        <v>343</v>
      </c>
      <c r="DV8" s="50">
        <v>3533</v>
      </c>
      <c r="DW8" s="50">
        <v>24</v>
      </c>
      <c r="DX8" s="50">
        <v>0</v>
      </c>
      <c r="DY8" s="50">
        <v>0</v>
      </c>
      <c r="DZ8" s="50">
        <v>0</v>
      </c>
      <c r="EA8" s="50">
        <v>581</v>
      </c>
      <c r="EB8" s="50">
        <v>20</v>
      </c>
      <c r="EC8" s="50">
        <v>248</v>
      </c>
      <c r="ED8" s="50">
        <v>0</v>
      </c>
      <c r="EE8" s="50">
        <v>0</v>
      </c>
      <c r="EF8" s="50">
        <v>1570</v>
      </c>
      <c r="EG8" s="50">
        <v>0</v>
      </c>
      <c r="EH8" s="50">
        <v>16</v>
      </c>
      <c r="EI8" s="50"/>
      <c r="EJ8" s="50">
        <v>0</v>
      </c>
      <c r="EK8" s="50">
        <v>1136</v>
      </c>
      <c r="EL8" s="50">
        <v>0</v>
      </c>
      <c r="EM8" s="50">
        <v>0</v>
      </c>
      <c r="EN8" s="50">
        <v>0</v>
      </c>
      <c r="EO8" s="50">
        <v>34</v>
      </c>
      <c r="EP8" s="50">
        <v>0</v>
      </c>
      <c r="EQ8" s="50">
        <v>0</v>
      </c>
      <c r="ER8" s="50">
        <v>0</v>
      </c>
      <c r="ES8" s="50">
        <v>0</v>
      </c>
      <c r="ET8" s="50">
        <f t="shared" si="3"/>
        <v>7505</v>
      </c>
      <c r="EU8" s="50"/>
      <c r="EV8" s="241">
        <v>2010</v>
      </c>
      <c r="EW8" s="50">
        <v>88</v>
      </c>
      <c r="EX8" s="50"/>
      <c r="EY8" s="50">
        <v>9472</v>
      </c>
      <c r="EZ8" s="50">
        <v>2</v>
      </c>
      <c r="FA8" s="50">
        <v>374</v>
      </c>
      <c r="FB8" s="50">
        <v>48</v>
      </c>
      <c r="FC8" s="50">
        <v>192</v>
      </c>
      <c r="FD8" s="50"/>
      <c r="FE8" s="50">
        <v>1672</v>
      </c>
      <c r="FF8" s="50">
        <v>3614</v>
      </c>
      <c r="FG8" s="50">
        <v>2</v>
      </c>
      <c r="FH8" s="50">
        <v>18</v>
      </c>
      <c r="FI8" s="50">
        <v>154</v>
      </c>
      <c r="FJ8" s="50"/>
      <c r="FK8" s="50">
        <v>807</v>
      </c>
      <c r="FL8" s="50">
        <f t="shared" si="4"/>
        <v>16443</v>
      </c>
      <c r="FN8" s="50"/>
      <c r="FY8" s="50"/>
      <c r="FZ8" s="241">
        <v>2007</v>
      </c>
      <c r="GA8" s="50">
        <f>HV17</f>
        <v>2015.7727272727273</v>
      </c>
      <c r="GB8" s="50">
        <f>HY17</f>
        <v>169</v>
      </c>
      <c r="GC8" s="50">
        <f>GB8+GA8</f>
        <v>2184.772727272727</v>
      </c>
      <c r="GD8" s="50"/>
      <c r="GE8" s="180">
        <f>(GZ8/HB8)/10</f>
        <v>3.9385167464114836E-2</v>
      </c>
      <c r="GF8" s="50">
        <f>GG8-GC8</f>
        <v>89.575589320761992</v>
      </c>
      <c r="GG8" s="50">
        <f>GC8/(1-GE8)</f>
        <v>2274.348316593489</v>
      </c>
      <c r="GH8" s="142">
        <f>GK8*GM8</f>
        <v>1.1878043173226214</v>
      </c>
      <c r="GI8" s="142">
        <f>GK8*GN8</f>
        <v>13.461782262989708</v>
      </c>
      <c r="GJ8" s="142">
        <f>GI8+GH8</f>
        <v>14.649586580312329</v>
      </c>
      <c r="GK8" s="50">
        <f>GG8/(1-GO8)</f>
        <v>2288.9979031738012</v>
      </c>
      <c r="GL8" s="50"/>
      <c r="GM8" s="200">
        <f>LA8</f>
        <v>5.1891891891891898E-4</v>
      </c>
      <c r="GN8" s="200">
        <f>LB8</f>
        <v>5.8810810810810818E-3</v>
      </c>
      <c r="GO8" s="200">
        <f>KZ8</f>
        <v>6.4000000000000003E-3</v>
      </c>
      <c r="GP8" s="50">
        <f>GJ8+GF8</f>
        <v>104.22517590107432</v>
      </c>
      <c r="GQ8" s="200">
        <f>GP8/GK8</f>
        <v>4.5533102392344399E-2</v>
      </c>
      <c r="GR8" s="50"/>
      <c r="GS8" s="241">
        <v>2007</v>
      </c>
      <c r="GT8" s="50">
        <f>IN6</f>
        <v>24368</v>
      </c>
      <c r="GU8" s="50">
        <f>IY55</f>
        <v>969</v>
      </c>
      <c r="GV8" s="50">
        <f>GU8+GT8</f>
        <v>25337</v>
      </c>
      <c r="GW8" s="50"/>
      <c r="GX8" s="50">
        <f>JR6</f>
        <v>12441</v>
      </c>
      <c r="GY8" s="50">
        <f>KW6</f>
        <v>4022</v>
      </c>
      <c r="GZ8" s="50">
        <f>GY8+GX8</f>
        <v>16463</v>
      </c>
      <c r="HA8" s="50"/>
      <c r="HB8" s="50">
        <f>GZ8+GV8</f>
        <v>41800</v>
      </c>
      <c r="HC8" s="50"/>
      <c r="HD8" s="50">
        <f>HH8*HJ8</f>
        <v>21.054288457603377</v>
      </c>
      <c r="HE8" s="50">
        <f>HH8*HK8</f>
        <v>2837.0653696620557</v>
      </c>
      <c r="HF8" s="50">
        <f>HD8+HE8</f>
        <v>2858.1196581196591</v>
      </c>
      <c r="HG8" s="50"/>
      <c r="HH8" s="50">
        <f>HB8/(1-HL8)</f>
        <v>44658.119658119664</v>
      </c>
      <c r="HI8" s="50"/>
      <c r="HJ8" s="200">
        <f>LM8</f>
        <v>4.7145488029465933E-4</v>
      </c>
      <c r="HK8" s="200">
        <f>LN8</f>
        <v>6.3528545119705349E-2</v>
      </c>
      <c r="HL8" s="200">
        <f>LL8</f>
        <v>6.4000000000000001E-2</v>
      </c>
      <c r="HM8" s="50">
        <f>HF8+GZ8</f>
        <v>19321.11965811966</v>
      </c>
      <c r="HN8" s="180">
        <f>HM8/HH8</f>
        <v>0.4326451674641148</v>
      </c>
      <c r="HO8" s="50"/>
      <c r="HP8" s="467" t="s">
        <v>665</v>
      </c>
      <c r="HQ8" s="467"/>
      <c r="HR8" s="50">
        <v>1000</v>
      </c>
      <c r="HS8" s="50" t="s">
        <v>289</v>
      </c>
      <c r="HT8" s="50" t="s">
        <v>289</v>
      </c>
      <c r="HU8" s="50">
        <v>1557</v>
      </c>
      <c r="HV8" s="50"/>
      <c r="HW8" s="50"/>
      <c r="HZ8" s="50"/>
      <c r="IA8" s="241">
        <v>2009</v>
      </c>
      <c r="IB8" s="50">
        <v>171</v>
      </c>
      <c r="IC8" s="50">
        <v>0</v>
      </c>
      <c r="ID8" s="50">
        <v>6841</v>
      </c>
      <c r="IE8" s="50">
        <v>8</v>
      </c>
      <c r="IF8" s="50">
        <v>63</v>
      </c>
      <c r="IG8" s="50">
        <v>4</v>
      </c>
      <c r="IH8" s="50">
        <v>1818</v>
      </c>
      <c r="II8" s="50">
        <v>328</v>
      </c>
      <c r="IJ8" s="50">
        <v>8111</v>
      </c>
      <c r="IK8" s="50">
        <v>17</v>
      </c>
      <c r="IL8" s="50">
        <v>3263</v>
      </c>
      <c r="IM8" s="50">
        <v>2</v>
      </c>
      <c r="IN8" s="50">
        <f t="shared" si="5"/>
        <v>20267</v>
      </c>
      <c r="IO8" s="50"/>
      <c r="IP8">
        <v>2007</v>
      </c>
      <c r="IQ8" t="s">
        <v>559</v>
      </c>
      <c r="IR8" t="s">
        <v>193</v>
      </c>
      <c r="IS8" t="s">
        <v>556</v>
      </c>
      <c r="IT8">
        <v>11</v>
      </c>
      <c r="IU8" s="50">
        <v>270</v>
      </c>
      <c r="IV8" s="50">
        <v>192</v>
      </c>
      <c r="IW8" s="50">
        <v>0</v>
      </c>
      <c r="IX8" s="50">
        <v>462</v>
      </c>
      <c r="IY8" s="50">
        <f>SUM(IX5:IX8)</f>
        <v>2342</v>
      </c>
      <c r="IZ8" s="50"/>
      <c r="JA8" s="241">
        <v>2009</v>
      </c>
      <c r="JB8" s="50">
        <v>7</v>
      </c>
      <c r="JC8" s="50"/>
      <c r="JD8" s="50">
        <v>4</v>
      </c>
      <c r="JE8" s="50">
        <v>8949</v>
      </c>
      <c r="JF8" s="50">
        <v>4</v>
      </c>
      <c r="JG8" s="50">
        <v>22</v>
      </c>
      <c r="JH8" s="50">
        <v>4</v>
      </c>
      <c r="JI8" s="50"/>
      <c r="JJ8" s="50"/>
      <c r="JK8" s="50">
        <v>2780</v>
      </c>
      <c r="JL8" s="50">
        <v>5455</v>
      </c>
      <c r="JM8" s="50">
        <v>18</v>
      </c>
      <c r="JN8" s="50">
        <v>8</v>
      </c>
      <c r="JO8" s="50">
        <v>7</v>
      </c>
      <c r="JP8" s="50">
        <v>11</v>
      </c>
      <c r="JQ8" s="50">
        <v>835</v>
      </c>
      <c r="JR8" s="50">
        <f t="shared" ref="JR8:JR15" si="6">SUM(JB8:JQ8)</f>
        <v>18104</v>
      </c>
      <c r="JS8" s="50"/>
      <c r="JT8" s="241">
        <v>2009</v>
      </c>
      <c r="JU8" s="50">
        <v>0</v>
      </c>
      <c r="JV8" s="50">
        <v>16</v>
      </c>
      <c r="JW8" s="50">
        <v>4</v>
      </c>
      <c r="JX8" s="50">
        <v>4</v>
      </c>
      <c r="JY8" s="50">
        <v>0</v>
      </c>
      <c r="JZ8" s="50">
        <v>0</v>
      </c>
      <c r="KA8" s="50">
        <v>0</v>
      </c>
      <c r="KB8" s="50">
        <v>0</v>
      </c>
      <c r="KC8" s="50">
        <v>0</v>
      </c>
      <c r="KD8" s="50">
        <v>4</v>
      </c>
      <c r="KE8" s="50">
        <v>4</v>
      </c>
      <c r="KF8" s="50">
        <v>16</v>
      </c>
      <c r="KG8" s="50">
        <v>4</v>
      </c>
      <c r="KH8" s="50">
        <v>12</v>
      </c>
      <c r="KI8" s="50">
        <v>0</v>
      </c>
      <c r="KJ8" s="50">
        <v>593</v>
      </c>
      <c r="KK8" s="50">
        <v>0</v>
      </c>
      <c r="KL8" s="50">
        <v>0</v>
      </c>
      <c r="KM8" s="50">
        <v>0</v>
      </c>
      <c r="KN8" s="50">
        <v>166</v>
      </c>
      <c r="KO8" s="50">
        <v>0</v>
      </c>
      <c r="KP8" s="133">
        <v>12</v>
      </c>
      <c r="KQ8" s="133">
        <v>0</v>
      </c>
      <c r="KR8" s="133">
        <v>7</v>
      </c>
      <c r="KS8" s="133">
        <v>0</v>
      </c>
      <c r="KT8" s="50">
        <v>0</v>
      </c>
      <c r="KU8" s="50">
        <v>0</v>
      </c>
      <c r="KV8" s="50">
        <v>0</v>
      </c>
      <c r="KW8" s="50">
        <f t="shared" si="2"/>
        <v>842</v>
      </c>
      <c r="KX8" s="50"/>
      <c r="KY8" s="49">
        <v>2007</v>
      </c>
      <c r="KZ8" s="200">
        <v>6.4000000000000003E-3</v>
      </c>
      <c r="LA8" s="200">
        <f>KZ8*LE8</f>
        <v>5.1891891891891898E-4</v>
      </c>
      <c r="LB8" s="200">
        <f>KZ8*LH8</f>
        <v>5.8810810810810818E-3</v>
      </c>
      <c r="LC8" s="200"/>
      <c r="LD8" s="50">
        <v>3</v>
      </c>
      <c r="LE8" s="269">
        <f>LD8/LI8</f>
        <v>8.1081081081081086E-2</v>
      </c>
      <c r="LF8" s="50"/>
      <c r="LG8" s="50">
        <v>34</v>
      </c>
      <c r="LH8" s="269">
        <f>LG8/LI8</f>
        <v>0.91891891891891897</v>
      </c>
      <c r="LI8" s="50">
        <v>37</v>
      </c>
      <c r="LJ8" s="50"/>
      <c r="LK8" s="49">
        <v>2007</v>
      </c>
      <c r="LL8" s="200">
        <v>6.4000000000000001E-2</v>
      </c>
      <c r="LM8" s="200">
        <f>LL8*LQ8</f>
        <v>4.7145488029465933E-4</v>
      </c>
      <c r="LN8" s="200">
        <f>LL8*LT8</f>
        <v>6.3528545119705349E-2</v>
      </c>
      <c r="LO8" s="200"/>
      <c r="LP8" s="50">
        <v>20</v>
      </c>
      <c r="LQ8" s="269">
        <f>LP8/LU8</f>
        <v>7.3664825046040518E-3</v>
      </c>
      <c r="LR8" s="50"/>
      <c r="LS8" s="50">
        <v>2695</v>
      </c>
      <c r="LT8" s="269">
        <f>LS8/LU8</f>
        <v>0.99263351749539597</v>
      </c>
      <c r="LU8" s="50">
        <v>2715</v>
      </c>
      <c r="LV8" s="50"/>
    </row>
    <row r="9" spans="1:335" x14ac:dyDescent="0.3">
      <c r="A9">
        <v>1972</v>
      </c>
      <c r="C9" s="50">
        <v>2300</v>
      </c>
      <c r="D9" s="50"/>
      <c r="E9" s="50">
        <v>79400</v>
      </c>
      <c r="F9" s="50">
        <v>19800</v>
      </c>
      <c r="G9" s="50">
        <v>11500</v>
      </c>
      <c r="H9" s="50"/>
      <c r="I9" s="50">
        <v>113000</v>
      </c>
      <c r="J9" s="50"/>
      <c r="K9" s="153">
        <v>0</v>
      </c>
      <c r="L9" s="153">
        <v>0</v>
      </c>
      <c r="M9" s="153">
        <v>25800</v>
      </c>
      <c r="N9" s="153">
        <v>900</v>
      </c>
      <c r="O9" s="154"/>
      <c r="P9" s="153">
        <v>5600</v>
      </c>
      <c r="Q9" s="155">
        <f t="shared" si="0"/>
        <v>32300</v>
      </c>
      <c r="AH9" s="8">
        <v>2002</v>
      </c>
      <c r="AI9" s="9">
        <v>5152</v>
      </c>
      <c r="AJ9" s="9">
        <v>2713</v>
      </c>
      <c r="AK9" s="10">
        <v>781</v>
      </c>
      <c r="AL9" s="13">
        <v>2912</v>
      </c>
      <c r="AM9" s="9">
        <v>1374</v>
      </c>
      <c r="AN9" s="12">
        <v>886</v>
      </c>
      <c r="AO9" s="9">
        <v>3514</v>
      </c>
      <c r="AP9" s="9">
        <v>1865</v>
      </c>
      <c r="AQ9" s="10">
        <v>493</v>
      </c>
      <c r="AR9" s="13">
        <v>5905</v>
      </c>
      <c r="AS9" s="2" t="s">
        <v>8</v>
      </c>
      <c r="AT9" s="15">
        <v>1445</v>
      </c>
      <c r="AV9" s="26">
        <v>2007</v>
      </c>
      <c r="AW9" s="27">
        <v>460</v>
      </c>
      <c r="AX9" s="27">
        <v>327</v>
      </c>
      <c r="AY9" s="27">
        <v>133</v>
      </c>
      <c r="AZ9" s="28">
        <v>0.28899999999999998</v>
      </c>
      <c r="BA9" s="50"/>
      <c r="BB9" s="241">
        <v>2008</v>
      </c>
      <c r="BC9" s="50">
        <f>CT51</f>
        <v>376.96340305178182</v>
      </c>
      <c r="BD9" s="50">
        <f>CU51</f>
        <v>8254.1875877531584</v>
      </c>
      <c r="BE9" s="50">
        <f>CR51</f>
        <v>8631.1509908049411</v>
      </c>
      <c r="BF9" s="142">
        <f t="shared" ref="BF9:BF19" si="7">BK9*BI9</f>
        <v>5.5902755989870441</v>
      </c>
      <c r="BG9" s="142">
        <f t="shared" ref="BG9:BG19" si="8">BL9*BI9</f>
        <v>24.029782844198206</v>
      </c>
      <c r="BH9" s="142">
        <f t="shared" ref="BH9:BH19" si="9">BG9+BF9</f>
        <v>29.62005844318525</v>
      </c>
      <c r="BI9" s="50">
        <f t="shared" ref="BI9:BI19" si="10">BE9/(1-BM9)</f>
        <v>8660.7710492481274</v>
      </c>
      <c r="BJ9" s="50"/>
      <c r="BK9" s="200">
        <f>DA49</f>
        <v>6.4547089020120863E-4</v>
      </c>
      <c r="BL9" s="200">
        <f>BL24</f>
        <v>2.7745546796649609E-3</v>
      </c>
      <c r="BM9" s="200">
        <f t="shared" ref="BM9:BM19" si="11">BL9+BK9</f>
        <v>3.4200255698661696E-3</v>
      </c>
      <c r="BN9" s="50">
        <f t="shared" ref="BN9:BN19" si="12">BH9+BC9</f>
        <v>406.58346149496708</v>
      </c>
      <c r="BO9" s="200">
        <f t="shared" ref="BO9:BO19" si="13">BN9/BI9</f>
        <v>4.694541157859889E-2</v>
      </c>
      <c r="BP9" s="50"/>
      <c r="BQ9" s="241">
        <v>2008</v>
      </c>
      <c r="BR9" s="50">
        <f>DQ12</f>
        <v>2277</v>
      </c>
      <c r="BS9" s="50">
        <f t="shared" ref="BS9:BS18" si="14">DF6</f>
        <v>8638</v>
      </c>
      <c r="BT9" s="50">
        <f t="shared" ref="BT9:BT18" si="15">BS9+BR9</f>
        <v>10915</v>
      </c>
      <c r="BU9" s="50"/>
      <c r="BV9" s="50">
        <f t="shared" ref="BV9:BV18" si="16">ET7</f>
        <v>4908</v>
      </c>
      <c r="BW9" s="50">
        <f t="shared" ref="BW9:BW18" si="17">FL6</f>
        <v>8594</v>
      </c>
      <c r="BX9" s="50">
        <f>BW9+BV9</f>
        <v>13502</v>
      </c>
      <c r="BY9" s="50"/>
      <c r="BZ9" s="50">
        <f>BX9+BT9</f>
        <v>24417</v>
      </c>
      <c r="CA9" s="50"/>
      <c r="CB9">
        <v>0</v>
      </c>
      <c r="CC9" s="50">
        <v>562</v>
      </c>
      <c r="CD9" s="50">
        <f>CC9+CB9</f>
        <v>562</v>
      </c>
      <c r="CE9" s="50"/>
      <c r="CF9" s="50">
        <f>CD9+BZ9</f>
        <v>24979</v>
      </c>
      <c r="CG9" s="50"/>
      <c r="CH9" s="200">
        <f>CB9/CF9</f>
        <v>0</v>
      </c>
      <c r="CI9" s="200">
        <f>CC9/CF9</f>
        <v>2.2498899075223188E-2</v>
      </c>
      <c r="CJ9" s="200">
        <f>CD9/CF9</f>
        <v>2.2498899075223188E-2</v>
      </c>
      <c r="CK9" s="50">
        <f t="shared" ref="CK9:CK18" si="18">CD9+BX9</f>
        <v>14064</v>
      </c>
      <c r="CL9" s="200">
        <f t="shared" ref="CL9:CL18" si="19">CK9/CF9</f>
        <v>0.56303294767604783</v>
      </c>
      <c r="CM9" s="280"/>
      <c r="CN9" s="50"/>
      <c r="CO9" t="s">
        <v>541</v>
      </c>
      <c r="CP9" s="50">
        <v>49.750000000000085</v>
      </c>
      <c r="CQ9" s="50">
        <v>1194</v>
      </c>
      <c r="CR9" s="50">
        <v>1450.7240000000002</v>
      </c>
      <c r="CT9" s="50">
        <f>CP9*(CR9/(CP9+CQ9))</f>
        <v>58.028960000000104</v>
      </c>
      <c r="CU9" s="50">
        <f>CQ9*(CR9/(CQ9+CP9))</f>
        <v>1392.6950400000001</v>
      </c>
      <c r="CW9" t="s">
        <v>647</v>
      </c>
      <c r="CZ9" s="142">
        <v>17</v>
      </c>
      <c r="DA9" s="200">
        <v>1.5013662458804725E-3</v>
      </c>
      <c r="DB9" s="50"/>
      <c r="DC9" s="241">
        <v>2011</v>
      </c>
      <c r="DD9" s="50">
        <v>5785</v>
      </c>
      <c r="DE9" s="50">
        <v>5412</v>
      </c>
      <c r="DF9" s="50">
        <f t="shared" si="1"/>
        <v>11197</v>
      </c>
      <c r="DG9" s="50"/>
      <c r="DH9">
        <v>2008</v>
      </c>
      <c r="DI9" t="s">
        <v>555</v>
      </c>
      <c r="DJ9" t="s">
        <v>40</v>
      </c>
      <c r="DK9" t="s">
        <v>556</v>
      </c>
      <c r="DL9">
        <v>13</v>
      </c>
      <c r="DM9" s="50">
        <v>337</v>
      </c>
      <c r="DN9" s="50">
        <v>399</v>
      </c>
      <c r="DO9" s="50">
        <v>5</v>
      </c>
      <c r="DP9" s="50">
        <v>741</v>
      </c>
      <c r="DQ9" s="50"/>
      <c r="DR9" s="50"/>
      <c r="DS9" s="241">
        <v>2011</v>
      </c>
      <c r="DT9" s="50">
        <v>7</v>
      </c>
      <c r="DU9" s="50">
        <v>419</v>
      </c>
      <c r="DV9" s="50">
        <v>909</v>
      </c>
      <c r="DW9" s="50">
        <v>0</v>
      </c>
      <c r="DX9" s="50">
        <v>0</v>
      </c>
      <c r="DY9" s="50">
        <v>0</v>
      </c>
      <c r="DZ9" s="50">
        <v>0</v>
      </c>
      <c r="EA9" s="50">
        <v>269</v>
      </c>
      <c r="EB9" s="50">
        <v>22</v>
      </c>
      <c r="EC9" s="50">
        <v>166</v>
      </c>
      <c r="ED9" s="50">
        <v>0</v>
      </c>
      <c r="EE9" s="50">
        <v>0</v>
      </c>
      <c r="EF9" s="50">
        <v>547</v>
      </c>
      <c r="EG9" s="50">
        <v>0</v>
      </c>
      <c r="EH9" s="50">
        <v>0</v>
      </c>
      <c r="EI9" s="50">
        <v>0</v>
      </c>
      <c r="EJ9" s="50">
        <v>0</v>
      </c>
      <c r="EK9" s="50">
        <v>631</v>
      </c>
      <c r="EL9" s="50">
        <v>4</v>
      </c>
      <c r="EM9" s="50">
        <v>0</v>
      </c>
      <c r="EN9" s="50">
        <v>0</v>
      </c>
      <c r="EO9" s="50">
        <v>26</v>
      </c>
      <c r="EP9" s="50">
        <v>0</v>
      </c>
      <c r="EQ9" s="50">
        <v>13</v>
      </c>
      <c r="ER9" s="50">
        <v>0</v>
      </c>
      <c r="ES9" s="50">
        <v>0</v>
      </c>
      <c r="ET9" s="50">
        <f t="shared" si="3"/>
        <v>3013</v>
      </c>
      <c r="EU9" s="50"/>
      <c r="EV9" s="241">
        <v>2011</v>
      </c>
      <c r="EW9" s="50">
        <v>112</v>
      </c>
      <c r="EX9" s="50">
        <v>15</v>
      </c>
      <c r="EY9" s="50">
        <v>9588</v>
      </c>
      <c r="EZ9" s="50"/>
      <c r="FA9" s="50">
        <v>616</v>
      </c>
      <c r="FB9" s="50">
        <v>187</v>
      </c>
      <c r="FC9" s="50">
        <v>705</v>
      </c>
      <c r="FD9" s="50"/>
      <c r="FE9" s="50">
        <v>962</v>
      </c>
      <c r="FF9" s="50">
        <v>1103</v>
      </c>
      <c r="FG9" s="50">
        <v>2</v>
      </c>
      <c r="FH9" s="50">
        <v>11</v>
      </c>
      <c r="FI9" s="50">
        <v>6</v>
      </c>
      <c r="FJ9" s="50"/>
      <c r="FK9" s="50">
        <v>439</v>
      </c>
      <c r="FL9" s="50">
        <f t="shared" si="4"/>
        <v>13746</v>
      </c>
      <c r="FY9" s="50"/>
      <c r="FZ9" s="241">
        <v>2008</v>
      </c>
      <c r="GA9" s="50">
        <f t="shared" ref="GA9:GA19" si="20">HV18</f>
        <v>2063</v>
      </c>
      <c r="GB9" s="50">
        <f t="shared" ref="GB9:GB18" si="21">HY18</f>
        <v>120</v>
      </c>
      <c r="GC9" s="50">
        <f t="shared" ref="GC9:GC18" si="22">GB9+GA9</f>
        <v>2183</v>
      </c>
      <c r="GD9" s="50"/>
      <c r="GE9" s="180">
        <f t="shared" ref="GE9:GE17" si="23">(GZ9/HB9)/10</f>
        <v>6.3611563672185817E-2</v>
      </c>
      <c r="GF9" s="50">
        <f t="shared" ref="GF9:GF17" si="24">GG9-GC9</f>
        <v>148.29747795792673</v>
      </c>
      <c r="GG9" s="50">
        <f t="shared" ref="GG9:GG17" si="25">GC9/(1-GE9)</f>
        <v>2331.2974779579267</v>
      </c>
      <c r="GH9" s="142">
        <f t="shared" ref="GH9:GH17" si="26">GK9*GM9</f>
        <v>0.87314512283068424</v>
      </c>
      <c r="GI9" s="142">
        <f t="shared" ref="GI9:GI17" si="27">GK9*GN9</f>
        <v>6.610955930003751</v>
      </c>
      <c r="GJ9" s="142">
        <f t="shared" ref="GJ9:GJ17" si="28">GI9+GH9</f>
        <v>7.4841010528344354</v>
      </c>
      <c r="GK9" s="50">
        <f t="shared" ref="GK9:GK17" si="29">GG9/(1-GO9)</f>
        <v>2338.7815790107611</v>
      </c>
      <c r="GL9" s="50"/>
      <c r="GM9" s="200">
        <f t="shared" ref="GM9:GM19" si="30">LA9</f>
        <v>3.7333333333333337E-4</v>
      </c>
      <c r="GN9" s="200">
        <f t="shared" ref="GN9:GN19" si="31">LB9</f>
        <v>2.8266666666666666E-3</v>
      </c>
      <c r="GO9" s="200">
        <f t="shared" ref="GO9:GO19" si="32">KZ9</f>
        <v>3.2000000000000002E-3</v>
      </c>
      <c r="GP9" s="50">
        <f t="shared" ref="GP9:GP17" si="33">GJ9+GF9</f>
        <v>155.78157901076116</v>
      </c>
      <c r="GQ9" s="200">
        <f t="shared" ref="GQ9:GQ17" si="34">GP9/GK9</f>
        <v>6.6608006668434763E-2</v>
      </c>
      <c r="GR9" s="50"/>
      <c r="GS9" s="241">
        <v>2008</v>
      </c>
      <c r="GT9" s="50">
        <f t="shared" ref="GT9:GT18" si="35">IN7</f>
        <v>8867</v>
      </c>
      <c r="GU9" s="50">
        <f>IY57</f>
        <v>737</v>
      </c>
      <c r="GV9" s="50">
        <f t="shared" ref="GV9:GV18" si="36">GU9+GT9</f>
        <v>9604</v>
      </c>
      <c r="GW9" s="50"/>
      <c r="GX9" s="50">
        <f t="shared" ref="GX9:GX17" si="37">JR7</f>
        <v>13607</v>
      </c>
      <c r="GY9" s="50">
        <f t="shared" ref="GY9:GY18" si="38">KW7</f>
        <v>3182</v>
      </c>
      <c r="GZ9" s="50">
        <f t="shared" ref="GZ9:GZ17" si="39">GY9+GX9</f>
        <v>16789</v>
      </c>
      <c r="HA9" s="50"/>
      <c r="HB9" s="50">
        <f t="shared" ref="HB9:HB17" si="40">GZ9+GV9</f>
        <v>26393</v>
      </c>
      <c r="HC9" s="50"/>
      <c r="HD9" s="50">
        <f t="shared" ref="HD9:HD17" si="41">HH9*HJ9</f>
        <v>10.58854208457033</v>
      </c>
      <c r="HE9" s="50">
        <f t="shared" ref="HE9:HE17" si="42">HH9*HK9</f>
        <v>861.90732568402484</v>
      </c>
      <c r="HF9" s="50">
        <f t="shared" ref="HF9:HF17" si="43">HD9+HE9</f>
        <v>872.49586776859519</v>
      </c>
      <c r="HG9" s="50"/>
      <c r="HH9" s="50">
        <f t="shared" ref="HH9:HH17" si="44">HB9/(1-HL9)</f>
        <v>27265.495867768597</v>
      </c>
      <c r="HI9" s="50"/>
      <c r="HJ9" s="200">
        <f t="shared" ref="HJ9:HJ18" si="45">LM9</f>
        <v>3.8834951456310682E-4</v>
      </c>
      <c r="HK9" s="200">
        <f t="shared" ref="HK9:HK18" si="46">LN9</f>
        <v>3.1611650485436897E-2</v>
      </c>
      <c r="HL9" s="200">
        <f t="shared" ref="HL9:HL18" si="47">LL9</f>
        <v>3.2000000000000001E-2</v>
      </c>
      <c r="HM9" s="50">
        <f t="shared" ref="HM9:HM17" si="48">HF9+GZ9</f>
        <v>17661.495867768594</v>
      </c>
      <c r="HN9" s="180">
        <f t="shared" ref="HN9:HN17" si="49">HM9/HH9</f>
        <v>0.64775993634675855</v>
      </c>
      <c r="HO9" s="50"/>
      <c r="HP9" s="467" t="s">
        <v>666</v>
      </c>
      <c r="HQ9" s="467"/>
      <c r="HR9" s="50">
        <v>500</v>
      </c>
      <c r="HS9" s="50">
        <v>500</v>
      </c>
      <c r="HT9" s="50">
        <v>500</v>
      </c>
      <c r="HU9" s="50">
        <v>1000</v>
      </c>
      <c r="HV9" s="50"/>
      <c r="HW9" s="50"/>
      <c r="HZ9" s="50"/>
      <c r="IA9" s="241">
        <v>2010</v>
      </c>
      <c r="IB9" s="50"/>
      <c r="IC9" s="50"/>
      <c r="ID9" s="50">
        <v>5249</v>
      </c>
      <c r="IE9" s="50">
        <v>0</v>
      </c>
      <c r="IF9" s="50">
        <v>58</v>
      </c>
      <c r="IG9" s="50">
        <v>6</v>
      </c>
      <c r="IH9" s="50">
        <v>3526</v>
      </c>
      <c r="II9" s="50">
        <v>357</v>
      </c>
      <c r="IJ9" s="50">
        <v>6884</v>
      </c>
      <c r="IK9" s="50">
        <v>13</v>
      </c>
      <c r="IL9" s="50">
        <v>3027</v>
      </c>
      <c r="IM9" s="50">
        <v>30</v>
      </c>
      <c r="IN9" s="50">
        <f t="shared" si="5"/>
        <v>18744</v>
      </c>
      <c r="IO9" s="50"/>
      <c r="IP9">
        <v>2008</v>
      </c>
      <c r="IQ9" t="s">
        <v>555</v>
      </c>
      <c r="IR9" t="s">
        <v>40</v>
      </c>
      <c r="IS9" t="s">
        <v>556</v>
      </c>
      <c r="IT9">
        <v>13</v>
      </c>
      <c r="IU9" s="50">
        <v>337</v>
      </c>
      <c r="IV9" s="50">
        <v>399</v>
      </c>
      <c r="IW9" s="50">
        <v>5</v>
      </c>
      <c r="IX9" s="50">
        <v>741</v>
      </c>
      <c r="IY9" s="50"/>
      <c r="IZ9" s="50"/>
      <c r="JA9" s="241">
        <v>2010</v>
      </c>
      <c r="JB9" s="50">
        <v>45</v>
      </c>
      <c r="JC9" s="50"/>
      <c r="JD9" s="50"/>
      <c r="JE9" s="50">
        <v>10701</v>
      </c>
      <c r="JF9" s="50">
        <v>4</v>
      </c>
      <c r="JG9" s="50">
        <v>245</v>
      </c>
      <c r="JH9" s="50"/>
      <c r="JI9" s="50">
        <v>7</v>
      </c>
      <c r="JJ9" s="50"/>
      <c r="JK9" s="50">
        <v>2374</v>
      </c>
      <c r="JL9" s="50">
        <v>8661</v>
      </c>
      <c r="JM9" s="50">
        <v>6</v>
      </c>
      <c r="JN9" s="50"/>
      <c r="JO9" s="50">
        <v>1</v>
      </c>
      <c r="JP9" s="50">
        <v>3</v>
      </c>
      <c r="JQ9" s="50">
        <v>1448</v>
      </c>
      <c r="JR9" s="50">
        <f t="shared" si="6"/>
        <v>23495</v>
      </c>
      <c r="JS9" s="50"/>
      <c r="JT9" s="241">
        <v>2010</v>
      </c>
      <c r="JU9" s="50">
        <v>0</v>
      </c>
      <c r="JV9" s="50">
        <v>8</v>
      </c>
      <c r="JW9" s="50">
        <v>0</v>
      </c>
      <c r="JX9" s="50">
        <v>0</v>
      </c>
      <c r="JY9" s="50">
        <v>0</v>
      </c>
      <c r="JZ9" s="50">
        <v>0</v>
      </c>
      <c r="KA9" s="50">
        <v>0</v>
      </c>
      <c r="KB9" s="50">
        <v>0</v>
      </c>
      <c r="KC9" s="50">
        <v>4</v>
      </c>
      <c r="KD9" s="50">
        <v>0</v>
      </c>
      <c r="KE9" s="50">
        <v>6</v>
      </c>
      <c r="KF9" s="50">
        <v>33</v>
      </c>
      <c r="KG9" s="50">
        <v>0</v>
      </c>
      <c r="KH9" s="50">
        <v>18</v>
      </c>
      <c r="KI9" s="50">
        <v>0</v>
      </c>
      <c r="KJ9" s="50">
        <v>698</v>
      </c>
      <c r="KK9" s="50">
        <v>0</v>
      </c>
      <c r="KL9" s="50">
        <v>0</v>
      </c>
      <c r="KM9" s="50">
        <v>0</v>
      </c>
      <c r="KN9" s="50">
        <v>239</v>
      </c>
      <c r="KO9" s="50">
        <v>11</v>
      </c>
      <c r="KP9" s="133">
        <v>0</v>
      </c>
      <c r="KQ9" s="133">
        <v>0</v>
      </c>
      <c r="KR9" s="133">
        <v>5</v>
      </c>
      <c r="KS9" s="133">
        <v>0</v>
      </c>
      <c r="KT9" s="50">
        <v>0</v>
      </c>
      <c r="KU9" s="50">
        <v>0</v>
      </c>
      <c r="KV9" s="50">
        <v>0</v>
      </c>
      <c r="KW9" s="50">
        <f t="shared" si="2"/>
        <v>1022</v>
      </c>
      <c r="KX9" s="50"/>
      <c r="KY9" s="49">
        <v>2008</v>
      </c>
      <c r="KZ9" s="200">
        <v>3.2000000000000002E-3</v>
      </c>
      <c r="LA9" s="200">
        <f t="shared" ref="LA9:LA19" si="50">KZ9*LE9</f>
        <v>3.7333333333333337E-4</v>
      </c>
      <c r="LB9" s="200">
        <f t="shared" ref="LB9:LB19" si="51">KZ9*LH9</f>
        <v>2.8266666666666666E-3</v>
      </c>
      <c r="LC9" s="200"/>
      <c r="LD9" s="50">
        <v>7</v>
      </c>
      <c r="LE9" s="269">
        <f t="shared" ref="LE9:LE19" si="52">LD9/LI9</f>
        <v>0.11666666666666667</v>
      </c>
      <c r="LF9" s="50"/>
      <c r="LG9" s="50">
        <v>53</v>
      </c>
      <c r="LH9" s="269">
        <f t="shared" ref="LH9:LH19" si="53">LG9/LI9</f>
        <v>0.8833333333333333</v>
      </c>
      <c r="LI9" s="50">
        <v>60</v>
      </c>
      <c r="LJ9" s="50"/>
      <c r="LK9" s="49">
        <v>2008</v>
      </c>
      <c r="LL9" s="200">
        <v>3.2000000000000001E-2</v>
      </c>
      <c r="LM9" s="200">
        <f t="shared" ref="LM9:LM19" si="54">LL9*LQ9</f>
        <v>3.8834951456310682E-4</v>
      </c>
      <c r="LN9" s="200">
        <f t="shared" ref="LN9:LN19" si="55">LL9*LT9</f>
        <v>3.1611650485436897E-2</v>
      </c>
      <c r="LO9" s="200"/>
      <c r="LP9" s="50">
        <v>25</v>
      </c>
      <c r="LQ9" s="269">
        <f t="shared" ref="LQ9:LQ19" si="56">LP9/LU9</f>
        <v>1.2135922330097087E-2</v>
      </c>
      <c r="LR9" s="50"/>
      <c r="LS9" s="50">
        <v>2035</v>
      </c>
      <c r="LT9" s="269">
        <f t="shared" ref="LT9:LT19" si="57">LS9/LU9</f>
        <v>0.98786407766990292</v>
      </c>
      <c r="LU9" s="50">
        <v>2060</v>
      </c>
      <c r="LV9" s="50"/>
    </row>
    <row r="10" spans="1:335" x14ac:dyDescent="0.3">
      <c r="A10">
        <v>1973</v>
      </c>
      <c r="C10" s="50">
        <v>2400</v>
      </c>
      <c r="D10" s="50"/>
      <c r="E10" s="50">
        <v>58700</v>
      </c>
      <c r="F10" s="50">
        <v>16300</v>
      </c>
      <c r="G10" s="50">
        <v>13500</v>
      </c>
      <c r="H10" s="50"/>
      <c r="I10" s="50">
        <v>90900</v>
      </c>
      <c r="J10" s="50"/>
      <c r="K10" s="153">
        <v>0</v>
      </c>
      <c r="L10" s="153">
        <v>0</v>
      </c>
      <c r="M10" s="153">
        <v>24600</v>
      </c>
      <c r="N10" s="153">
        <v>1800</v>
      </c>
      <c r="O10" s="154"/>
      <c r="P10" s="153">
        <v>2700</v>
      </c>
      <c r="Q10" s="155">
        <f t="shared" si="0"/>
        <v>29100</v>
      </c>
      <c r="AH10" s="8">
        <v>2003</v>
      </c>
      <c r="AI10" s="9">
        <v>15954</v>
      </c>
      <c r="AJ10" s="9">
        <v>10481</v>
      </c>
      <c r="AK10" s="9">
        <v>2485</v>
      </c>
      <c r="AL10" s="13">
        <v>4556</v>
      </c>
      <c r="AM10" s="9">
        <v>3802</v>
      </c>
      <c r="AN10" s="12">
        <v>766</v>
      </c>
      <c r="AO10" s="9">
        <v>5040</v>
      </c>
      <c r="AP10" s="9">
        <v>3056</v>
      </c>
      <c r="AQ10" s="10">
        <v>679</v>
      </c>
      <c r="AR10" s="13">
        <v>5615</v>
      </c>
      <c r="AS10" s="2" t="s">
        <v>8</v>
      </c>
      <c r="AT10" s="12">
        <v>968</v>
      </c>
      <c r="AV10" s="26">
        <v>2008</v>
      </c>
      <c r="AW10" s="27">
        <v>997</v>
      </c>
      <c r="AX10" s="27">
        <v>936</v>
      </c>
      <c r="AY10" s="27">
        <v>61</v>
      </c>
      <c r="AZ10" s="28">
        <v>6.0999999999999999E-2</v>
      </c>
      <c r="BA10" s="50"/>
      <c r="BB10" s="241">
        <v>2009</v>
      </c>
      <c r="BC10" s="50">
        <f>CT47</f>
        <v>376.73852464038106</v>
      </c>
      <c r="BD10" s="50">
        <f>CU47</f>
        <v>8088.4692021105075</v>
      </c>
      <c r="BE10" s="50">
        <f>CR47</f>
        <v>8465.2077267508885</v>
      </c>
      <c r="BF10" s="142">
        <f t="shared" si="7"/>
        <v>2.9344827529001853</v>
      </c>
      <c r="BG10" s="142">
        <f t="shared" si="8"/>
        <v>23.560694029322327</v>
      </c>
      <c r="BH10" s="142">
        <f t="shared" si="9"/>
        <v>26.495176782222511</v>
      </c>
      <c r="BI10" s="50">
        <f t="shared" si="10"/>
        <v>8491.7029035331107</v>
      </c>
      <c r="BJ10" s="50"/>
      <c r="BK10" s="200">
        <f>DA45</f>
        <v>3.4557058651678052E-4</v>
      </c>
      <c r="BL10" s="200">
        <f>BL24</f>
        <v>2.7745546796649609E-3</v>
      </c>
      <c r="BM10" s="200">
        <f t="shared" si="11"/>
        <v>3.1201252661817412E-3</v>
      </c>
      <c r="BN10" s="50">
        <f t="shared" si="12"/>
        <v>403.23370142260359</v>
      </c>
      <c r="BO10" s="200">
        <f t="shared" si="13"/>
        <v>4.7485611072760406E-2</v>
      </c>
      <c r="BP10" s="50"/>
      <c r="BQ10" s="241">
        <v>2009</v>
      </c>
      <c r="BR10" s="50">
        <f>DQ16</f>
        <v>1582</v>
      </c>
      <c r="BS10" s="50">
        <f t="shared" si="14"/>
        <v>10436</v>
      </c>
      <c r="BT10" s="50">
        <f t="shared" si="15"/>
        <v>12018</v>
      </c>
      <c r="BU10" s="50"/>
      <c r="BV10" s="50">
        <f t="shared" si="16"/>
        <v>7505</v>
      </c>
      <c r="BW10" s="50">
        <f t="shared" si="17"/>
        <v>7430</v>
      </c>
      <c r="BX10" s="50">
        <f t="shared" ref="BX10:BX18" si="58">BW10+BV10</f>
        <v>14935</v>
      </c>
      <c r="BY10" s="50"/>
      <c r="BZ10" s="50">
        <f>BX10+BT10</f>
        <v>26953</v>
      </c>
      <c r="CA10" s="50"/>
      <c r="CB10" s="50">
        <v>0</v>
      </c>
      <c r="CC10" s="50">
        <v>664</v>
      </c>
      <c r="CD10" s="50">
        <f t="shared" ref="CD10:CD18" si="59">CC10+CB10</f>
        <v>664</v>
      </c>
      <c r="CE10" s="50"/>
      <c r="CF10" s="50">
        <f t="shared" ref="CF10:CF18" si="60">CD10+BZ10</f>
        <v>27617</v>
      </c>
      <c r="CG10" s="50"/>
      <c r="CH10" s="200">
        <f t="shared" ref="CH10:CH18" si="61">CB10/CF10</f>
        <v>0</v>
      </c>
      <c r="CI10" s="200">
        <f t="shared" ref="CI10:CI18" si="62">CC10/CF10</f>
        <v>2.4043161820617734E-2</v>
      </c>
      <c r="CJ10" s="200">
        <f t="shared" ref="CJ10:CJ18" si="63">CD10/CF10</f>
        <v>2.4043161820617734E-2</v>
      </c>
      <c r="CK10" s="50">
        <f t="shared" si="18"/>
        <v>15599</v>
      </c>
      <c r="CL10" s="200">
        <f t="shared" si="19"/>
        <v>0.56483325487924108</v>
      </c>
      <c r="CM10" s="280"/>
      <c r="CN10" s="50"/>
      <c r="CO10" t="s">
        <v>542</v>
      </c>
      <c r="CP10" s="50">
        <v>191.55913554508174</v>
      </c>
      <c r="CQ10" s="50">
        <v>4187</v>
      </c>
      <c r="CR10" s="50">
        <v>7911.8089803981793</v>
      </c>
      <c r="CT10" s="50">
        <f>CP10*(CR10/(CP10+CQ10))</f>
        <v>346.13653532264493</v>
      </c>
      <c r="CU10" s="50">
        <f>CQ10*(CR10/(CQ10+CP10))</f>
        <v>7565.6724450755346</v>
      </c>
      <c r="CW10" t="s">
        <v>648</v>
      </c>
      <c r="CZ10" s="142">
        <v>30</v>
      </c>
      <c r="DA10" s="200">
        <v>2.6494698456714224E-3</v>
      </c>
      <c r="DB10" s="50"/>
      <c r="DC10" s="241">
        <v>2012</v>
      </c>
      <c r="DD10" s="50">
        <v>6853</v>
      </c>
      <c r="DE10" s="50">
        <v>6369</v>
      </c>
      <c r="DF10" s="50">
        <f t="shared" si="1"/>
        <v>13222</v>
      </c>
      <c r="DG10" s="50"/>
      <c r="DH10">
        <v>2008</v>
      </c>
      <c r="DI10" t="s">
        <v>557</v>
      </c>
      <c r="DJ10" t="s">
        <v>169</v>
      </c>
      <c r="DK10" t="s">
        <v>556</v>
      </c>
      <c r="DL10">
        <v>122</v>
      </c>
      <c r="DM10" s="50">
        <v>256</v>
      </c>
      <c r="DN10" s="50">
        <v>378</v>
      </c>
      <c r="DO10" s="50">
        <v>0</v>
      </c>
      <c r="DP10" s="50">
        <v>634</v>
      </c>
      <c r="DQ10" s="50"/>
      <c r="DR10" s="50"/>
      <c r="DS10" s="241">
        <v>2012</v>
      </c>
      <c r="DT10" s="50">
        <v>4</v>
      </c>
      <c r="DU10" s="50">
        <v>424</v>
      </c>
      <c r="DV10" s="50">
        <v>920</v>
      </c>
      <c r="DW10" s="50">
        <v>13</v>
      </c>
      <c r="DX10" s="50">
        <v>0</v>
      </c>
      <c r="DY10" s="50">
        <v>0</v>
      </c>
      <c r="DZ10" s="50">
        <v>0</v>
      </c>
      <c r="EA10" s="50">
        <v>119</v>
      </c>
      <c r="EB10" s="50">
        <v>48</v>
      </c>
      <c r="EC10" s="50">
        <v>104</v>
      </c>
      <c r="ED10" s="50">
        <v>0</v>
      </c>
      <c r="EE10" s="50">
        <v>4</v>
      </c>
      <c r="EF10" s="50">
        <v>1973</v>
      </c>
      <c r="EG10" s="50">
        <v>4</v>
      </c>
      <c r="EH10" s="50">
        <v>0</v>
      </c>
      <c r="EI10" s="50">
        <v>0</v>
      </c>
      <c r="EJ10" s="50">
        <v>0</v>
      </c>
      <c r="EK10" s="50">
        <v>697</v>
      </c>
      <c r="EL10" s="50">
        <v>2</v>
      </c>
      <c r="EM10" s="50">
        <v>0</v>
      </c>
      <c r="EN10" s="50">
        <v>0</v>
      </c>
      <c r="EO10" s="50">
        <v>68</v>
      </c>
      <c r="EP10" s="50">
        <v>4</v>
      </c>
      <c r="EQ10" s="50">
        <v>282</v>
      </c>
      <c r="ER10" s="50">
        <v>451</v>
      </c>
      <c r="ES10" s="50">
        <v>61</v>
      </c>
      <c r="ET10" s="50">
        <f t="shared" si="3"/>
        <v>5178</v>
      </c>
      <c r="EU10" s="50"/>
      <c r="EV10" s="241">
        <v>2012</v>
      </c>
      <c r="EW10" s="50">
        <v>43</v>
      </c>
      <c r="EX10" s="50"/>
      <c r="EY10" s="50">
        <v>15929</v>
      </c>
      <c r="EZ10" s="50">
        <v>2</v>
      </c>
      <c r="FA10" s="50">
        <v>1025</v>
      </c>
      <c r="FB10" s="50">
        <v>61</v>
      </c>
      <c r="FC10" s="50">
        <v>1167</v>
      </c>
      <c r="FD10" s="50"/>
      <c r="FE10" s="50">
        <v>1123</v>
      </c>
      <c r="FF10" s="50">
        <v>1282</v>
      </c>
      <c r="FG10" s="50"/>
      <c r="FH10" s="50">
        <v>12</v>
      </c>
      <c r="FI10" s="50">
        <v>69</v>
      </c>
      <c r="FJ10" s="50"/>
      <c r="FK10" s="50">
        <v>668</v>
      </c>
      <c r="FL10" s="50">
        <f t="shared" si="4"/>
        <v>21381</v>
      </c>
      <c r="FY10" s="50"/>
      <c r="FZ10" s="241">
        <v>2009</v>
      </c>
      <c r="GA10" s="50">
        <f t="shared" si="20"/>
        <v>2026</v>
      </c>
      <c r="GB10" s="50">
        <f t="shared" si="21"/>
        <v>280</v>
      </c>
      <c r="GC10" s="50">
        <f t="shared" si="22"/>
        <v>2306</v>
      </c>
      <c r="GD10" s="50"/>
      <c r="GE10" s="180">
        <f t="shared" si="23"/>
        <v>4.7667689830423188E-2</v>
      </c>
      <c r="GF10" s="50">
        <f t="shared" si="24"/>
        <v>115.42367257221667</v>
      </c>
      <c r="GG10" s="50">
        <f t="shared" si="25"/>
        <v>2421.4236725722167</v>
      </c>
      <c r="GH10" s="142">
        <f t="shared" si="26"/>
        <v>1.6805716640177328</v>
      </c>
      <c r="GI10" s="142">
        <f t="shared" si="27"/>
        <v>4.3881593449351914</v>
      </c>
      <c r="GJ10" s="142">
        <f t="shared" si="28"/>
        <v>6.0687310089529243</v>
      </c>
      <c r="GK10" s="50">
        <f t="shared" si="29"/>
        <v>2427.4924035811696</v>
      </c>
      <c r="GL10" s="50"/>
      <c r="GM10" s="200">
        <f t="shared" si="30"/>
        <v>6.9230769230769237E-4</v>
      </c>
      <c r="GN10" s="200">
        <f t="shared" si="31"/>
        <v>1.8076923076923077E-3</v>
      </c>
      <c r="GO10" s="200">
        <f t="shared" si="32"/>
        <v>2.5000000000000001E-3</v>
      </c>
      <c r="GP10" s="50">
        <f t="shared" si="33"/>
        <v>121.4924035811696</v>
      </c>
      <c r="GQ10" s="200">
        <f t="shared" si="34"/>
        <v>5.0048520605847149E-2</v>
      </c>
      <c r="GR10" s="50"/>
      <c r="GS10" s="241">
        <v>2009</v>
      </c>
      <c r="GT10" s="50">
        <f t="shared" si="35"/>
        <v>20267</v>
      </c>
      <c r="GU10" s="50">
        <f>IY59</f>
        <v>533</v>
      </c>
      <c r="GV10" s="50">
        <f t="shared" si="36"/>
        <v>20800</v>
      </c>
      <c r="GW10" s="50"/>
      <c r="GX10" s="50">
        <f t="shared" si="37"/>
        <v>18104</v>
      </c>
      <c r="GY10" s="50">
        <f t="shared" si="38"/>
        <v>842</v>
      </c>
      <c r="GZ10" s="50">
        <f t="shared" si="39"/>
        <v>18946</v>
      </c>
      <c r="HA10" s="50"/>
      <c r="HB10" s="50">
        <f t="shared" si="40"/>
        <v>39746</v>
      </c>
      <c r="HC10" s="50"/>
      <c r="HD10" s="50">
        <f t="shared" si="41"/>
        <v>38.350469043151975</v>
      </c>
      <c r="HE10" s="50">
        <f t="shared" si="42"/>
        <v>980.77773608505322</v>
      </c>
      <c r="HF10" s="50">
        <f t="shared" si="43"/>
        <v>1019.1282051282052</v>
      </c>
      <c r="HG10" s="50"/>
      <c r="HH10" s="50">
        <f t="shared" si="44"/>
        <v>40765.128205128203</v>
      </c>
      <c r="HI10" s="50"/>
      <c r="HJ10" s="200">
        <f t="shared" si="45"/>
        <v>9.4076655052264819E-4</v>
      </c>
      <c r="HK10" s="200">
        <f t="shared" si="46"/>
        <v>2.4059233449477354E-2</v>
      </c>
      <c r="HL10" s="200">
        <f t="shared" si="47"/>
        <v>2.5000000000000001E-2</v>
      </c>
      <c r="HM10" s="50">
        <f t="shared" si="48"/>
        <v>19965.128205128207</v>
      </c>
      <c r="HN10" s="180">
        <f t="shared" si="49"/>
        <v>0.48975997584662612</v>
      </c>
      <c r="HO10" s="50"/>
      <c r="HP10" s="49">
        <v>2000</v>
      </c>
      <c r="HQ10" s="49">
        <v>2001</v>
      </c>
      <c r="HR10" s="50">
        <v>286</v>
      </c>
      <c r="HS10" s="50">
        <v>271</v>
      </c>
      <c r="HT10" s="50">
        <v>184</v>
      </c>
      <c r="HU10" s="50">
        <v>454</v>
      </c>
      <c r="HV10" s="50"/>
      <c r="HW10" s="50"/>
      <c r="HX10" s="49">
        <v>2000</v>
      </c>
      <c r="HY10">
        <v>147</v>
      </c>
      <c r="HZ10" s="50"/>
      <c r="IA10" s="241">
        <v>2011</v>
      </c>
      <c r="IB10" s="50"/>
      <c r="IC10" s="50"/>
      <c r="ID10" s="50">
        <v>8968</v>
      </c>
      <c r="IE10" s="50">
        <v>0</v>
      </c>
      <c r="IF10" s="50">
        <v>87</v>
      </c>
      <c r="IG10" s="50">
        <v>0</v>
      </c>
      <c r="IH10" s="50">
        <v>3657</v>
      </c>
      <c r="II10" s="50">
        <v>449</v>
      </c>
      <c r="IJ10" s="50">
        <v>9497</v>
      </c>
      <c r="IK10" s="50">
        <v>33</v>
      </c>
      <c r="IL10" s="50">
        <v>4146</v>
      </c>
      <c r="IM10" s="50">
        <v>25</v>
      </c>
      <c r="IN10" s="50">
        <f t="shared" si="5"/>
        <v>26355</v>
      </c>
      <c r="IO10" s="50"/>
      <c r="IP10">
        <v>2008</v>
      </c>
      <c r="IQ10" t="s">
        <v>557</v>
      </c>
      <c r="IR10" t="s">
        <v>169</v>
      </c>
      <c r="IS10" t="s">
        <v>556</v>
      </c>
      <c r="IT10">
        <v>122</v>
      </c>
      <c r="IU10" s="50">
        <v>256</v>
      </c>
      <c r="IV10" s="50">
        <v>378</v>
      </c>
      <c r="IW10" s="50">
        <v>0</v>
      </c>
      <c r="IX10" s="50">
        <v>634</v>
      </c>
      <c r="IY10" s="50"/>
      <c r="IZ10" s="50"/>
      <c r="JA10" s="241">
        <v>2011</v>
      </c>
      <c r="JB10" s="50">
        <v>54</v>
      </c>
      <c r="JC10" s="50"/>
      <c r="JD10" s="50">
        <v>7</v>
      </c>
      <c r="JE10" s="50">
        <v>9368</v>
      </c>
      <c r="JF10" s="50"/>
      <c r="JG10" s="50">
        <v>47</v>
      </c>
      <c r="JH10" s="50"/>
      <c r="JI10" s="50">
        <v>80</v>
      </c>
      <c r="JJ10" s="50"/>
      <c r="JK10" s="50">
        <v>2765</v>
      </c>
      <c r="JL10" s="50">
        <v>4390</v>
      </c>
      <c r="JM10" s="50">
        <v>14</v>
      </c>
      <c r="JN10" s="50"/>
      <c r="JO10" s="50"/>
      <c r="JP10" s="50"/>
      <c r="JQ10" s="50">
        <v>803</v>
      </c>
      <c r="JR10" s="50">
        <f t="shared" si="6"/>
        <v>17528</v>
      </c>
      <c r="JS10" s="50"/>
      <c r="JT10" s="241">
        <v>2011</v>
      </c>
      <c r="JU10" s="50">
        <v>0</v>
      </c>
      <c r="JV10" s="50">
        <v>28</v>
      </c>
      <c r="JW10" s="50">
        <v>0</v>
      </c>
      <c r="JX10" s="50">
        <v>0</v>
      </c>
      <c r="JY10" s="50">
        <v>0</v>
      </c>
      <c r="JZ10" s="50">
        <v>0</v>
      </c>
      <c r="KA10" s="50">
        <v>0</v>
      </c>
      <c r="KB10" s="50">
        <v>0</v>
      </c>
      <c r="KC10" s="50">
        <v>0</v>
      </c>
      <c r="KD10" s="50">
        <v>0</v>
      </c>
      <c r="KE10" s="50">
        <v>0</v>
      </c>
      <c r="KF10" s="50">
        <v>0</v>
      </c>
      <c r="KG10" s="50">
        <v>0</v>
      </c>
      <c r="KH10" s="50">
        <v>4</v>
      </c>
      <c r="KI10" s="50">
        <v>0</v>
      </c>
      <c r="KJ10" s="50">
        <v>332</v>
      </c>
      <c r="KK10" s="50">
        <v>0</v>
      </c>
      <c r="KL10" s="50">
        <v>0</v>
      </c>
      <c r="KM10" s="50">
        <v>0</v>
      </c>
      <c r="KN10" s="50">
        <v>199</v>
      </c>
      <c r="KO10" s="50">
        <v>0</v>
      </c>
      <c r="KP10" s="133">
        <v>0</v>
      </c>
      <c r="KQ10" s="133">
        <v>0</v>
      </c>
      <c r="KR10" s="133">
        <v>40</v>
      </c>
      <c r="KS10" s="133">
        <v>7</v>
      </c>
      <c r="KT10" s="50">
        <v>0</v>
      </c>
      <c r="KU10" s="50">
        <v>0</v>
      </c>
      <c r="KV10" s="50">
        <v>0</v>
      </c>
      <c r="KW10" s="50">
        <f t="shared" si="2"/>
        <v>610</v>
      </c>
      <c r="KX10" s="50"/>
      <c r="KY10" s="49">
        <v>2009</v>
      </c>
      <c r="KZ10" s="200">
        <v>2.5000000000000001E-3</v>
      </c>
      <c r="LA10" s="200">
        <f t="shared" si="50"/>
        <v>6.9230769230769237E-4</v>
      </c>
      <c r="LB10" s="200">
        <f t="shared" si="51"/>
        <v>1.8076923076923077E-3</v>
      </c>
      <c r="LC10" s="200"/>
      <c r="LD10" s="50">
        <v>18</v>
      </c>
      <c r="LE10" s="269">
        <f t="shared" si="52"/>
        <v>0.27692307692307694</v>
      </c>
      <c r="LF10" s="50"/>
      <c r="LG10" s="50">
        <v>47</v>
      </c>
      <c r="LH10" s="269">
        <f t="shared" si="53"/>
        <v>0.72307692307692306</v>
      </c>
      <c r="LI10" s="50">
        <v>65</v>
      </c>
      <c r="LJ10" s="50"/>
      <c r="LK10" s="49">
        <v>2009</v>
      </c>
      <c r="LL10" s="200">
        <v>2.5000000000000001E-2</v>
      </c>
      <c r="LM10" s="200">
        <f t="shared" si="54"/>
        <v>9.4076655052264819E-4</v>
      </c>
      <c r="LN10" s="200">
        <f t="shared" si="55"/>
        <v>2.4059233449477354E-2</v>
      </c>
      <c r="LO10" s="200"/>
      <c r="LP10" s="50">
        <v>54</v>
      </c>
      <c r="LQ10" s="269">
        <f t="shared" si="56"/>
        <v>3.7630662020905925E-2</v>
      </c>
      <c r="LR10" s="50"/>
      <c r="LS10" s="50">
        <v>1381</v>
      </c>
      <c r="LT10" s="269">
        <f t="shared" si="57"/>
        <v>0.96236933797909407</v>
      </c>
      <c r="LU10" s="50">
        <v>1435</v>
      </c>
      <c r="LV10" s="50"/>
    </row>
    <row r="11" spans="1:335" x14ac:dyDescent="0.3">
      <c r="A11">
        <v>1974</v>
      </c>
      <c r="C11" s="50">
        <v>100</v>
      </c>
      <c r="D11" s="50"/>
      <c r="E11" s="50">
        <v>54700</v>
      </c>
      <c r="F11" s="50">
        <v>7700</v>
      </c>
      <c r="G11" s="50">
        <v>15200</v>
      </c>
      <c r="H11" s="50"/>
      <c r="I11" s="50">
        <v>77700</v>
      </c>
      <c r="J11" s="50"/>
      <c r="K11" s="153">
        <v>0</v>
      </c>
      <c r="L11" s="153">
        <v>0</v>
      </c>
      <c r="M11" s="153">
        <v>14500</v>
      </c>
      <c r="N11" s="153">
        <v>5700</v>
      </c>
      <c r="O11" s="154"/>
      <c r="P11" s="153">
        <v>3900</v>
      </c>
      <c r="Q11" s="155">
        <f t="shared" si="0"/>
        <v>24100</v>
      </c>
      <c r="AH11" s="8">
        <v>2004</v>
      </c>
      <c r="AI11" s="9">
        <v>16511</v>
      </c>
      <c r="AJ11" s="9">
        <v>12596</v>
      </c>
      <c r="AK11" s="9">
        <v>2048</v>
      </c>
      <c r="AL11" s="13">
        <v>4286</v>
      </c>
      <c r="AM11" s="9">
        <v>3421</v>
      </c>
      <c r="AN11" s="12">
        <v>352</v>
      </c>
      <c r="AO11" s="9">
        <v>7475</v>
      </c>
      <c r="AP11" s="9">
        <v>4235</v>
      </c>
      <c r="AQ11" s="10">
        <v>494</v>
      </c>
      <c r="AR11" s="13">
        <v>12680</v>
      </c>
      <c r="AS11" s="9">
        <v>2950</v>
      </c>
      <c r="AT11" s="15">
        <v>4010</v>
      </c>
      <c r="AV11" s="26">
        <v>2009</v>
      </c>
      <c r="AW11" s="29">
        <v>1314</v>
      </c>
      <c r="AX11" s="29">
        <v>1248</v>
      </c>
      <c r="AY11" s="27">
        <v>66</v>
      </c>
      <c r="AZ11" s="28">
        <v>0.05</v>
      </c>
      <c r="BA11" s="50"/>
      <c r="BB11" s="241">
        <v>2010</v>
      </c>
      <c r="BC11" s="50">
        <f>CT43</f>
        <v>538.30531032579802</v>
      </c>
      <c r="BD11" s="50">
        <f>CU43</f>
        <v>11173.541079363225</v>
      </c>
      <c r="BE11" s="50">
        <f>CR43</f>
        <v>11711.846389689024</v>
      </c>
      <c r="BF11" s="142">
        <f t="shared" si="7"/>
        <v>52.403870277603012</v>
      </c>
      <c r="BG11" s="142">
        <f t="shared" si="8"/>
        <v>32.731370588979637</v>
      </c>
      <c r="BH11" s="142">
        <f t="shared" si="9"/>
        <v>85.135240866582649</v>
      </c>
      <c r="BI11" s="50">
        <f t="shared" si="10"/>
        <v>11796.981630555607</v>
      </c>
      <c r="BJ11" s="50"/>
      <c r="BK11" s="200">
        <f>DA41</f>
        <v>4.4421422291504344E-3</v>
      </c>
      <c r="BL11" s="200">
        <f>BL24</f>
        <v>2.7745546796649609E-3</v>
      </c>
      <c r="BM11" s="200">
        <f t="shared" si="11"/>
        <v>7.2166969088153952E-3</v>
      </c>
      <c r="BN11" s="50">
        <f t="shared" si="12"/>
        <v>623.44055119238067</v>
      </c>
      <c r="BO11" s="200">
        <f t="shared" si="13"/>
        <v>5.2847463081369422E-2</v>
      </c>
      <c r="BP11" s="50"/>
      <c r="BQ11" s="241">
        <v>2010</v>
      </c>
      <c r="BR11" s="50">
        <f>DQ20</f>
        <v>3001</v>
      </c>
      <c r="BS11" s="50">
        <f t="shared" si="14"/>
        <v>16483</v>
      </c>
      <c r="BT11" s="50">
        <f t="shared" si="15"/>
        <v>19484</v>
      </c>
      <c r="BU11" s="50"/>
      <c r="BV11" s="50">
        <f t="shared" si="16"/>
        <v>3013</v>
      </c>
      <c r="BW11" s="50">
        <f t="shared" si="17"/>
        <v>16443</v>
      </c>
      <c r="BX11" s="50">
        <f t="shared" si="58"/>
        <v>19456</v>
      </c>
      <c r="BY11" s="50"/>
      <c r="BZ11" s="50">
        <f t="shared" ref="BZ11:BZ18" si="64">BX11+BT11</f>
        <v>38940</v>
      </c>
      <c r="CA11" s="50"/>
      <c r="CB11" s="50">
        <v>0</v>
      </c>
      <c r="CC11" s="50">
        <v>1274</v>
      </c>
      <c r="CD11" s="50">
        <f t="shared" si="59"/>
        <v>1274</v>
      </c>
      <c r="CE11" s="50"/>
      <c r="CF11" s="50">
        <f t="shared" si="60"/>
        <v>40214</v>
      </c>
      <c r="CG11" s="50"/>
      <c r="CH11" s="200">
        <f t="shared" si="61"/>
        <v>0</v>
      </c>
      <c r="CI11" s="200">
        <f t="shared" si="62"/>
        <v>3.1680509275376738E-2</v>
      </c>
      <c r="CJ11" s="200">
        <f t="shared" si="63"/>
        <v>3.1680509275376738E-2</v>
      </c>
      <c r="CK11" s="50">
        <f t="shared" si="18"/>
        <v>20730</v>
      </c>
      <c r="CL11" s="200">
        <f t="shared" si="19"/>
        <v>0.51549211717312382</v>
      </c>
      <c r="CM11" s="280"/>
      <c r="CN11" s="50"/>
      <c r="CO11" s="111" t="s">
        <v>18</v>
      </c>
      <c r="CP11" s="182"/>
      <c r="CQ11" s="182"/>
      <c r="CR11" s="182">
        <f>CR10+CR9</f>
        <v>9362.5329803981804</v>
      </c>
      <c r="CS11" s="111"/>
      <c r="CT11" s="182">
        <f>CT10+CT9</f>
        <v>404.16549532264503</v>
      </c>
      <c r="CU11" s="182">
        <f>CU10+CU9</f>
        <v>8958.3674850755342</v>
      </c>
      <c r="CZ11" s="142"/>
      <c r="DA11" s="200"/>
      <c r="DB11" s="50"/>
      <c r="DC11" s="241">
        <v>2013</v>
      </c>
      <c r="DD11" s="50">
        <v>2525</v>
      </c>
      <c r="DE11" s="50">
        <v>3510</v>
      </c>
      <c r="DF11" s="50">
        <f t="shared" si="1"/>
        <v>6035</v>
      </c>
      <c r="DG11" s="50"/>
      <c r="DH11">
        <v>2008</v>
      </c>
      <c r="DI11" t="s">
        <v>558</v>
      </c>
      <c r="DJ11" t="s">
        <v>378</v>
      </c>
      <c r="DK11" t="s">
        <v>556</v>
      </c>
      <c r="DL11">
        <v>50</v>
      </c>
      <c r="DM11" s="50">
        <v>58</v>
      </c>
      <c r="DN11" s="50">
        <v>80</v>
      </c>
      <c r="DO11" s="50">
        <v>0</v>
      </c>
      <c r="DP11" s="50">
        <v>138</v>
      </c>
      <c r="DQ11" s="50"/>
      <c r="DR11" s="50"/>
      <c r="DS11" s="241">
        <v>2013</v>
      </c>
      <c r="DT11" s="50">
        <v>0</v>
      </c>
      <c r="DU11" s="50">
        <v>162</v>
      </c>
      <c r="DV11" s="50">
        <v>1515</v>
      </c>
      <c r="DW11" s="50">
        <v>5</v>
      </c>
      <c r="DX11" s="50">
        <v>0</v>
      </c>
      <c r="DY11" s="50">
        <v>0</v>
      </c>
      <c r="DZ11" s="50">
        <v>0</v>
      </c>
      <c r="EA11" s="50">
        <v>79</v>
      </c>
      <c r="EB11" s="50">
        <v>14</v>
      </c>
      <c r="EC11" s="50">
        <v>76</v>
      </c>
      <c r="ED11" s="50">
        <v>4</v>
      </c>
      <c r="EE11" s="50">
        <v>0</v>
      </c>
      <c r="EF11" s="50">
        <v>2642</v>
      </c>
      <c r="EG11" s="50">
        <v>0</v>
      </c>
      <c r="EH11" s="50">
        <v>0</v>
      </c>
      <c r="EI11" s="50">
        <v>0</v>
      </c>
      <c r="EJ11" s="50">
        <v>0</v>
      </c>
      <c r="EK11" s="50">
        <v>818</v>
      </c>
      <c r="EL11" s="50">
        <v>0</v>
      </c>
      <c r="EM11" s="50">
        <v>0</v>
      </c>
      <c r="EN11" s="50">
        <v>0</v>
      </c>
      <c r="EO11" s="50">
        <v>99</v>
      </c>
      <c r="EP11" s="50">
        <v>0</v>
      </c>
      <c r="EQ11" s="50">
        <v>663</v>
      </c>
      <c r="ER11" s="50">
        <v>576</v>
      </c>
      <c r="ES11" s="50">
        <v>142</v>
      </c>
      <c r="ET11" s="50">
        <f t="shared" si="3"/>
        <v>6795</v>
      </c>
      <c r="EU11" s="50"/>
      <c r="EV11" s="241">
        <v>2013</v>
      </c>
      <c r="EW11" s="50">
        <v>6</v>
      </c>
      <c r="EX11" s="50"/>
      <c r="EY11" s="50">
        <v>9061</v>
      </c>
      <c r="EZ11" s="50"/>
      <c r="FA11" s="50">
        <v>520</v>
      </c>
      <c r="FB11" s="50">
        <v>5</v>
      </c>
      <c r="FC11" s="50">
        <v>187</v>
      </c>
      <c r="FD11" s="50"/>
      <c r="FE11" s="50">
        <v>500</v>
      </c>
      <c r="FF11" s="50">
        <v>495</v>
      </c>
      <c r="FG11" s="50"/>
      <c r="FH11" s="50">
        <v>4</v>
      </c>
      <c r="FI11" s="50">
        <v>16</v>
      </c>
      <c r="FJ11" s="50"/>
      <c r="FK11" s="50">
        <v>397</v>
      </c>
      <c r="FL11" s="50">
        <f t="shared" si="4"/>
        <v>11191</v>
      </c>
      <c r="FY11" s="50"/>
      <c r="FZ11" s="241">
        <v>2010</v>
      </c>
      <c r="GA11" s="50">
        <f t="shared" si="20"/>
        <v>3012</v>
      </c>
      <c r="GB11" s="50">
        <f t="shared" si="21"/>
        <v>41</v>
      </c>
      <c r="GC11" s="50">
        <f t="shared" si="22"/>
        <v>3053</v>
      </c>
      <c r="GD11" s="50"/>
      <c r="GE11" s="180">
        <f t="shared" si="23"/>
        <v>5.5624376077684001E-2</v>
      </c>
      <c r="GF11" s="50">
        <f t="shared" si="24"/>
        <v>179.82380724720906</v>
      </c>
      <c r="GG11" s="50">
        <f t="shared" si="25"/>
        <v>3232.8238072472091</v>
      </c>
      <c r="GH11" s="142">
        <f t="shared" si="26"/>
        <v>3.8625271520904092</v>
      </c>
      <c r="GI11" s="142">
        <f t="shared" si="27"/>
        <v>13.036029138305132</v>
      </c>
      <c r="GJ11" s="142">
        <f t="shared" si="28"/>
        <v>16.89855629039554</v>
      </c>
      <c r="GK11" s="50">
        <f t="shared" si="29"/>
        <v>3249.7223635376045</v>
      </c>
      <c r="GL11" s="50"/>
      <c r="GM11" s="200">
        <f t="shared" si="30"/>
        <v>1.1885714285714284E-3</v>
      </c>
      <c r="GN11" s="200">
        <f t="shared" si="31"/>
        <v>4.0114285714285712E-3</v>
      </c>
      <c r="GO11" s="200">
        <f t="shared" si="32"/>
        <v>5.1999999999999998E-3</v>
      </c>
      <c r="GP11" s="50">
        <f t="shared" si="33"/>
        <v>196.72236353760459</v>
      </c>
      <c r="GQ11" s="200">
        <f t="shared" si="34"/>
        <v>6.0535129322080071E-2</v>
      </c>
      <c r="GR11" s="50"/>
      <c r="GS11" s="241">
        <v>2010</v>
      </c>
      <c r="GT11" s="50">
        <f t="shared" si="35"/>
        <v>18744</v>
      </c>
      <c r="GU11" s="50">
        <f>IY61</f>
        <v>815</v>
      </c>
      <c r="GV11" s="50">
        <f t="shared" si="36"/>
        <v>19559</v>
      </c>
      <c r="GW11" s="50"/>
      <c r="GX11" s="50">
        <f t="shared" si="37"/>
        <v>23495</v>
      </c>
      <c r="GY11" s="50">
        <f t="shared" si="38"/>
        <v>1022</v>
      </c>
      <c r="GZ11" s="50">
        <f t="shared" si="39"/>
        <v>24517</v>
      </c>
      <c r="HA11" s="50"/>
      <c r="HB11" s="50">
        <f t="shared" si="40"/>
        <v>44076</v>
      </c>
      <c r="HC11" s="50"/>
      <c r="HD11" s="50">
        <f t="shared" si="41"/>
        <v>62.506726509812175</v>
      </c>
      <c r="HE11" s="50">
        <f t="shared" si="42"/>
        <v>2355.1641595661372</v>
      </c>
      <c r="HF11" s="50">
        <f t="shared" si="43"/>
        <v>2417.6708860759495</v>
      </c>
      <c r="HG11" s="50"/>
      <c r="HH11" s="50">
        <f t="shared" si="44"/>
        <v>46493.670886075954</v>
      </c>
      <c r="HI11" s="50"/>
      <c r="HJ11" s="200">
        <f t="shared" si="45"/>
        <v>1.3444136657433056E-3</v>
      </c>
      <c r="HK11" s="200">
        <f t="shared" si="46"/>
        <v>5.0655586334256694E-2</v>
      </c>
      <c r="HL11" s="200">
        <f t="shared" si="47"/>
        <v>5.1999999999999998E-2</v>
      </c>
      <c r="HM11" s="50">
        <f t="shared" si="48"/>
        <v>26934.67088607595</v>
      </c>
      <c r="HN11" s="180">
        <f t="shared" si="49"/>
        <v>0.57931908521644426</v>
      </c>
      <c r="HO11" s="50"/>
      <c r="HP11" s="49">
        <v>2001</v>
      </c>
      <c r="HQ11" s="49">
        <v>2002</v>
      </c>
      <c r="HR11" s="50">
        <v>454</v>
      </c>
      <c r="HS11" s="50">
        <v>440</v>
      </c>
      <c r="HT11" s="50">
        <v>404</v>
      </c>
      <c r="HU11" s="50">
        <v>679</v>
      </c>
      <c r="HV11" s="50"/>
      <c r="HW11" s="50"/>
      <c r="HX11" s="49">
        <v>2001</v>
      </c>
      <c r="HY11">
        <v>180</v>
      </c>
      <c r="HZ11" s="50"/>
      <c r="IA11" s="241">
        <v>2012</v>
      </c>
      <c r="IB11" s="50"/>
      <c r="IC11" s="50"/>
      <c r="ID11" s="50">
        <v>7062</v>
      </c>
      <c r="IE11" s="50">
        <v>0</v>
      </c>
      <c r="IF11" s="50">
        <v>62</v>
      </c>
      <c r="IG11" s="50">
        <v>2</v>
      </c>
      <c r="IH11" s="50">
        <v>1672</v>
      </c>
      <c r="II11" s="50">
        <v>583</v>
      </c>
      <c r="IJ11" s="50">
        <v>4837</v>
      </c>
      <c r="IK11" s="50">
        <v>17</v>
      </c>
      <c r="IL11" s="50">
        <v>2097</v>
      </c>
      <c r="IM11" s="50">
        <v>28</v>
      </c>
      <c r="IN11" s="50">
        <f t="shared" si="5"/>
        <v>15730</v>
      </c>
      <c r="IO11" s="50"/>
      <c r="IP11">
        <v>2008</v>
      </c>
      <c r="IQ11" t="s">
        <v>558</v>
      </c>
      <c r="IR11" t="s">
        <v>378</v>
      </c>
      <c r="IS11" t="s">
        <v>556</v>
      </c>
      <c r="IT11">
        <v>50</v>
      </c>
      <c r="IU11" s="50">
        <v>58</v>
      </c>
      <c r="IV11" s="50">
        <v>80</v>
      </c>
      <c r="IW11" s="50">
        <v>0</v>
      </c>
      <c r="IX11" s="50">
        <v>138</v>
      </c>
      <c r="IY11" s="50"/>
      <c r="IZ11" s="50"/>
      <c r="JA11" s="241">
        <v>2012</v>
      </c>
      <c r="JB11" s="50">
        <v>2</v>
      </c>
      <c r="JC11" s="50"/>
      <c r="JD11" s="50"/>
      <c r="JE11" s="50">
        <v>10629</v>
      </c>
      <c r="JF11" s="50"/>
      <c r="JG11" s="50"/>
      <c r="JH11" s="50">
        <v>2</v>
      </c>
      <c r="JI11" s="50">
        <v>35</v>
      </c>
      <c r="JJ11" s="50"/>
      <c r="JK11" s="50">
        <v>2356</v>
      </c>
      <c r="JL11" s="50">
        <v>3799</v>
      </c>
      <c r="JM11" s="50"/>
      <c r="JN11" s="50"/>
      <c r="JO11" s="50">
        <v>2</v>
      </c>
      <c r="JP11" s="50"/>
      <c r="JQ11" s="50">
        <v>460</v>
      </c>
      <c r="JR11" s="50">
        <f t="shared" si="6"/>
        <v>17285</v>
      </c>
      <c r="JS11" s="50"/>
      <c r="JT11" s="241">
        <v>2012</v>
      </c>
      <c r="JU11" s="50">
        <v>0</v>
      </c>
      <c r="JV11" s="50">
        <v>15</v>
      </c>
      <c r="JW11" s="50">
        <v>0</v>
      </c>
      <c r="JX11" s="50">
        <v>0</v>
      </c>
      <c r="JY11" s="50">
        <v>0</v>
      </c>
      <c r="JZ11" s="50">
        <v>0</v>
      </c>
      <c r="KA11" s="50">
        <v>0</v>
      </c>
      <c r="KB11" s="50">
        <v>0</v>
      </c>
      <c r="KC11" s="50">
        <v>4</v>
      </c>
      <c r="KD11" s="50">
        <v>4</v>
      </c>
      <c r="KE11" s="50">
        <v>0</v>
      </c>
      <c r="KF11" s="50">
        <v>0</v>
      </c>
      <c r="KG11" s="50">
        <v>9</v>
      </c>
      <c r="KH11" s="50">
        <v>4</v>
      </c>
      <c r="KI11" s="50">
        <v>0</v>
      </c>
      <c r="KJ11" s="50">
        <v>824</v>
      </c>
      <c r="KK11" s="50">
        <v>0</v>
      </c>
      <c r="KL11" s="50">
        <v>0</v>
      </c>
      <c r="KM11" s="50">
        <v>0</v>
      </c>
      <c r="KN11" s="50">
        <v>295</v>
      </c>
      <c r="KO11" s="50">
        <v>2</v>
      </c>
      <c r="KP11" s="133">
        <v>0</v>
      </c>
      <c r="KQ11" s="133">
        <v>0</v>
      </c>
      <c r="KR11" s="133">
        <v>44</v>
      </c>
      <c r="KS11" s="133">
        <v>13</v>
      </c>
      <c r="KT11" s="50">
        <v>0</v>
      </c>
      <c r="KU11" s="50">
        <v>0</v>
      </c>
      <c r="KV11" s="50">
        <v>0</v>
      </c>
      <c r="KW11" s="50">
        <f t="shared" si="2"/>
        <v>1214</v>
      </c>
      <c r="KX11" s="50"/>
      <c r="KY11" s="49">
        <v>2010</v>
      </c>
      <c r="KZ11" s="200">
        <v>5.1999999999999998E-3</v>
      </c>
      <c r="LA11" s="200">
        <f t="shared" si="50"/>
        <v>1.1885714285714284E-3</v>
      </c>
      <c r="LB11" s="200">
        <f t="shared" si="51"/>
        <v>4.0114285714285712E-3</v>
      </c>
      <c r="LC11" s="200"/>
      <c r="LD11" s="50">
        <v>32</v>
      </c>
      <c r="LE11" s="269">
        <f t="shared" si="52"/>
        <v>0.22857142857142856</v>
      </c>
      <c r="LF11" s="50"/>
      <c r="LG11" s="50">
        <v>108</v>
      </c>
      <c r="LH11" s="269">
        <f t="shared" si="53"/>
        <v>0.77142857142857146</v>
      </c>
      <c r="LI11" s="50">
        <v>140</v>
      </c>
      <c r="LJ11" s="50"/>
      <c r="LK11" s="49">
        <v>2010</v>
      </c>
      <c r="LL11" s="200">
        <v>5.1999999999999998E-2</v>
      </c>
      <c r="LM11" s="200">
        <f t="shared" si="54"/>
        <v>1.3444136657433056E-3</v>
      </c>
      <c r="LN11" s="200">
        <f t="shared" si="55"/>
        <v>5.0655586334256694E-2</v>
      </c>
      <c r="LO11" s="200"/>
      <c r="LP11" s="50">
        <v>112</v>
      </c>
      <c r="LQ11" s="269">
        <f t="shared" si="56"/>
        <v>2.5854108956602031E-2</v>
      </c>
      <c r="LR11" s="50"/>
      <c r="LS11" s="50">
        <v>4220</v>
      </c>
      <c r="LT11" s="269">
        <f t="shared" si="57"/>
        <v>0.97414589104339799</v>
      </c>
      <c r="LU11" s="50">
        <v>4332</v>
      </c>
      <c r="LV11" s="50"/>
    </row>
    <row r="12" spans="1:335" x14ac:dyDescent="0.3">
      <c r="A12">
        <v>1975</v>
      </c>
      <c r="C12" s="50"/>
      <c r="D12" s="50"/>
      <c r="E12" s="50">
        <v>40500</v>
      </c>
      <c r="F12" s="50">
        <v>10600</v>
      </c>
      <c r="G12" s="50">
        <v>10900</v>
      </c>
      <c r="H12" s="50"/>
      <c r="I12" s="50">
        <v>62000</v>
      </c>
      <c r="J12" s="50"/>
      <c r="K12" s="153">
        <v>0</v>
      </c>
      <c r="L12" s="153">
        <v>500</v>
      </c>
      <c r="M12" s="153">
        <v>11400</v>
      </c>
      <c r="N12" s="153">
        <v>5200</v>
      </c>
      <c r="O12" s="154"/>
      <c r="P12" s="153">
        <v>4200</v>
      </c>
      <c r="Q12" s="155">
        <f t="shared" si="0"/>
        <v>21300</v>
      </c>
      <c r="AH12" s="8">
        <v>2005</v>
      </c>
      <c r="AI12" s="9">
        <v>9379</v>
      </c>
      <c r="AJ12" s="9">
        <v>7503</v>
      </c>
      <c r="AK12" s="10">
        <v>539</v>
      </c>
      <c r="AL12" s="13">
        <v>3367</v>
      </c>
      <c r="AM12" s="9">
        <v>2825</v>
      </c>
      <c r="AN12" s="12">
        <v>380</v>
      </c>
      <c r="AO12" s="9">
        <v>3512</v>
      </c>
      <c r="AP12" s="9">
        <v>2219</v>
      </c>
      <c r="AQ12" s="10">
        <v>116</v>
      </c>
      <c r="AR12" s="13">
        <v>7668</v>
      </c>
      <c r="AS12" s="9">
        <v>1830</v>
      </c>
      <c r="AT12" s="15">
        <v>2305</v>
      </c>
      <c r="AV12" s="26">
        <v>2010</v>
      </c>
      <c r="AW12" s="27">
        <v>635</v>
      </c>
      <c r="AX12" s="27">
        <v>507</v>
      </c>
      <c r="AY12" s="27">
        <v>128</v>
      </c>
      <c r="AZ12" s="28">
        <v>0.20200000000000001</v>
      </c>
      <c r="BA12" s="50"/>
      <c r="BB12" s="241">
        <v>2011</v>
      </c>
      <c r="BC12" s="50">
        <f>CT39</f>
        <v>383.12211172401396</v>
      </c>
      <c r="BD12" s="50">
        <f>CU39</f>
        <v>7927.3787550011493</v>
      </c>
      <c r="BE12" s="50">
        <f>CR39</f>
        <v>8310.5008667251641</v>
      </c>
      <c r="BF12" s="142">
        <f t="shared" si="7"/>
        <v>11.466105276686118</v>
      </c>
      <c r="BG12" s="142">
        <f t="shared" si="8"/>
        <v>23.153994429783069</v>
      </c>
      <c r="BH12" s="142">
        <f t="shared" si="9"/>
        <v>34.62009970646919</v>
      </c>
      <c r="BI12" s="50">
        <f t="shared" si="10"/>
        <v>8345.1209664316339</v>
      </c>
      <c r="BJ12" s="50"/>
      <c r="BK12" s="200">
        <f>DA37</f>
        <v>1.3739891036701191E-3</v>
      </c>
      <c r="BL12" s="200">
        <f>BL24</f>
        <v>2.7745546796649609E-3</v>
      </c>
      <c r="BM12" s="200">
        <f t="shared" si="11"/>
        <v>4.1485437833350802E-3</v>
      </c>
      <c r="BN12" s="50">
        <f t="shared" si="12"/>
        <v>417.74221143048317</v>
      </c>
      <c r="BO12" s="200">
        <f t="shared" si="13"/>
        <v>5.0058257167374456E-2</v>
      </c>
      <c r="BP12" s="50"/>
      <c r="BQ12" s="241">
        <v>2011</v>
      </c>
      <c r="BR12" s="50">
        <f>DQ24</f>
        <v>2043</v>
      </c>
      <c r="BS12" s="50">
        <f t="shared" si="14"/>
        <v>11197</v>
      </c>
      <c r="BT12" s="50">
        <f t="shared" si="15"/>
        <v>13240</v>
      </c>
      <c r="BU12" s="50"/>
      <c r="BV12" s="50">
        <f t="shared" si="16"/>
        <v>5178</v>
      </c>
      <c r="BW12" s="50">
        <f t="shared" si="17"/>
        <v>13746</v>
      </c>
      <c r="BX12" s="50">
        <f t="shared" si="58"/>
        <v>18924</v>
      </c>
      <c r="BY12" s="50"/>
      <c r="BZ12" s="50">
        <f t="shared" si="64"/>
        <v>32164</v>
      </c>
      <c r="CA12" s="50"/>
      <c r="CB12" s="50">
        <v>0</v>
      </c>
      <c r="CC12" s="50">
        <v>1236</v>
      </c>
      <c r="CD12" s="50">
        <f t="shared" si="59"/>
        <v>1236</v>
      </c>
      <c r="CE12" s="50"/>
      <c r="CF12" s="50">
        <f t="shared" si="60"/>
        <v>33400</v>
      </c>
      <c r="CG12" s="50"/>
      <c r="CH12" s="200">
        <f t="shared" si="61"/>
        <v>0</v>
      </c>
      <c r="CI12" s="200">
        <f t="shared" si="62"/>
        <v>3.7005988023952094E-2</v>
      </c>
      <c r="CJ12" s="200">
        <f t="shared" si="63"/>
        <v>3.7005988023952094E-2</v>
      </c>
      <c r="CK12" s="50">
        <f t="shared" si="18"/>
        <v>20160</v>
      </c>
      <c r="CL12" s="200">
        <f t="shared" si="19"/>
        <v>0.60359281437125745</v>
      </c>
      <c r="CM12" s="280"/>
      <c r="CN12" s="50"/>
      <c r="CO12" s="111">
        <v>2017</v>
      </c>
      <c r="CP12" s="50"/>
      <c r="CQ12" s="50"/>
      <c r="CR12" s="50"/>
      <c r="CT12" s="50"/>
      <c r="CU12" s="50"/>
      <c r="CY12" s="111">
        <v>2017</v>
      </c>
      <c r="CZ12" s="142"/>
      <c r="DA12" s="200"/>
      <c r="DB12" s="50"/>
      <c r="DC12" s="241">
        <v>2014</v>
      </c>
      <c r="DD12" s="50">
        <v>1491</v>
      </c>
      <c r="DE12" s="50">
        <v>5891</v>
      </c>
      <c r="DF12" s="50">
        <f t="shared" si="1"/>
        <v>7382</v>
      </c>
      <c r="DG12" s="50"/>
      <c r="DH12">
        <v>2008</v>
      </c>
      <c r="DI12" t="s">
        <v>559</v>
      </c>
      <c r="DJ12" t="s">
        <v>193</v>
      </c>
      <c r="DK12" t="s">
        <v>556</v>
      </c>
      <c r="DL12">
        <v>11</v>
      </c>
      <c r="DM12" s="50">
        <v>382</v>
      </c>
      <c r="DN12" s="50">
        <v>382</v>
      </c>
      <c r="DO12" s="50">
        <v>0</v>
      </c>
      <c r="DP12" s="50">
        <v>764</v>
      </c>
      <c r="DQ12" s="50">
        <f>SUM(DP9:DP12)</f>
        <v>2277</v>
      </c>
      <c r="DR12" s="50"/>
      <c r="DS12" s="241">
        <v>2014</v>
      </c>
      <c r="DT12" s="50">
        <v>0</v>
      </c>
      <c r="DU12" s="50">
        <v>191</v>
      </c>
      <c r="DV12" s="50">
        <v>625</v>
      </c>
      <c r="DW12" s="50">
        <v>9</v>
      </c>
      <c r="DX12" s="50">
        <v>0</v>
      </c>
      <c r="DY12" s="50">
        <v>0</v>
      </c>
      <c r="DZ12" s="50">
        <v>0</v>
      </c>
      <c r="EA12" s="50">
        <v>106</v>
      </c>
      <c r="EB12" s="50">
        <v>10</v>
      </c>
      <c r="EC12" s="50">
        <v>58</v>
      </c>
      <c r="ED12" s="50">
        <v>0</v>
      </c>
      <c r="EE12" s="50">
        <v>0</v>
      </c>
      <c r="EF12" s="50">
        <v>1103</v>
      </c>
      <c r="EG12" s="50">
        <v>0</v>
      </c>
      <c r="EH12" s="50">
        <v>0</v>
      </c>
      <c r="EI12" s="50">
        <v>0</v>
      </c>
      <c r="EJ12" s="50">
        <v>0</v>
      </c>
      <c r="EK12" s="50">
        <v>501</v>
      </c>
      <c r="EL12" s="50">
        <v>0</v>
      </c>
      <c r="EM12" s="50">
        <v>0</v>
      </c>
      <c r="EN12" s="50">
        <v>0</v>
      </c>
      <c r="EO12" s="50">
        <v>63</v>
      </c>
      <c r="EP12" s="50">
        <v>15</v>
      </c>
      <c r="EQ12" s="50">
        <v>771</v>
      </c>
      <c r="ER12" s="50">
        <v>632</v>
      </c>
      <c r="ES12" s="50">
        <v>308</v>
      </c>
      <c r="ET12" s="50">
        <f t="shared" si="3"/>
        <v>4392</v>
      </c>
      <c r="EU12" s="50"/>
      <c r="EV12" s="241">
        <v>2014</v>
      </c>
      <c r="EW12" s="50">
        <v>4</v>
      </c>
      <c r="EX12" s="50"/>
      <c r="EY12" s="50">
        <v>7986</v>
      </c>
      <c r="EZ12" s="50"/>
      <c r="FA12" s="50">
        <v>125</v>
      </c>
      <c r="FB12" s="50">
        <v>4</v>
      </c>
      <c r="FC12" s="50">
        <v>252</v>
      </c>
      <c r="FD12" s="50"/>
      <c r="FE12" s="50">
        <v>464</v>
      </c>
      <c r="FF12" s="50">
        <v>716</v>
      </c>
      <c r="FG12" s="50"/>
      <c r="FH12" s="50">
        <v>7</v>
      </c>
      <c r="FI12" s="50">
        <v>51</v>
      </c>
      <c r="FJ12" s="50"/>
      <c r="FK12" s="50">
        <v>420</v>
      </c>
      <c r="FL12" s="50">
        <f t="shared" si="4"/>
        <v>10029</v>
      </c>
      <c r="FY12" s="50"/>
      <c r="FZ12" s="241">
        <v>2011</v>
      </c>
      <c r="GA12" s="50">
        <f t="shared" si="20"/>
        <v>3367.5636363636363</v>
      </c>
      <c r="GB12" s="50">
        <f t="shared" si="21"/>
        <v>142</v>
      </c>
      <c r="GC12" s="50">
        <f t="shared" si="22"/>
        <v>3509.5636363636363</v>
      </c>
      <c r="GD12" s="50"/>
      <c r="GE12" s="180">
        <f t="shared" si="23"/>
        <v>4.0229783081222555E-2</v>
      </c>
      <c r="GF12" s="50">
        <f t="shared" si="24"/>
        <v>147.10706928781929</v>
      </c>
      <c r="GG12" s="50">
        <f t="shared" si="25"/>
        <v>3656.6707056514556</v>
      </c>
      <c r="GH12" s="142">
        <f t="shared" si="26"/>
        <v>7.9742344211870266</v>
      </c>
      <c r="GI12" s="142">
        <f t="shared" si="27"/>
        <v>18.544731212062853</v>
      </c>
      <c r="GJ12" s="142">
        <f t="shared" si="28"/>
        <v>26.518965633249881</v>
      </c>
      <c r="GK12" s="50">
        <f t="shared" si="29"/>
        <v>3683.1896712847056</v>
      </c>
      <c r="GL12" s="50"/>
      <c r="GM12" s="200">
        <f t="shared" si="30"/>
        <v>2.1650349650349648E-3</v>
      </c>
      <c r="GN12" s="200">
        <f t="shared" si="31"/>
        <v>5.034965034965035E-3</v>
      </c>
      <c r="GO12" s="200">
        <f t="shared" si="32"/>
        <v>7.1999999999999998E-3</v>
      </c>
      <c r="GP12" s="50">
        <f t="shared" si="33"/>
        <v>173.62603492106916</v>
      </c>
      <c r="GQ12" s="200">
        <f t="shared" si="34"/>
        <v>4.7140128643037807E-2</v>
      </c>
      <c r="GR12" s="50"/>
      <c r="GS12" s="241">
        <v>2011</v>
      </c>
      <c r="GT12" s="50">
        <f t="shared" si="35"/>
        <v>26355</v>
      </c>
      <c r="GU12" s="50">
        <f>IY63</f>
        <v>593</v>
      </c>
      <c r="GV12" s="50">
        <f t="shared" si="36"/>
        <v>26948</v>
      </c>
      <c r="GW12" s="50"/>
      <c r="GX12" s="50">
        <f t="shared" si="37"/>
        <v>17528</v>
      </c>
      <c r="GY12" s="50">
        <f t="shared" si="38"/>
        <v>610</v>
      </c>
      <c r="GZ12" s="50">
        <f t="shared" si="39"/>
        <v>18138</v>
      </c>
      <c r="HA12" s="50"/>
      <c r="HB12" s="50">
        <f t="shared" si="40"/>
        <v>45086</v>
      </c>
      <c r="HC12" s="50"/>
      <c r="HD12" s="50">
        <f t="shared" si="41"/>
        <v>104.80181596951191</v>
      </c>
      <c r="HE12" s="50">
        <f t="shared" si="42"/>
        <v>3393.2499081684191</v>
      </c>
      <c r="HF12" s="50">
        <f t="shared" si="43"/>
        <v>3498.0517241379312</v>
      </c>
      <c r="HG12" s="50"/>
      <c r="HH12" s="50">
        <f t="shared" si="44"/>
        <v>48584.051724137928</v>
      </c>
      <c r="HI12" s="50"/>
      <c r="HJ12" s="200">
        <f t="shared" si="45"/>
        <v>2.1571238348868176E-3</v>
      </c>
      <c r="HK12" s="200">
        <f t="shared" si="46"/>
        <v>6.9842876165113185E-2</v>
      </c>
      <c r="HL12" s="200">
        <f t="shared" si="47"/>
        <v>7.1999999999999995E-2</v>
      </c>
      <c r="HM12" s="50">
        <f t="shared" si="48"/>
        <v>21636.051724137931</v>
      </c>
      <c r="HN12" s="180">
        <f t="shared" si="49"/>
        <v>0.44533238699374533</v>
      </c>
      <c r="HO12" s="50"/>
      <c r="HP12" s="49">
        <v>2002</v>
      </c>
      <c r="HQ12" s="49">
        <v>2003</v>
      </c>
      <c r="HR12" s="50">
        <v>817</v>
      </c>
      <c r="HS12" s="50">
        <v>909.77272727272725</v>
      </c>
      <c r="HT12" s="50">
        <v>607</v>
      </c>
      <c r="HU12" s="50">
        <v>1094</v>
      </c>
      <c r="HV12" s="50"/>
      <c r="HW12" s="50"/>
      <c r="HX12" s="49">
        <v>2002</v>
      </c>
      <c r="HY12">
        <v>414</v>
      </c>
      <c r="HZ12" s="50"/>
      <c r="IA12" s="241">
        <v>2013</v>
      </c>
      <c r="IB12" s="50">
        <v>20</v>
      </c>
      <c r="IC12" s="50">
        <v>0</v>
      </c>
      <c r="ID12" s="50">
        <v>10600</v>
      </c>
      <c r="IE12" s="50">
        <v>16</v>
      </c>
      <c r="IF12" s="50">
        <v>315</v>
      </c>
      <c r="IG12" s="50">
        <v>9</v>
      </c>
      <c r="IH12" s="50">
        <v>976</v>
      </c>
      <c r="II12" s="50">
        <v>461</v>
      </c>
      <c r="IJ12" s="50">
        <v>5458</v>
      </c>
      <c r="IK12" s="50">
        <v>52</v>
      </c>
      <c r="IL12" s="50">
        <v>1736</v>
      </c>
      <c r="IM12" s="50">
        <v>66</v>
      </c>
      <c r="IN12" s="50">
        <f t="shared" si="5"/>
        <v>19105</v>
      </c>
      <c r="IO12" s="50"/>
      <c r="IP12">
        <v>2008</v>
      </c>
      <c r="IQ12" t="s">
        <v>559</v>
      </c>
      <c r="IR12" t="s">
        <v>193</v>
      </c>
      <c r="IS12" t="s">
        <v>556</v>
      </c>
      <c r="IT12">
        <v>11</v>
      </c>
      <c r="IU12" s="50">
        <v>382</v>
      </c>
      <c r="IV12" s="50">
        <v>382</v>
      </c>
      <c r="IW12" s="50">
        <v>0</v>
      </c>
      <c r="IX12" s="50">
        <v>764</v>
      </c>
      <c r="IY12" s="50">
        <f>SUM(IX9:IX12)</f>
        <v>2277</v>
      </c>
      <c r="IZ12" s="50"/>
      <c r="JA12" s="241">
        <v>2013</v>
      </c>
      <c r="JB12" s="50">
        <v>13</v>
      </c>
      <c r="JC12" s="50"/>
      <c r="JD12" s="50"/>
      <c r="JE12" s="50">
        <v>6088</v>
      </c>
      <c r="JF12" s="50"/>
      <c r="JG12" s="50">
        <v>10</v>
      </c>
      <c r="JH12" s="50"/>
      <c r="JI12" s="50">
        <v>81</v>
      </c>
      <c r="JJ12" s="50"/>
      <c r="JK12" s="50">
        <v>938</v>
      </c>
      <c r="JL12" s="50">
        <v>2288</v>
      </c>
      <c r="JM12" s="50">
        <v>3</v>
      </c>
      <c r="JN12" s="50">
        <v>13</v>
      </c>
      <c r="JO12" s="50"/>
      <c r="JP12" s="50"/>
      <c r="JQ12" s="50">
        <v>102</v>
      </c>
      <c r="JR12" s="50">
        <f t="shared" si="6"/>
        <v>9536</v>
      </c>
      <c r="JS12" s="50"/>
      <c r="JT12" s="241">
        <v>2013</v>
      </c>
      <c r="JU12" s="50">
        <v>0</v>
      </c>
      <c r="JV12" s="50">
        <v>0</v>
      </c>
      <c r="JW12" s="50">
        <v>0</v>
      </c>
      <c r="JX12" s="50">
        <v>0</v>
      </c>
      <c r="JY12" s="50">
        <v>0</v>
      </c>
      <c r="JZ12" s="50">
        <v>0</v>
      </c>
      <c r="KA12" s="50">
        <v>0</v>
      </c>
      <c r="KB12" s="50">
        <v>0</v>
      </c>
      <c r="KC12" s="50">
        <v>0</v>
      </c>
      <c r="KD12" s="50">
        <v>38</v>
      </c>
      <c r="KE12" s="50">
        <v>0</v>
      </c>
      <c r="KF12" s="50">
        <v>0</v>
      </c>
      <c r="KG12" s="50">
        <v>5</v>
      </c>
      <c r="KH12" s="50">
        <v>0</v>
      </c>
      <c r="KI12" s="50">
        <v>0</v>
      </c>
      <c r="KJ12" s="50">
        <v>261</v>
      </c>
      <c r="KK12" s="50">
        <v>0</v>
      </c>
      <c r="KL12" s="50">
        <v>0</v>
      </c>
      <c r="KM12" s="50">
        <v>0</v>
      </c>
      <c r="KN12" s="50">
        <v>131</v>
      </c>
      <c r="KO12" s="50">
        <v>0</v>
      </c>
      <c r="KP12" s="133">
        <v>0</v>
      </c>
      <c r="KQ12" s="133">
        <v>0</v>
      </c>
      <c r="KR12" s="133">
        <v>45</v>
      </c>
      <c r="KS12" s="133">
        <v>4</v>
      </c>
      <c r="KT12" s="50">
        <v>0</v>
      </c>
      <c r="KU12" s="50">
        <v>0</v>
      </c>
      <c r="KV12" s="50">
        <v>0</v>
      </c>
      <c r="KW12" s="50">
        <f t="shared" si="2"/>
        <v>484</v>
      </c>
      <c r="KX12" s="50"/>
      <c r="KY12" s="49">
        <v>2011</v>
      </c>
      <c r="KZ12" s="200">
        <v>7.1999999999999998E-3</v>
      </c>
      <c r="LA12" s="200">
        <f t="shared" si="50"/>
        <v>2.1650349650349648E-3</v>
      </c>
      <c r="LB12" s="200">
        <f t="shared" si="51"/>
        <v>5.034965034965035E-3</v>
      </c>
      <c r="LC12" s="200"/>
      <c r="LD12" s="50">
        <v>43</v>
      </c>
      <c r="LE12" s="269">
        <f t="shared" si="52"/>
        <v>0.30069930069930068</v>
      </c>
      <c r="LF12" s="50"/>
      <c r="LG12" s="50">
        <v>100</v>
      </c>
      <c r="LH12" s="269">
        <f t="shared" si="53"/>
        <v>0.69930069930069927</v>
      </c>
      <c r="LI12" s="50">
        <v>143</v>
      </c>
      <c r="LJ12" s="50"/>
      <c r="LK12" s="49">
        <v>2011</v>
      </c>
      <c r="LL12" s="200">
        <v>7.1999999999999995E-2</v>
      </c>
      <c r="LM12" s="200">
        <f t="shared" si="54"/>
        <v>2.1571238348868176E-3</v>
      </c>
      <c r="LN12" s="200">
        <f t="shared" si="55"/>
        <v>6.9842876165113185E-2</v>
      </c>
      <c r="LO12" s="200"/>
      <c r="LP12" s="50">
        <v>135</v>
      </c>
      <c r="LQ12" s="269">
        <f t="shared" si="56"/>
        <v>2.9960053262316912E-2</v>
      </c>
      <c r="LR12" s="50"/>
      <c r="LS12" s="50">
        <v>4371</v>
      </c>
      <c r="LT12" s="269">
        <f t="shared" si="57"/>
        <v>0.97003994673768312</v>
      </c>
      <c r="LU12" s="50">
        <v>4506</v>
      </c>
      <c r="LV12" s="50"/>
    </row>
    <row r="13" spans="1:335" x14ac:dyDescent="0.3">
      <c r="A13">
        <v>1976</v>
      </c>
      <c r="C13" s="50"/>
      <c r="D13" s="50"/>
      <c r="E13" s="50">
        <v>33400</v>
      </c>
      <c r="F13" s="50">
        <v>15100</v>
      </c>
      <c r="G13" s="50">
        <v>6900</v>
      </c>
      <c r="H13" s="50"/>
      <c r="I13" s="50">
        <v>55400</v>
      </c>
      <c r="J13" s="50"/>
      <c r="K13" s="153">
        <v>0</v>
      </c>
      <c r="L13" s="153">
        <v>500</v>
      </c>
      <c r="M13" s="153">
        <v>16300</v>
      </c>
      <c r="N13" s="153">
        <v>5400</v>
      </c>
      <c r="O13" s="154"/>
      <c r="P13" s="153">
        <v>3200</v>
      </c>
      <c r="Q13" s="155">
        <f t="shared" si="0"/>
        <v>25400</v>
      </c>
      <c r="AH13" s="8">
        <v>2006</v>
      </c>
      <c r="AI13" s="9">
        <v>6963</v>
      </c>
      <c r="AJ13" s="9">
        <v>5379</v>
      </c>
      <c r="AK13" s="10">
        <v>816</v>
      </c>
      <c r="AL13" s="13">
        <v>5458</v>
      </c>
      <c r="AM13" s="9">
        <v>4313</v>
      </c>
      <c r="AN13" s="12">
        <v>292</v>
      </c>
      <c r="AO13" s="9">
        <v>7301</v>
      </c>
      <c r="AP13" s="9">
        <v>4130</v>
      </c>
      <c r="AQ13" s="10">
        <v>847</v>
      </c>
      <c r="AR13" s="13">
        <v>4382</v>
      </c>
      <c r="AS13" s="10">
        <v>981</v>
      </c>
      <c r="AT13" s="15">
        <v>2280</v>
      </c>
      <c r="AV13" s="26">
        <v>2011</v>
      </c>
      <c r="AW13" s="29">
        <v>1377</v>
      </c>
      <c r="AX13" s="29">
        <v>1377</v>
      </c>
      <c r="AY13" s="30" t="s">
        <v>8</v>
      </c>
      <c r="AZ13" s="31"/>
      <c r="BA13" s="50"/>
      <c r="BB13" s="241">
        <v>2012</v>
      </c>
      <c r="BC13" s="50">
        <f>CT35</f>
        <v>427.98121064080823</v>
      </c>
      <c r="BD13" s="50">
        <f>CU35</f>
        <v>8648.3574372091189</v>
      </c>
      <c r="BE13" s="50">
        <f>CR35</f>
        <v>9076.3386478499287</v>
      </c>
      <c r="BF13" s="142">
        <f t="shared" si="7"/>
        <v>36.909337062637917</v>
      </c>
      <c r="BG13" s="142">
        <f t="shared" si="8"/>
        <v>25.355555217871686</v>
      </c>
      <c r="BH13" s="142">
        <f t="shared" si="9"/>
        <v>62.264892280509599</v>
      </c>
      <c r="BI13" s="50">
        <f t="shared" si="10"/>
        <v>9138.603540130438</v>
      </c>
      <c r="BJ13" s="50"/>
      <c r="BK13" s="200">
        <f>DA33</f>
        <v>4.0388377612134707E-3</v>
      </c>
      <c r="BL13" s="200">
        <f>BL24</f>
        <v>2.7745546796649609E-3</v>
      </c>
      <c r="BM13" s="200">
        <f t="shared" si="11"/>
        <v>6.8133924408784316E-3</v>
      </c>
      <c r="BN13" s="50">
        <f t="shared" si="12"/>
        <v>490.24610292131786</v>
      </c>
      <c r="BO13" s="200">
        <f t="shared" si="13"/>
        <v>5.3645625479702169E-2</v>
      </c>
      <c r="BP13" s="50"/>
      <c r="BQ13" s="241">
        <v>2012</v>
      </c>
      <c r="BR13" s="50">
        <f>DQ28</f>
        <v>3956</v>
      </c>
      <c r="BS13" s="50">
        <f t="shared" si="14"/>
        <v>13222</v>
      </c>
      <c r="BT13" s="50">
        <f t="shared" si="15"/>
        <v>17178</v>
      </c>
      <c r="BU13" s="50"/>
      <c r="BV13" s="50">
        <f t="shared" si="16"/>
        <v>6795</v>
      </c>
      <c r="BW13" s="50">
        <f t="shared" si="17"/>
        <v>21381</v>
      </c>
      <c r="BX13" s="50">
        <f t="shared" si="58"/>
        <v>28176</v>
      </c>
      <c r="BY13" s="50"/>
      <c r="BZ13" s="50">
        <f t="shared" si="64"/>
        <v>45354</v>
      </c>
      <c r="CA13" s="50"/>
      <c r="CB13" s="50">
        <v>0</v>
      </c>
      <c r="CC13" s="50">
        <v>1771</v>
      </c>
      <c r="CD13" s="50">
        <f t="shared" si="59"/>
        <v>1771</v>
      </c>
      <c r="CE13" s="50"/>
      <c r="CF13" s="50">
        <f t="shared" si="60"/>
        <v>47125</v>
      </c>
      <c r="CG13" s="50"/>
      <c r="CH13" s="200">
        <f t="shared" si="61"/>
        <v>0</v>
      </c>
      <c r="CI13" s="200">
        <f t="shared" si="62"/>
        <v>3.7580901856763924E-2</v>
      </c>
      <c r="CJ13" s="200">
        <f t="shared" si="63"/>
        <v>3.7580901856763924E-2</v>
      </c>
      <c r="CK13" s="50">
        <f t="shared" si="18"/>
        <v>29947</v>
      </c>
      <c r="CL13" s="200">
        <f t="shared" si="19"/>
        <v>0.63548010610079575</v>
      </c>
      <c r="CM13" s="280"/>
      <c r="CN13" s="50"/>
      <c r="CO13" t="s">
        <v>541</v>
      </c>
      <c r="CP13" s="50">
        <v>65.250000000000014</v>
      </c>
      <c r="CQ13" s="50">
        <v>1566</v>
      </c>
      <c r="CR13" s="50">
        <v>1651.8000000000002</v>
      </c>
      <c r="CT13" s="50">
        <f>CP13*(CR13/(CP13+CQ13))</f>
        <v>66.072000000000017</v>
      </c>
      <c r="CU13" s="50">
        <f>CQ13*(CR13/(CQ13+CP13))</f>
        <v>1585.7280000000001</v>
      </c>
      <c r="CW13" t="s">
        <v>647</v>
      </c>
      <c r="CZ13" s="142">
        <v>6</v>
      </c>
      <c r="DA13" s="200">
        <v>6.3503707666280379E-4</v>
      </c>
      <c r="DB13" s="50"/>
      <c r="DC13" s="241">
        <v>2015</v>
      </c>
      <c r="DD13" s="50">
        <v>4354</v>
      </c>
      <c r="DE13" s="50">
        <v>7484</v>
      </c>
      <c r="DF13" s="50">
        <f t="shared" si="1"/>
        <v>11838</v>
      </c>
      <c r="DG13" s="50"/>
      <c r="DH13">
        <v>2009</v>
      </c>
      <c r="DI13" t="s">
        <v>555</v>
      </c>
      <c r="DJ13" t="s">
        <v>40</v>
      </c>
      <c r="DK13" t="s">
        <v>556</v>
      </c>
      <c r="DL13">
        <v>13</v>
      </c>
      <c r="DM13" s="50">
        <v>179</v>
      </c>
      <c r="DN13" s="50">
        <v>168</v>
      </c>
      <c r="DO13" s="50">
        <v>3</v>
      </c>
      <c r="DP13" s="50">
        <v>350</v>
      </c>
      <c r="DQ13" s="50"/>
      <c r="DR13" s="50"/>
      <c r="DS13" s="241">
        <v>2015</v>
      </c>
      <c r="DT13" s="50">
        <v>6</v>
      </c>
      <c r="DU13" s="50">
        <v>336</v>
      </c>
      <c r="DV13" s="50">
        <v>844</v>
      </c>
      <c r="DW13" s="50">
        <v>6</v>
      </c>
      <c r="DX13" s="50">
        <v>0</v>
      </c>
      <c r="DY13" s="50">
        <v>0</v>
      </c>
      <c r="DZ13" s="50">
        <v>0</v>
      </c>
      <c r="EA13" s="50">
        <v>137</v>
      </c>
      <c r="EB13" s="50">
        <v>32</v>
      </c>
      <c r="EC13" s="50">
        <v>379</v>
      </c>
      <c r="ED13" s="50">
        <v>5</v>
      </c>
      <c r="EE13" s="50">
        <v>12</v>
      </c>
      <c r="EF13" s="50">
        <v>2137</v>
      </c>
      <c r="EG13" s="50">
        <v>6</v>
      </c>
      <c r="EH13" s="50">
        <v>6</v>
      </c>
      <c r="EI13" s="50">
        <v>0</v>
      </c>
      <c r="EJ13" s="50">
        <v>0</v>
      </c>
      <c r="EK13" s="50">
        <v>377</v>
      </c>
      <c r="EL13" s="50">
        <v>0</v>
      </c>
      <c r="EM13" s="50">
        <v>0</v>
      </c>
      <c r="EN13" s="50">
        <v>0</v>
      </c>
      <c r="EO13" s="50">
        <v>27</v>
      </c>
      <c r="EP13" s="50">
        <v>32</v>
      </c>
      <c r="EQ13" s="50">
        <v>382</v>
      </c>
      <c r="ER13" s="50">
        <v>838</v>
      </c>
      <c r="ES13" s="50">
        <v>276</v>
      </c>
      <c r="ET13" s="50">
        <f t="shared" si="3"/>
        <v>5838</v>
      </c>
      <c r="EU13" s="50"/>
      <c r="EV13" s="241">
        <v>2015</v>
      </c>
      <c r="EW13" s="50">
        <v>10</v>
      </c>
      <c r="EX13" s="50">
        <v>3</v>
      </c>
      <c r="EY13" s="50">
        <v>12394</v>
      </c>
      <c r="EZ13" s="50"/>
      <c r="FA13" s="50">
        <v>138</v>
      </c>
      <c r="FB13" s="50">
        <v>14</v>
      </c>
      <c r="FC13" s="50">
        <v>405</v>
      </c>
      <c r="FD13" s="50"/>
      <c r="FE13" s="50">
        <v>1812</v>
      </c>
      <c r="FF13" s="50">
        <v>631</v>
      </c>
      <c r="FG13" s="50"/>
      <c r="FH13" s="50"/>
      <c r="FI13" s="50">
        <v>33</v>
      </c>
      <c r="FJ13" s="50"/>
      <c r="FK13" s="50">
        <v>448</v>
      </c>
      <c r="FL13" s="50">
        <f t="shared" si="4"/>
        <v>15888</v>
      </c>
      <c r="FY13" s="50"/>
      <c r="FZ13" s="241">
        <v>2012</v>
      </c>
      <c r="GA13" s="50">
        <f t="shared" si="20"/>
        <v>4001</v>
      </c>
      <c r="GB13" s="50">
        <f t="shared" si="21"/>
        <v>142</v>
      </c>
      <c r="GC13" s="50">
        <f t="shared" si="22"/>
        <v>4143</v>
      </c>
      <c r="GD13" s="50"/>
      <c r="GE13" s="180">
        <f t="shared" si="23"/>
        <v>5.2685691501480982E-2</v>
      </c>
      <c r="GF13" s="50">
        <f t="shared" si="24"/>
        <v>230.41647099852344</v>
      </c>
      <c r="GG13" s="50">
        <f t="shared" si="25"/>
        <v>4373.4164709985234</v>
      </c>
      <c r="GH13" s="142">
        <f t="shared" si="26"/>
        <v>2.595629934502695</v>
      </c>
      <c r="GI13" s="142">
        <f t="shared" si="27"/>
        <v>23.360669410524252</v>
      </c>
      <c r="GJ13" s="142">
        <f t="shared" si="28"/>
        <v>25.956299345026949</v>
      </c>
      <c r="GK13" s="50">
        <f t="shared" si="29"/>
        <v>4399.3727703435507</v>
      </c>
      <c r="GL13" s="50"/>
      <c r="GM13" s="200">
        <f t="shared" si="30"/>
        <v>5.9000000000000003E-4</v>
      </c>
      <c r="GN13" s="200">
        <f t="shared" si="31"/>
        <v>5.3099999999999996E-3</v>
      </c>
      <c r="GO13" s="200">
        <f t="shared" si="32"/>
        <v>5.8999999999999999E-3</v>
      </c>
      <c r="GP13" s="50">
        <f t="shared" si="33"/>
        <v>256.37277034355037</v>
      </c>
      <c r="GQ13" s="200">
        <f t="shared" si="34"/>
        <v>5.8274845921622145E-2</v>
      </c>
      <c r="GR13" s="50"/>
      <c r="GS13" s="241">
        <v>2012</v>
      </c>
      <c r="GT13" s="50">
        <f t="shared" si="35"/>
        <v>15730</v>
      </c>
      <c r="GU13" s="50">
        <f>IY65</f>
        <v>883</v>
      </c>
      <c r="GV13" s="50">
        <f t="shared" si="36"/>
        <v>16613</v>
      </c>
      <c r="GW13" s="50"/>
      <c r="GX13" s="50">
        <f t="shared" si="37"/>
        <v>17285</v>
      </c>
      <c r="GY13" s="50">
        <f t="shared" si="38"/>
        <v>1214</v>
      </c>
      <c r="GZ13" s="50">
        <f t="shared" si="39"/>
        <v>18499</v>
      </c>
      <c r="HA13" s="50"/>
      <c r="HB13" s="50">
        <f t="shared" si="40"/>
        <v>35112</v>
      </c>
      <c r="HC13" s="50"/>
      <c r="HD13" s="50">
        <f t="shared" si="41"/>
        <v>21.535791445855743</v>
      </c>
      <c r="HE13" s="50">
        <f t="shared" si="42"/>
        <v>2179.9604891067474</v>
      </c>
      <c r="HF13" s="50">
        <f t="shared" si="43"/>
        <v>2201.4962805526034</v>
      </c>
      <c r="HG13" s="50"/>
      <c r="HH13" s="50">
        <f t="shared" si="44"/>
        <v>37313.496280552601</v>
      </c>
      <c r="HI13" s="50"/>
      <c r="HJ13" s="200">
        <f t="shared" si="45"/>
        <v>5.7715822939594032E-4</v>
      </c>
      <c r="HK13" s="200">
        <f t="shared" si="46"/>
        <v>5.8422841770604056E-2</v>
      </c>
      <c r="HL13" s="200">
        <f t="shared" si="47"/>
        <v>5.8999999999999997E-2</v>
      </c>
      <c r="HM13" s="50">
        <f t="shared" si="48"/>
        <v>20700.496280552605</v>
      </c>
      <c r="HN13" s="180">
        <f t="shared" si="49"/>
        <v>0.55477235702893601</v>
      </c>
      <c r="HO13" s="50"/>
      <c r="HP13" s="49">
        <v>2003</v>
      </c>
      <c r="HQ13" s="49">
        <v>2004</v>
      </c>
      <c r="HR13" s="50">
        <v>632</v>
      </c>
      <c r="HS13" s="50">
        <v>425.34090909090912</v>
      </c>
      <c r="HT13" s="50" t="s">
        <v>289</v>
      </c>
      <c r="HU13" s="50">
        <v>857</v>
      </c>
      <c r="HV13" s="50"/>
      <c r="HW13" s="50"/>
      <c r="HX13" s="49">
        <v>2003</v>
      </c>
      <c r="HY13">
        <v>543</v>
      </c>
      <c r="HZ13" s="50"/>
      <c r="IA13" s="241">
        <v>2014</v>
      </c>
      <c r="IB13" s="50">
        <v>18</v>
      </c>
      <c r="IC13" s="50">
        <v>0</v>
      </c>
      <c r="ID13" s="50">
        <v>3894</v>
      </c>
      <c r="IE13" s="50">
        <v>2</v>
      </c>
      <c r="IF13" s="50">
        <v>182</v>
      </c>
      <c r="IG13" s="50">
        <v>3</v>
      </c>
      <c r="IH13" s="50">
        <v>1026</v>
      </c>
      <c r="II13" s="50">
        <v>335</v>
      </c>
      <c r="IJ13" s="50">
        <v>1079</v>
      </c>
      <c r="IK13" s="50">
        <v>4</v>
      </c>
      <c r="IL13" s="50">
        <v>905</v>
      </c>
      <c r="IM13" s="50">
        <v>70</v>
      </c>
      <c r="IN13" s="50">
        <f t="shared" si="5"/>
        <v>7104</v>
      </c>
      <c r="IO13" s="50"/>
      <c r="IP13">
        <v>2009</v>
      </c>
      <c r="IQ13" t="s">
        <v>555</v>
      </c>
      <c r="IR13" t="s">
        <v>40</v>
      </c>
      <c r="IS13" t="s">
        <v>556</v>
      </c>
      <c r="IT13">
        <v>13</v>
      </c>
      <c r="IU13" s="50">
        <v>179</v>
      </c>
      <c r="IV13" s="50">
        <v>168</v>
      </c>
      <c r="IW13" s="50">
        <v>3</v>
      </c>
      <c r="IX13" s="50">
        <v>350</v>
      </c>
      <c r="IY13" s="50"/>
      <c r="IZ13" s="50"/>
      <c r="JA13" s="241">
        <v>2014</v>
      </c>
      <c r="JB13" s="50">
        <v>23</v>
      </c>
      <c r="JC13" s="50">
        <v>3</v>
      </c>
      <c r="JD13" s="50">
        <v>6</v>
      </c>
      <c r="JE13" s="50">
        <v>17705</v>
      </c>
      <c r="JF13" s="50">
        <v>3</v>
      </c>
      <c r="JG13" s="50">
        <v>6</v>
      </c>
      <c r="JH13" s="50"/>
      <c r="JI13" s="50">
        <v>405</v>
      </c>
      <c r="JJ13" s="50"/>
      <c r="JK13" s="50">
        <v>2844</v>
      </c>
      <c r="JL13" s="50">
        <v>4223</v>
      </c>
      <c r="JM13" s="50">
        <v>6</v>
      </c>
      <c r="JN13" s="50"/>
      <c r="JO13" s="50"/>
      <c r="JP13" s="50">
        <v>3</v>
      </c>
      <c r="JQ13" s="50">
        <v>495</v>
      </c>
      <c r="JR13" s="50">
        <f t="shared" si="6"/>
        <v>25722</v>
      </c>
      <c r="JS13" s="50"/>
      <c r="JT13" s="241">
        <v>2014</v>
      </c>
      <c r="JU13" s="50">
        <v>0</v>
      </c>
      <c r="JV13" s="50">
        <v>5</v>
      </c>
      <c r="JW13" s="50">
        <v>0</v>
      </c>
      <c r="JX13" s="50">
        <v>0</v>
      </c>
      <c r="JY13" s="50">
        <v>0</v>
      </c>
      <c r="JZ13" s="50">
        <v>19</v>
      </c>
      <c r="KA13" s="50">
        <v>0</v>
      </c>
      <c r="KB13" s="50">
        <v>0</v>
      </c>
      <c r="KC13" s="50">
        <v>5</v>
      </c>
      <c r="KD13" s="50">
        <v>5</v>
      </c>
      <c r="KE13" s="50">
        <v>5</v>
      </c>
      <c r="KF13" s="50">
        <v>0</v>
      </c>
      <c r="KG13" s="50">
        <v>21</v>
      </c>
      <c r="KH13" s="50">
        <v>0</v>
      </c>
      <c r="KI13" s="50">
        <v>0</v>
      </c>
      <c r="KJ13" s="50">
        <v>805</v>
      </c>
      <c r="KK13" s="50">
        <v>0</v>
      </c>
      <c r="KL13" s="50">
        <v>0</v>
      </c>
      <c r="KM13" s="50">
        <v>0</v>
      </c>
      <c r="KN13" s="50">
        <v>155</v>
      </c>
      <c r="KO13" s="50">
        <v>0</v>
      </c>
      <c r="KP13" s="133">
        <v>0</v>
      </c>
      <c r="KQ13" s="133">
        <v>0</v>
      </c>
      <c r="KR13" s="133">
        <v>118</v>
      </c>
      <c r="KS13" s="133">
        <v>11</v>
      </c>
      <c r="KT13" s="50">
        <v>161</v>
      </c>
      <c r="KU13" s="50">
        <v>906</v>
      </c>
      <c r="KV13" s="50">
        <v>460</v>
      </c>
      <c r="KW13" s="50">
        <f t="shared" si="2"/>
        <v>2676</v>
      </c>
      <c r="KX13" s="50"/>
      <c r="KY13" s="49">
        <v>2012</v>
      </c>
      <c r="KZ13" s="200">
        <v>5.8999999999999999E-3</v>
      </c>
      <c r="LA13" s="200">
        <f t="shared" si="50"/>
        <v>5.9000000000000003E-4</v>
      </c>
      <c r="LB13" s="200">
        <f t="shared" si="51"/>
        <v>5.3099999999999996E-3</v>
      </c>
      <c r="LC13" s="200"/>
      <c r="LD13" s="50">
        <v>11</v>
      </c>
      <c r="LE13" s="269">
        <f t="shared" si="52"/>
        <v>0.1</v>
      </c>
      <c r="LF13" s="50"/>
      <c r="LG13" s="50">
        <v>99</v>
      </c>
      <c r="LH13" s="269">
        <f t="shared" si="53"/>
        <v>0.9</v>
      </c>
      <c r="LI13" s="50">
        <v>110</v>
      </c>
      <c r="LJ13" s="50"/>
      <c r="LK13" s="49">
        <v>2012</v>
      </c>
      <c r="LL13" s="200">
        <v>5.8999999999999997E-2</v>
      </c>
      <c r="LM13" s="200">
        <f t="shared" si="54"/>
        <v>5.7715822939594032E-4</v>
      </c>
      <c r="LN13" s="200">
        <f t="shared" si="55"/>
        <v>5.8422841770604056E-2</v>
      </c>
      <c r="LO13" s="200"/>
      <c r="LP13" s="50">
        <v>40</v>
      </c>
      <c r="LQ13" s="269">
        <f t="shared" si="56"/>
        <v>9.7823428711176323E-3</v>
      </c>
      <c r="LR13" s="50"/>
      <c r="LS13" s="50">
        <v>4049</v>
      </c>
      <c r="LT13" s="269">
        <f t="shared" si="57"/>
        <v>0.99021765712888232</v>
      </c>
      <c r="LU13" s="50">
        <v>4089</v>
      </c>
      <c r="LV13" s="50"/>
    </row>
    <row r="14" spans="1:335" ht="15.75" customHeight="1" x14ac:dyDescent="0.3">
      <c r="A14">
        <v>1977</v>
      </c>
      <c r="C14" s="50"/>
      <c r="D14" s="50"/>
      <c r="E14" s="50">
        <v>67300</v>
      </c>
      <c r="F14" s="50">
        <v>22700</v>
      </c>
      <c r="G14" s="50">
        <v>22100</v>
      </c>
      <c r="H14" s="50"/>
      <c r="I14" s="50">
        <v>112100</v>
      </c>
      <c r="J14" s="50"/>
      <c r="K14" s="153">
        <v>700</v>
      </c>
      <c r="L14" s="153">
        <v>1200</v>
      </c>
      <c r="M14" s="153">
        <v>21700</v>
      </c>
      <c r="N14" s="153">
        <v>12700</v>
      </c>
      <c r="O14" s="154"/>
      <c r="P14" s="153">
        <v>6800</v>
      </c>
      <c r="Q14" s="155">
        <f t="shared" si="0"/>
        <v>43100</v>
      </c>
      <c r="AH14" s="8">
        <v>2007</v>
      </c>
      <c r="AI14" s="9">
        <v>3975</v>
      </c>
      <c r="AJ14" s="9">
        <v>3089</v>
      </c>
      <c r="AK14" s="10">
        <v>144</v>
      </c>
      <c r="AL14" s="13">
        <v>8030</v>
      </c>
      <c r="AM14" s="9">
        <v>4748</v>
      </c>
      <c r="AN14" s="15">
        <v>2146</v>
      </c>
      <c r="AO14" s="9">
        <v>7596</v>
      </c>
      <c r="AP14" s="9">
        <v>3897</v>
      </c>
      <c r="AQ14" s="10">
        <v>264</v>
      </c>
      <c r="AR14" s="13">
        <v>2813</v>
      </c>
      <c r="AS14" s="10">
        <v>28</v>
      </c>
      <c r="AT14" s="15">
        <v>1418</v>
      </c>
      <c r="AV14" s="26">
        <v>2012</v>
      </c>
      <c r="AW14" s="29">
        <v>1114</v>
      </c>
      <c r="AX14" s="29">
        <v>1114</v>
      </c>
      <c r="AY14" s="30" t="s">
        <v>8</v>
      </c>
      <c r="AZ14" s="31"/>
      <c r="BA14" s="50"/>
      <c r="BB14" s="241">
        <v>2013</v>
      </c>
      <c r="BC14" s="50">
        <f>CT31</f>
        <v>485.10233104003072</v>
      </c>
      <c r="BD14" s="50">
        <f>CU31</f>
        <v>10060.595266406828</v>
      </c>
      <c r="BE14" s="50">
        <f>CR31</f>
        <v>10545.697597446861</v>
      </c>
      <c r="BF14" s="142">
        <f t="shared" si="7"/>
        <v>18.270068195797176</v>
      </c>
      <c r="BG14" s="142">
        <f t="shared" si="8"/>
        <v>29.391855232016194</v>
      </c>
      <c r="BH14" s="142">
        <f t="shared" si="9"/>
        <v>47.66192342781337</v>
      </c>
      <c r="BI14" s="50">
        <f t="shared" si="10"/>
        <v>10593.359520874674</v>
      </c>
      <c r="BJ14" s="50"/>
      <c r="BK14" s="200">
        <f>DA29</f>
        <v>1.72467177761646E-3</v>
      </c>
      <c r="BL14" s="200">
        <f>BL24</f>
        <v>2.7745546796649609E-3</v>
      </c>
      <c r="BM14" s="200">
        <f t="shared" si="11"/>
        <v>4.4992264572814213E-3</v>
      </c>
      <c r="BN14" s="50">
        <f t="shared" si="12"/>
        <v>532.76425446784413</v>
      </c>
      <c r="BO14" s="200">
        <f t="shared" si="13"/>
        <v>5.0292284842972532E-2</v>
      </c>
      <c r="BP14" s="50"/>
      <c r="BQ14" s="241">
        <v>2013</v>
      </c>
      <c r="BR14" s="50">
        <f>DQ32</f>
        <v>4217</v>
      </c>
      <c r="BS14" s="50">
        <f t="shared" si="14"/>
        <v>6035</v>
      </c>
      <c r="BT14" s="50">
        <f t="shared" si="15"/>
        <v>10252</v>
      </c>
      <c r="BU14" s="50"/>
      <c r="BV14" s="50">
        <f t="shared" si="16"/>
        <v>4392</v>
      </c>
      <c r="BW14" s="50">
        <f t="shared" si="17"/>
        <v>11191</v>
      </c>
      <c r="BX14" s="50">
        <f t="shared" si="58"/>
        <v>15583</v>
      </c>
      <c r="BY14" s="50"/>
      <c r="BZ14" s="50">
        <f t="shared" si="64"/>
        <v>25835</v>
      </c>
      <c r="CA14" s="50"/>
      <c r="CB14" s="50">
        <v>0</v>
      </c>
      <c r="CC14" s="50">
        <v>432</v>
      </c>
      <c r="CD14" s="50">
        <f t="shared" si="59"/>
        <v>432</v>
      </c>
      <c r="CE14" s="50"/>
      <c r="CF14" s="50">
        <f t="shared" si="60"/>
        <v>26267</v>
      </c>
      <c r="CG14" s="50"/>
      <c r="CH14" s="200">
        <f t="shared" si="61"/>
        <v>0</v>
      </c>
      <c r="CI14" s="200">
        <f t="shared" si="62"/>
        <v>1.6446491795789393E-2</v>
      </c>
      <c r="CJ14" s="200">
        <f t="shared" si="63"/>
        <v>1.6446491795789393E-2</v>
      </c>
      <c r="CK14" s="50">
        <f t="shared" si="18"/>
        <v>16015</v>
      </c>
      <c r="CL14" s="200">
        <f t="shared" si="19"/>
        <v>0.60970038451288688</v>
      </c>
      <c r="CM14" s="280"/>
      <c r="CN14" s="50"/>
      <c r="CO14" t="s">
        <v>542</v>
      </c>
      <c r="CP14" s="50">
        <v>205.58938314990939</v>
      </c>
      <c r="CQ14" s="50">
        <v>4067.7</v>
      </c>
      <c r="CR14" s="50">
        <v>6793.9315636029169</v>
      </c>
      <c r="CT14" s="50">
        <f>CP14*(CR14/(CP14+CQ14))</f>
        <v>326.85832249774973</v>
      </c>
      <c r="CU14" s="50">
        <f>CQ14*(CR14/(CQ14+CP14))</f>
        <v>6467.0732411051667</v>
      </c>
      <c r="CW14" t="s">
        <v>648</v>
      </c>
      <c r="CZ14" s="142">
        <v>28</v>
      </c>
      <c r="DA14" s="200">
        <v>2.9635063577597509E-3</v>
      </c>
      <c r="DB14" s="50"/>
      <c r="DC14" s="241">
        <v>2016</v>
      </c>
      <c r="DD14" s="50">
        <v>5134</v>
      </c>
      <c r="DE14" s="50">
        <v>6714</v>
      </c>
      <c r="DF14" s="50">
        <f t="shared" si="1"/>
        <v>11848</v>
      </c>
      <c r="DG14" s="50"/>
      <c r="DH14">
        <v>2009</v>
      </c>
      <c r="DI14" t="s">
        <v>557</v>
      </c>
      <c r="DJ14" t="s">
        <v>169</v>
      </c>
      <c r="DK14" t="s">
        <v>556</v>
      </c>
      <c r="DL14">
        <v>122</v>
      </c>
      <c r="DM14" s="50">
        <v>209</v>
      </c>
      <c r="DN14" s="50">
        <v>161</v>
      </c>
      <c r="DO14" s="50">
        <v>0</v>
      </c>
      <c r="DP14" s="50">
        <v>370</v>
      </c>
      <c r="DQ14" s="50"/>
      <c r="DR14" s="50"/>
      <c r="DS14" s="241">
        <v>2016</v>
      </c>
      <c r="DT14" s="50">
        <v>61</v>
      </c>
      <c r="DU14" s="50">
        <v>730</v>
      </c>
      <c r="DV14" s="50">
        <v>1313</v>
      </c>
      <c r="DW14" s="50">
        <v>14</v>
      </c>
      <c r="DX14" s="50">
        <v>0</v>
      </c>
      <c r="DY14" s="50">
        <v>6</v>
      </c>
      <c r="DZ14" s="50">
        <v>0</v>
      </c>
      <c r="EA14" s="50">
        <v>424</v>
      </c>
      <c r="EB14" s="50">
        <v>46</v>
      </c>
      <c r="EC14" s="50">
        <v>384</v>
      </c>
      <c r="ED14" s="50">
        <v>0</v>
      </c>
      <c r="EE14" s="50">
        <v>7</v>
      </c>
      <c r="EF14" s="50">
        <v>2904</v>
      </c>
      <c r="EG14" s="50">
        <v>0</v>
      </c>
      <c r="EH14" s="50">
        <v>0</v>
      </c>
      <c r="EI14" s="50">
        <v>0</v>
      </c>
      <c r="EJ14" s="50">
        <v>0</v>
      </c>
      <c r="EK14" s="50">
        <v>968</v>
      </c>
      <c r="EL14" s="50">
        <v>7</v>
      </c>
      <c r="EM14" s="50">
        <v>0</v>
      </c>
      <c r="EN14" s="50">
        <v>0</v>
      </c>
      <c r="EO14" s="50">
        <v>132</v>
      </c>
      <c r="EP14" s="50">
        <v>25</v>
      </c>
      <c r="EQ14" s="50">
        <v>440</v>
      </c>
      <c r="ER14" s="50">
        <v>890</v>
      </c>
      <c r="ES14" s="50">
        <v>158</v>
      </c>
      <c r="ET14" s="50">
        <f t="shared" si="3"/>
        <v>8509</v>
      </c>
      <c r="EU14" s="50"/>
      <c r="EV14" s="241">
        <v>2016</v>
      </c>
      <c r="EW14" s="50">
        <v>15</v>
      </c>
      <c r="EX14" s="50"/>
      <c r="EY14" s="50">
        <v>13363</v>
      </c>
      <c r="EZ14" s="50"/>
      <c r="FA14" s="50">
        <v>160</v>
      </c>
      <c r="FB14" s="50">
        <v>12</v>
      </c>
      <c r="FC14" s="50">
        <v>501</v>
      </c>
      <c r="FD14" s="50"/>
      <c r="FE14" s="50">
        <v>2024</v>
      </c>
      <c r="FF14" s="50">
        <v>756</v>
      </c>
      <c r="FG14" s="50"/>
      <c r="FH14" s="50"/>
      <c r="FI14" s="50">
        <v>81</v>
      </c>
      <c r="FJ14" s="50"/>
      <c r="FK14" s="50">
        <v>785</v>
      </c>
      <c r="FL14" s="50">
        <f t="shared" si="4"/>
        <v>17697</v>
      </c>
      <c r="FY14" s="50"/>
      <c r="FZ14" s="241">
        <v>2013</v>
      </c>
      <c r="GA14" s="50">
        <f t="shared" si="20"/>
        <v>1853</v>
      </c>
      <c r="GB14" s="50">
        <f t="shared" si="21"/>
        <v>142</v>
      </c>
      <c r="GC14" s="50">
        <f t="shared" si="22"/>
        <v>1995</v>
      </c>
      <c r="GD14" s="50"/>
      <c r="GE14" s="180">
        <f t="shared" si="23"/>
        <v>3.287617297722948E-2</v>
      </c>
      <c r="GF14" s="50">
        <f t="shared" si="24"/>
        <v>67.81754647849084</v>
      </c>
      <c r="GG14" s="50">
        <f t="shared" si="25"/>
        <v>2062.8175464784908</v>
      </c>
      <c r="GH14" s="142">
        <f t="shared" si="26"/>
        <v>3.9453929316580765</v>
      </c>
      <c r="GI14" s="142">
        <f t="shared" si="27"/>
        <v>9.7596561993647146</v>
      </c>
      <c r="GJ14" s="142">
        <f t="shared" si="28"/>
        <v>13.705049131022792</v>
      </c>
      <c r="GK14" s="50">
        <f t="shared" si="29"/>
        <v>2076.5225956095137</v>
      </c>
      <c r="GL14" s="50"/>
      <c r="GM14" s="200">
        <f t="shared" si="30"/>
        <v>1.9000000000000002E-3</v>
      </c>
      <c r="GN14" s="200">
        <f t="shared" si="31"/>
        <v>4.7000000000000002E-3</v>
      </c>
      <c r="GO14" s="200">
        <f t="shared" si="32"/>
        <v>6.6E-3</v>
      </c>
      <c r="GP14" s="50">
        <f t="shared" si="33"/>
        <v>81.52259560951363</v>
      </c>
      <c r="GQ14" s="200">
        <f t="shared" si="34"/>
        <v>3.9259190235579701E-2</v>
      </c>
      <c r="GR14" s="50"/>
      <c r="GS14" s="241">
        <v>2013</v>
      </c>
      <c r="GT14" s="50">
        <f t="shared" si="35"/>
        <v>19105</v>
      </c>
      <c r="GU14" s="50">
        <f>IY67</f>
        <v>1353</v>
      </c>
      <c r="GV14" s="50">
        <f t="shared" si="36"/>
        <v>20458</v>
      </c>
      <c r="GW14" s="50"/>
      <c r="GX14" s="50">
        <f t="shared" si="37"/>
        <v>9536</v>
      </c>
      <c r="GY14" s="50">
        <f t="shared" si="38"/>
        <v>484</v>
      </c>
      <c r="GZ14" s="50">
        <f t="shared" si="39"/>
        <v>10020</v>
      </c>
      <c r="HA14" s="50"/>
      <c r="HB14" s="50">
        <f t="shared" si="40"/>
        <v>30478</v>
      </c>
      <c r="HC14" s="50"/>
      <c r="HD14" s="50">
        <f t="shared" si="41"/>
        <v>46.704442466276717</v>
      </c>
      <c r="HE14" s="50">
        <f t="shared" si="42"/>
        <v>2106.9872063559928</v>
      </c>
      <c r="HF14" s="50">
        <f t="shared" si="43"/>
        <v>2153.6916488222696</v>
      </c>
      <c r="HG14" s="50"/>
      <c r="HH14" s="50">
        <f t="shared" si="44"/>
        <v>32631.691648822271</v>
      </c>
      <c r="HI14" s="50"/>
      <c r="HJ14" s="200">
        <f t="shared" si="45"/>
        <v>1.4312602291325694E-3</v>
      </c>
      <c r="HK14" s="200">
        <f t="shared" si="46"/>
        <v>6.4568739770867425E-2</v>
      </c>
      <c r="HL14" s="200">
        <f t="shared" si="47"/>
        <v>6.6000000000000003E-2</v>
      </c>
      <c r="HM14" s="50">
        <f t="shared" si="48"/>
        <v>12173.691648822271</v>
      </c>
      <c r="HN14" s="180">
        <f t="shared" si="49"/>
        <v>0.37306345560732335</v>
      </c>
      <c r="HO14" s="50"/>
      <c r="HP14" s="49">
        <v>2004</v>
      </c>
      <c r="HQ14" s="49">
        <v>2005</v>
      </c>
      <c r="HR14" s="50">
        <v>400</v>
      </c>
      <c r="HS14" s="50">
        <v>672.9545454545455</v>
      </c>
      <c r="HT14" s="50">
        <v>608</v>
      </c>
      <c r="HU14" s="50">
        <v>586</v>
      </c>
      <c r="HV14" s="50"/>
      <c r="HW14" s="50"/>
      <c r="HX14" s="49">
        <v>2004</v>
      </c>
      <c r="HY14">
        <v>182</v>
      </c>
      <c r="HZ14" s="50"/>
      <c r="IA14" s="241">
        <v>2015</v>
      </c>
      <c r="IB14" s="50"/>
      <c r="IC14" s="50"/>
      <c r="ID14" s="50">
        <v>12616</v>
      </c>
      <c r="IE14" s="50">
        <v>3</v>
      </c>
      <c r="IF14" s="50">
        <v>268</v>
      </c>
      <c r="IG14" s="50">
        <v>10</v>
      </c>
      <c r="IH14" s="50">
        <v>3518</v>
      </c>
      <c r="II14" s="50">
        <v>597</v>
      </c>
      <c r="IJ14" s="50">
        <v>8582</v>
      </c>
      <c r="IK14" s="50">
        <v>14</v>
      </c>
      <c r="IL14" s="50">
        <v>2597</v>
      </c>
      <c r="IM14" s="50">
        <v>204</v>
      </c>
      <c r="IN14" s="50">
        <f t="shared" si="5"/>
        <v>27581</v>
      </c>
      <c r="IO14" s="50"/>
      <c r="IP14">
        <v>2009</v>
      </c>
      <c r="IQ14" t="s">
        <v>557</v>
      </c>
      <c r="IR14" t="s">
        <v>169</v>
      </c>
      <c r="IS14" t="s">
        <v>556</v>
      </c>
      <c r="IT14">
        <v>122</v>
      </c>
      <c r="IU14" s="50">
        <v>209</v>
      </c>
      <c r="IV14" s="50">
        <v>161</v>
      </c>
      <c r="IW14" s="50">
        <v>0</v>
      </c>
      <c r="IX14" s="50">
        <v>370</v>
      </c>
      <c r="IY14" s="50"/>
      <c r="IZ14" s="50"/>
      <c r="JA14" s="241">
        <v>2015</v>
      </c>
      <c r="JB14" s="50">
        <v>6</v>
      </c>
      <c r="JC14" s="50"/>
      <c r="JD14" s="50">
        <v>2</v>
      </c>
      <c r="JE14" s="50">
        <v>28739</v>
      </c>
      <c r="JF14" s="50"/>
      <c r="JG14" s="50">
        <v>2</v>
      </c>
      <c r="JH14" s="50"/>
      <c r="JI14" s="50">
        <v>79</v>
      </c>
      <c r="JJ14" s="50"/>
      <c r="JK14" s="50">
        <v>3135</v>
      </c>
      <c r="JL14" s="50">
        <v>4518</v>
      </c>
      <c r="JM14" s="50"/>
      <c r="JN14" s="50">
        <v>58</v>
      </c>
      <c r="JO14" s="50"/>
      <c r="JP14" s="50">
        <v>2</v>
      </c>
      <c r="JQ14" s="50">
        <v>26</v>
      </c>
      <c r="JR14" s="50">
        <f t="shared" si="6"/>
        <v>36567</v>
      </c>
      <c r="JS14" s="50"/>
      <c r="JT14" s="241">
        <v>2015</v>
      </c>
      <c r="JU14" s="50">
        <v>0</v>
      </c>
      <c r="JV14" s="50">
        <v>0</v>
      </c>
      <c r="JW14" s="50">
        <v>0</v>
      </c>
      <c r="JX14" s="50">
        <v>0</v>
      </c>
      <c r="JY14" s="50">
        <v>0</v>
      </c>
      <c r="JZ14" s="50">
        <v>13</v>
      </c>
      <c r="KA14" s="50">
        <v>0</v>
      </c>
      <c r="KB14" s="50">
        <v>0</v>
      </c>
      <c r="KC14" s="50">
        <v>0</v>
      </c>
      <c r="KD14" s="50">
        <v>19</v>
      </c>
      <c r="KE14" s="50">
        <v>6</v>
      </c>
      <c r="KF14" s="50">
        <v>0</v>
      </c>
      <c r="KG14" s="50">
        <v>13</v>
      </c>
      <c r="KH14" s="50">
        <v>7</v>
      </c>
      <c r="KI14" s="50">
        <v>0</v>
      </c>
      <c r="KJ14" s="50">
        <v>616</v>
      </c>
      <c r="KK14" s="50">
        <v>0</v>
      </c>
      <c r="KL14" s="50">
        <v>0</v>
      </c>
      <c r="KM14" s="50">
        <v>0</v>
      </c>
      <c r="KN14" s="50">
        <v>34</v>
      </c>
      <c r="KO14" s="50">
        <v>0</v>
      </c>
      <c r="KP14" s="133">
        <v>6</v>
      </c>
      <c r="KQ14" s="133">
        <v>0</v>
      </c>
      <c r="KR14" s="133">
        <v>44</v>
      </c>
      <c r="KS14" s="133">
        <v>44</v>
      </c>
      <c r="KT14" s="50">
        <v>199</v>
      </c>
      <c r="KU14" s="50">
        <v>560</v>
      </c>
      <c r="KV14" s="50">
        <v>127</v>
      </c>
      <c r="KW14" s="50">
        <f t="shared" si="2"/>
        <v>1688</v>
      </c>
      <c r="KX14" s="50"/>
      <c r="KY14" s="49">
        <v>2013</v>
      </c>
      <c r="KZ14" s="200">
        <v>6.6E-3</v>
      </c>
      <c r="LA14" s="200">
        <f t="shared" si="50"/>
        <v>1.9000000000000002E-3</v>
      </c>
      <c r="LB14" s="200">
        <f t="shared" si="51"/>
        <v>4.7000000000000002E-3</v>
      </c>
      <c r="LC14" s="200"/>
      <c r="LD14" s="50">
        <v>19</v>
      </c>
      <c r="LE14" s="269">
        <f t="shared" si="52"/>
        <v>0.2878787878787879</v>
      </c>
      <c r="LF14" s="50"/>
      <c r="LG14" s="50">
        <v>47</v>
      </c>
      <c r="LH14" s="269">
        <f t="shared" si="53"/>
        <v>0.71212121212121215</v>
      </c>
      <c r="LI14" s="50">
        <v>66</v>
      </c>
      <c r="LJ14" s="50"/>
      <c r="LK14" s="49">
        <v>2013</v>
      </c>
      <c r="LL14" s="200">
        <v>6.6000000000000003E-2</v>
      </c>
      <c r="LM14" s="200">
        <f t="shared" si="54"/>
        <v>1.4312602291325694E-3</v>
      </c>
      <c r="LN14" s="200">
        <f t="shared" si="55"/>
        <v>6.4568739770867425E-2</v>
      </c>
      <c r="LO14" s="200"/>
      <c r="LP14" s="50">
        <v>53</v>
      </c>
      <c r="LQ14" s="269">
        <f t="shared" si="56"/>
        <v>2.1685761047463174E-2</v>
      </c>
      <c r="LR14" s="50"/>
      <c r="LS14" s="50">
        <v>2391</v>
      </c>
      <c r="LT14" s="269">
        <f t="shared" si="57"/>
        <v>0.97831423895253677</v>
      </c>
      <c r="LU14" s="50">
        <v>2444</v>
      </c>
      <c r="LV14" s="50"/>
    </row>
    <row r="15" spans="1:335" x14ac:dyDescent="0.3">
      <c r="A15">
        <v>1978</v>
      </c>
      <c r="C15" s="50"/>
      <c r="D15" s="50"/>
      <c r="E15" s="50">
        <v>43900</v>
      </c>
      <c r="F15" s="50">
        <v>12000</v>
      </c>
      <c r="G15" s="50">
        <v>21200</v>
      </c>
      <c r="H15" s="50"/>
      <c r="I15" s="50">
        <v>77100</v>
      </c>
      <c r="J15" s="50"/>
      <c r="K15" s="153">
        <v>1200</v>
      </c>
      <c r="L15" s="153">
        <v>2100</v>
      </c>
      <c r="M15" s="153">
        <v>21500</v>
      </c>
      <c r="N15" s="153">
        <v>20200</v>
      </c>
      <c r="O15" s="154"/>
      <c r="P15" s="153">
        <v>5700</v>
      </c>
      <c r="Q15" s="155">
        <f t="shared" si="0"/>
        <v>50700</v>
      </c>
      <c r="AH15" s="8">
        <v>2008</v>
      </c>
      <c r="AI15" s="9">
        <v>2986</v>
      </c>
      <c r="AJ15" s="9">
        <v>1895</v>
      </c>
      <c r="AK15" s="10">
        <v>484</v>
      </c>
      <c r="AL15" s="13">
        <v>1623</v>
      </c>
      <c r="AM15" s="10">
        <v>940</v>
      </c>
      <c r="AN15" s="12">
        <v>362</v>
      </c>
      <c r="AO15" s="9">
        <v>2215</v>
      </c>
      <c r="AP15" s="9">
        <v>1386</v>
      </c>
      <c r="AQ15" s="10">
        <v>25</v>
      </c>
      <c r="AR15" s="13">
        <v>5994</v>
      </c>
      <c r="AS15" s="10">
        <v>163</v>
      </c>
      <c r="AT15" s="15">
        <v>6610</v>
      </c>
      <c r="AV15" s="26">
        <v>2013</v>
      </c>
      <c r="AW15" s="27">
        <v>860</v>
      </c>
      <c r="AX15" s="27">
        <v>820</v>
      </c>
      <c r="AY15" s="27">
        <v>40</v>
      </c>
      <c r="AZ15" s="28">
        <v>4.7E-2</v>
      </c>
      <c r="BA15" s="50"/>
      <c r="BB15" s="241">
        <v>2014</v>
      </c>
      <c r="BC15" s="50">
        <f>CT27</f>
        <v>428.69896161892592</v>
      </c>
      <c r="BD15" s="50">
        <f>CU27</f>
        <v>8899.3303448502375</v>
      </c>
      <c r="BE15" s="50">
        <f>CR27</f>
        <v>9328.0293064691632</v>
      </c>
      <c r="BF15" s="142">
        <f t="shared" si="7"/>
        <v>36.48429522398456</v>
      </c>
      <c r="BG15" s="142">
        <f t="shared" si="8"/>
        <v>26.054645073780367</v>
      </c>
      <c r="BH15" s="142">
        <f t="shared" si="9"/>
        <v>62.538940297764924</v>
      </c>
      <c r="BI15" s="50">
        <f t="shared" si="10"/>
        <v>9390.5682467669285</v>
      </c>
      <c r="BJ15" s="50"/>
      <c r="BK15" s="200">
        <f>DA25</f>
        <v>3.8852063331253363E-3</v>
      </c>
      <c r="BL15" s="200">
        <f>BL24</f>
        <v>2.7745546796649609E-3</v>
      </c>
      <c r="BM15" s="200">
        <f t="shared" si="11"/>
        <v>6.6597610127902968E-3</v>
      </c>
      <c r="BN15" s="50">
        <f t="shared" si="12"/>
        <v>491.23790191669082</v>
      </c>
      <c r="BO15" s="200">
        <f t="shared" si="13"/>
        <v>5.2311839817129141E-2</v>
      </c>
      <c r="BP15" s="50"/>
      <c r="BQ15" s="241">
        <v>2014</v>
      </c>
      <c r="BR15" s="50">
        <f>DQ36</f>
        <v>3983</v>
      </c>
      <c r="BS15" s="50">
        <f t="shared" si="14"/>
        <v>7382</v>
      </c>
      <c r="BT15" s="50">
        <f t="shared" si="15"/>
        <v>11365</v>
      </c>
      <c r="BU15" s="50"/>
      <c r="BV15" s="50">
        <f t="shared" si="16"/>
        <v>5838</v>
      </c>
      <c r="BW15" s="50">
        <f t="shared" si="17"/>
        <v>10029</v>
      </c>
      <c r="BX15" s="50">
        <f t="shared" si="58"/>
        <v>15867</v>
      </c>
      <c r="BY15" s="50"/>
      <c r="BZ15" s="50">
        <f t="shared" si="64"/>
        <v>27232</v>
      </c>
      <c r="CA15" s="50"/>
      <c r="CB15" s="50">
        <v>0</v>
      </c>
      <c r="CC15" s="50">
        <v>460</v>
      </c>
      <c r="CD15" s="50">
        <f t="shared" si="59"/>
        <v>460</v>
      </c>
      <c r="CE15" s="50"/>
      <c r="CF15" s="50">
        <f t="shared" si="60"/>
        <v>27692</v>
      </c>
      <c r="CG15" s="50"/>
      <c r="CH15" s="200">
        <f t="shared" si="61"/>
        <v>0</v>
      </c>
      <c r="CI15" s="200">
        <f t="shared" si="62"/>
        <v>1.6611295681063124E-2</v>
      </c>
      <c r="CJ15" s="200">
        <f t="shared" si="63"/>
        <v>1.6611295681063124E-2</v>
      </c>
      <c r="CK15" s="50">
        <f t="shared" si="18"/>
        <v>16327</v>
      </c>
      <c r="CL15" s="200">
        <f t="shared" si="19"/>
        <v>0.5895926621406905</v>
      </c>
      <c r="CM15" s="280"/>
      <c r="CN15" s="50"/>
      <c r="CO15" s="111" t="s">
        <v>18</v>
      </c>
      <c r="CP15" s="182"/>
      <c r="CQ15" s="182"/>
      <c r="CR15" s="182">
        <f>CR14+CR13</f>
        <v>8445.7315636029161</v>
      </c>
      <c r="CS15" s="111"/>
      <c r="CT15" s="182">
        <f>CT14+CT13</f>
        <v>392.93032249774973</v>
      </c>
      <c r="CU15" s="182">
        <f>CU14+CU13</f>
        <v>8052.8012411051668</v>
      </c>
      <c r="CZ15" s="142"/>
      <c r="DA15" s="200"/>
      <c r="DB15" s="50"/>
      <c r="DC15" s="241">
        <v>2017</v>
      </c>
      <c r="DD15" s="50">
        <v>2195</v>
      </c>
      <c r="DE15" s="50">
        <v>2959</v>
      </c>
      <c r="DF15" s="50">
        <f t="shared" si="1"/>
        <v>5154</v>
      </c>
      <c r="DG15" s="50"/>
      <c r="DH15">
        <v>2009</v>
      </c>
      <c r="DI15" t="s">
        <v>558</v>
      </c>
      <c r="DJ15" t="s">
        <v>378</v>
      </c>
      <c r="DK15" t="s">
        <v>556</v>
      </c>
      <c r="DL15">
        <v>50</v>
      </c>
      <c r="DM15" s="50">
        <v>38</v>
      </c>
      <c r="DN15" s="50">
        <v>42</v>
      </c>
      <c r="DO15" s="50">
        <v>0</v>
      </c>
      <c r="DP15" s="50">
        <v>80</v>
      </c>
      <c r="DQ15" s="50"/>
      <c r="DR15" s="50"/>
      <c r="DS15" s="241">
        <v>2017</v>
      </c>
      <c r="DT15" s="50">
        <v>0</v>
      </c>
      <c r="DU15" s="50">
        <v>410</v>
      </c>
      <c r="DV15" s="50">
        <v>291</v>
      </c>
      <c r="DW15" s="50">
        <v>15</v>
      </c>
      <c r="DX15" s="50">
        <v>8</v>
      </c>
      <c r="DY15" s="50">
        <v>0</v>
      </c>
      <c r="DZ15" s="50">
        <v>8</v>
      </c>
      <c r="EA15" s="50">
        <v>212</v>
      </c>
      <c r="EB15" s="50">
        <v>49</v>
      </c>
      <c r="EC15" s="50">
        <v>267</v>
      </c>
      <c r="ED15" s="50">
        <v>8</v>
      </c>
      <c r="EE15" s="50">
        <v>0</v>
      </c>
      <c r="EF15" s="50">
        <v>913</v>
      </c>
      <c r="EG15" s="50">
        <v>8</v>
      </c>
      <c r="EH15" s="50">
        <v>0</v>
      </c>
      <c r="EI15" s="50">
        <v>0</v>
      </c>
      <c r="EJ15" s="50">
        <v>0</v>
      </c>
      <c r="EK15" s="50">
        <v>384</v>
      </c>
      <c r="EL15" s="50">
        <v>7</v>
      </c>
      <c r="EM15" s="50">
        <v>0</v>
      </c>
      <c r="EN15" s="50">
        <v>0</v>
      </c>
      <c r="EO15" s="50">
        <v>23</v>
      </c>
      <c r="EP15" s="50">
        <v>63</v>
      </c>
      <c r="EQ15" s="50">
        <v>1841</v>
      </c>
      <c r="ER15" s="50">
        <v>2363</v>
      </c>
      <c r="ES15" s="50">
        <v>465</v>
      </c>
      <c r="ET15" s="50">
        <f t="shared" si="3"/>
        <v>7335</v>
      </c>
      <c r="EU15" s="50"/>
      <c r="EV15" s="241">
        <v>2017</v>
      </c>
      <c r="EW15" s="50">
        <v>5</v>
      </c>
      <c r="EX15" s="50"/>
      <c r="EY15" s="50">
        <v>8421</v>
      </c>
      <c r="EZ15" s="50"/>
      <c r="FA15" s="50">
        <v>94</v>
      </c>
      <c r="FB15" s="50">
        <v>8</v>
      </c>
      <c r="FC15" s="50">
        <v>113</v>
      </c>
      <c r="FD15" s="50"/>
      <c r="FE15" s="50">
        <v>417</v>
      </c>
      <c r="FF15" s="50">
        <v>244</v>
      </c>
      <c r="FG15" s="50"/>
      <c r="FH15" s="50"/>
      <c r="FI15" s="50">
        <v>40</v>
      </c>
      <c r="FJ15" s="50">
        <v>5</v>
      </c>
      <c r="FK15" s="50">
        <v>333</v>
      </c>
      <c r="FL15" s="50">
        <f t="shared" si="4"/>
        <v>9680</v>
      </c>
      <c r="FY15" s="50"/>
      <c r="FZ15" s="241">
        <v>2014</v>
      </c>
      <c r="GA15" s="50">
        <f t="shared" si="20"/>
        <v>2767</v>
      </c>
      <c r="GB15" s="50">
        <f t="shared" si="21"/>
        <v>73</v>
      </c>
      <c r="GC15" s="50">
        <f t="shared" si="22"/>
        <v>2840</v>
      </c>
      <c r="GD15" s="50"/>
      <c r="GE15" s="180">
        <f t="shared" si="23"/>
        <v>7.790305324664637E-2</v>
      </c>
      <c r="GF15" s="50">
        <f t="shared" si="24"/>
        <v>239.936453536111</v>
      </c>
      <c r="GG15" s="50">
        <f t="shared" si="25"/>
        <v>3079.936453536111</v>
      </c>
      <c r="GH15" s="142">
        <f t="shared" si="26"/>
        <v>3.2893212009515191</v>
      </c>
      <c r="GI15" s="142">
        <f t="shared" si="27"/>
        <v>11.5656777710876</v>
      </c>
      <c r="GJ15" s="142">
        <f t="shared" si="28"/>
        <v>14.85499897203912</v>
      </c>
      <c r="GK15" s="50">
        <f t="shared" si="29"/>
        <v>3094.7914525081501</v>
      </c>
      <c r="GL15" s="50"/>
      <c r="GM15" s="200">
        <f t="shared" si="30"/>
        <v>1.0628571428571427E-3</v>
      </c>
      <c r="GN15" s="200">
        <f t="shared" si="31"/>
        <v>3.7371428571428568E-3</v>
      </c>
      <c r="GO15" s="200">
        <f t="shared" si="32"/>
        <v>4.7999999999999996E-3</v>
      </c>
      <c r="GP15" s="50">
        <f t="shared" si="33"/>
        <v>254.79145250815012</v>
      </c>
      <c r="GQ15" s="200">
        <f t="shared" si="34"/>
        <v>8.2329118591062525E-2</v>
      </c>
      <c r="GR15" s="50"/>
      <c r="GS15" s="241">
        <v>2014</v>
      </c>
      <c r="GT15" s="50">
        <f t="shared" si="35"/>
        <v>7104</v>
      </c>
      <c r="GU15" s="50">
        <f>IY69</f>
        <v>951</v>
      </c>
      <c r="GV15" s="50">
        <f t="shared" si="36"/>
        <v>8055</v>
      </c>
      <c r="GW15" s="50"/>
      <c r="GX15" s="50">
        <f t="shared" si="37"/>
        <v>25722</v>
      </c>
      <c r="GY15" s="50">
        <f t="shared" si="38"/>
        <v>2676</v>
      </c>
      <c r="GZ15" s="50">
        <f t="shared" si="39"/>
        <v>28398</v>
      </c>
      <c r="HA15" s="50"/>
      <c r="HB15" s="50">
        <f t="shared" si="40"/>
        <v>36453</v>
      </c>
      <c r="HC15" s="50"/>
      <c r="HD15" s="50">
        <f t="shared" si="41"/>
        <v>16.231391465677184</v>
      </c>
      <c r="HE15" s="50">
        <f t="shared" si="42"/>
        <v>1821.7349950889447</v>
      </c>
      <c r="HF15" s="50">
        <f t="shared" si="43"/>
        <v>1837.966386554622</v>
      </c>
      <c r="HG15" s="50"/>
      <c r="HH15" s="50">
        <f t="shared" si="44"/>
        <v>38290.966386554624</v>
      </c>
      <c r="HI15" s="50"/>
      <c r="HJ15" s="200">
        <f t="shared" si="45"/>
        <v>4.2389610389610395E-4</v>
      </c>
      <c r="HK15" s="200">
        <f t="shared" si="46"/>
        <v>4.7576103896103894E-2</v>
      </c>
      <c r="HL15" s="200">
        <f t="shared" si="47"/>
        <v>4.8000000000000001E-2</v>
      </c>
      <c r="HM15" s="50">
        <f t="shared" si="48"/>
        <v>30235.966386554621</v>
      </c>
      <c r="HN15" s="180">
        <f t="shared" si="49"/>
        <v>0.78963706690807334</v>
      </c>
      <c r="HO15" s="50"/>
      <c r="HP15" s="49">
        <v>2005</v>
      </c>
      <c r="HQ15" s="49">
        <v>2006</v>
      </c>
      <c r="HR15" s="50">
        <v>387</v>
      </c>
      <c r="HS15" s="50">
        <v>560.22727272727275</v>
      </c>
      <c r="HT15" s="50">
        <v>636</v>
      </c>
      <c r="HU15" s="50">
        <v>628</v>
      </c>
      <c r="HV15" s="50"/>
      <c r="HW15" s="50"/>
      <c r="HX15" s="49">
        <v>2005</v>
      </c>
      <c r="HY15">
        <v>152</v>
      </c>
      <c r="HZ15" s="50"/>
      <c r="IA15" s="241">
        <v>2016</v>
      </c>
      <c r="IB15" s="50"/>
      <c r="IC15" s="50"/>
      <c r="ID15" s="50">
        <v>8903</v>
      </c>
      <c r="IE15" s="50">
        <v>1</v>
      </c>
      <c r="IF15" s="50">
        <v>154</v>
      </c>
      <c r="IG15" s="50">
        <v>3</v>
      </c>
      <c r="IH15" s="50">
        <v>6643</v>
      </c>
      <c r="II15" s="50">
        <v>842</v>
      </c>
      <c r="IJ15" s="50">
        <v>4552</v>
      </c>
      <c r="IK15" s="50">
        <v>24</v>
      </c>
      <c r="IL15" s="50">
        <v>2181</v>
      </c>
      <c r="IM15" s="50">
        <v>264</v>
      </c>
      <c r="IN15" s="50">
        <f t="shared" si="5"/>
        <v>22433</v>
      </c>
      <c r="IO15" s="50"/>
      <c r="IP15">
        <v>2009</v>
      </c>
      <c r="IQ15" t="s">
        <v>558</v>
      </c>
      <c r="IR15" t="s">
        <v>378</v>
      </c>
      <c r="IS15" t="s">
        <v>556</v>
      </c>
      <c r="IT15">
        <v>50</v>
      </c>
      <c r="IU15" s="50">
        <v>38</v>
      </c>
      <c r="IV15" s="50">
        <v>42</v>
      </c>
      <c r="IW15" s="50">
        <v>0</v>
      </c>
      <c r="IX15" s="50">
        <v>80</v>
      </c>
      <c r="IY15" s="50"/>
      <c r="IZ15" s="50"/>
      <c r="JA15" s="241">
        <v>2016</v>
      </c>
      <c r="JB15" s="50"/>
      <c r="JC15" s="50"/>
      <c r="JD15" s="50">
        <v>2</v>
      </c>
      <c r="JE15" s="50">
        <v>23478</v>
      </c>
      <c r="JF15" s="50"/>
      <c r="JG15" s="50"/>
      <c r="JH15" s="50"/>
      <c r="JI15" s="50"/>
      <c r="JJ15" s="50"/>
      <c r="JK15" s="50">
        <v>1875</v>
      </c>
      <c r="JL15" s="50">
        <v>2865</v>
      </c>
      <c r="JM15" s="50">
        <v>10</v>
      </c>
      <c r="JN15" s="50"/>
      <c r="JO15" s="50"/>
      <c r="JP15" s="50"/>
      <c r="JQ15" s="50">
        <v>760</v>
      </c>
      <c r="JR15" s="50">
        <f t="shared" si="6"/>
        <v>28990</v>
      </c>
      <c r="JS15" s="50"/>
      <c r="JT15" s="241">
        <v>2016</v>
      </c>
      <c r="JU15" s="50">
        <v>0</v>
      </c>
      <c r="JV15" s="50">
        <v>14</v>
      </c>
      <c r="JW15" s="50">
        <v>0</v>
      </c>
      <c r="JX15" s="50">
        <v>0</v>
      </c>
      <c r="JY15" s="50">
        <v>0</v>
      </c>
      <c r="JZ15" s="50">
        <v>0</v>
      </c>
      <c r="KA15" s="50">
        <v>0</v>
      </c>
      <c r="KB15" s="50">
        <v>0</v>
      </c>
      <c r="KC15" s="50">
        <v>14</v>
      </c>
      <c r="KD15" s="50">
        <v>0</v>
      </c>
      <c r="KE15" s="50">
        <v>0</v>
      </c>
      <c r="KF15" s="50">
        <v>0</v>
      </c>
      <c r="KG15" s="50">
        <v>0</v>
      </c>
      <c r="KH15" s="50">
        <v>21</v>
      </c>
      <c r="KI15" s="50">
        <v>0</v>
      </c>
      <c r="KJ15" s="50">
        <v>1667</v>
      </c>
      <c r="KK15" s="50">
        <v>0</v>
      </c>
      <c r="KL15" s="50">
        <v>0</v>
      </c>
      <c r="KM15" s="50">
        <v>0</v>
      </c>
      <c r="KN15" s="50">
        <v>163</v>
      </c>
      <c r="KO15" s="50">
        <v>7</v>
      </c>
      <c r="KP15" s="133">
        <v>0</v>
      </c>
      <c r="KQ15" s="133">
        <v>0</v>
      </c>
      <c r="KR15" s="133">
        <v>42</v>
      </c>
      <c r="KS15" s="133">
        <v>13</v>
      </c>
      <c r="KT15" s="50">
        <v>560</v>
      </c>
      <c r="KU15" s="50">
        <v>1514</v>
      </c>
      <c r="KV15" s="50">
        <v>794</v>
      </c>
      <c r="KW15" s="50">
        <f t="shared" si="2"/>
        <v>4809</v>
      </c>
      <c r="KX15" s="50"/>
      <c r="KY15" s="49">
        <v>2014</v>
      </c>
      <c r="KZ15" s="200">
        <v>4.7999999999999996E-3</v>
      </c>
      <c r="LA15" s="200">
        <f t="shared" si="50"/>
        <v>1.0628571428571427E-3</v>
      </c>
      <c r="LB15" s="200">
        <f t="shared" si="51"/>
        <v>3.7371428571428568E-3</v>
      </c>
      <c r="LC15" s="200"/>
      <c r="LD15" s="50">
        <v>31</v>
      </c>
      <c r="LE15" s="269">
        <f t="shared" si="52"/>
        <v>0.22142857142857142</v>
      </c>
      <c r="LF15" s="50"/>
      <c r="LG15" s="50">
        <v>109</v>
      </c>
      <c r="LH15" s="269">
        <f t="shared" si="53"/>
        <v>0.77857142857142858</v>
      </c>
      <c r="LI15" s="50">
        <v>140</v>
      </c>
      <c r="LJ15" s="50"/>
      <c r="LK15" s="49">
        <v>2014</v>
      </c>
      <c r="LL15" s="200">
        <v>4.8000000000000001E-2</v>
      </c>
      <c r="LM15" s="200">
        <f t="shared" si="54"/>
        <v>4.2389610389610395E-4</v>
      </c>
      <c r="LN15" s="200">
        <f t="shared" si="55"/>
        <v>4.7576103896103894E-2</v>
      </c>
      <c r="LO15" s="200"/>
      <c r="LP15" s="50">
        <v>34</v>
      </c>
      <c r="LQ15" s="269">
        <f t="shared" si="56"/>
        <v>8.831168831168832E-3</v>
      </c>
      <c r="LR15" s="50"/>
      <c r="LS15" s="50">
        <v>3816</v>
      </c>
      <c r="LT15" s="269">
        <f t="shared" si="57"/>
        <v>0.99116883116883114</v>
      </c>
      <c r="LU15" s="50">
        <v>3850</v>
      </c>
      <c r="LV15" s="50"/>
    </row>
    <row r="16" spans="1:335" x14ac:dyDescent="0.3">
      <c r="A16">
        <v>1979</v>
      </c>
      <c r="C16" s="50"/>
      <c r="D16" s="50">
        <v>500</v>
      </c>
      <c r="E16" s="50">
        <v>71100</v>
      </c>
      <c r="F16" s="50">
        <v>27600</v>
      </c>
      <c r="G16" s="50">
        <v>14900</v>
      </c>
      <c r="H16" s="50"/>
      <c r="I16" s="50">
        <v>114100</v>
      </c>
      <c r="J16" s="50"/>
      <c r="K16" s="153">
        <v>600</v>
      </c>
      <c r="L16" s="153">
        <v>2100</v>
      </c>
      <c r="M16" s="153">
        <v>12200</v>
      </c>
      <c r="N16" s="153">
        <v>13900</v>
      </c>
      <c r="O16" s="154"/>
      <c r="P16" s="153">
        <v>4000</v>
      </c>
      <c r="Q16" s="155">
        <f t="shared" si="0"/>
        <v>32800</v>
      </c>
      <c r="AH16" s="8">
        <v>2009</v>
      </c>
      <c r="AI16" s="9">
        <v>6034</v>
      </c>
      <c r="AJ16" s="9">
        <v>3604</v>
      </c>
      <c r="AK16" s="10">
        <v>819</v>
      </c>
      <c r="AL16" s="11">
        <v>404</v>
      </c>
      <c r="AM16" s="10">
        <v>170</v>
      </c>
      <c r="AN16" s="12">
        <v>26</v>
      </c>
      <c r="AO16" s="9">
        <v>1493</v>
      </c>
      <c r="AP16" s="9">
        <v>1068</v>
      </c>
      <c r="AQ16" s="10">
        <v>58</v>
      </c>
      <c r="AR16" s="13">
        <v>2429</v>
      </c>
      <c r="AS16" s="10">
        <v>261</v>
      </c>
      <c r="AT16" s="15">
        <v>2623</v>
      </c>
      <c r="AV16" s="26">
        <v>2014</v>
      </c>
      <c r="AW16" s="29">
        <v>1111</v>
      </c>
      <c r="AX16" s="29">
        <v>1086</v>
      </c>
      <c r="AY16" s="27">
        <v>25</v>
      </c>
      <c r="AZ16" s="28">
        <v>2.3E-2</v>
      </c>
      <c r="BA16" s="50"/>
      <c r="BB16" s="241">
        <v>2015</v>
      </c>
      <c r="BC16" s="50">
        <f>CT23</f>
        <v>640.68310245731857</v>
      </c>
      <c r="BD16" s="50">
        <f>CU23</f>
        <v>14627.033541089715</v>
      </c>
      <c r="BE16" s="50">
        <f>CR23</f>
        <v>15267.716643547034</v>
      </c>
      <c r="BF16" s="142">
        <f t="shared" si="7"/>
        <v>39.696662060298074</v>
      </c>
      <c r="BG16" s="142">
        <f t="shared" si="8"/>
        <v>49.926186514297967</v>
      </c>
      <c r="BH16" s="142">
        <f t="shared" si="9"/>
        <v>89.622848574596048</v>
      </c>
      <c r="BI16" s="50">
        <f t="shared" si="10"/>
        <v>15357.33949212163</v>
      </c>
      <c r="BJ16" s="50"/>
      <c r="BK16" s="200">
        <f>DA21</f>
        <v>2.5848658278774528E-3</v>
      </c>
      <c r="BL16" s="200">
        <f>DA22</f>
        <v>3.2509658681381813E-3</v>
      </c>
      <c r="BM16" s="200">
        <f t="shared" si="11"/>
        <v>5.8358316960156337E-3</v>
      </c>
      <c r="BN16" s="50">
        <f t="shared" si="12"/>
        <v>730.30595103191467</v>
      </c>
      <c r="BO16" s="200">
        <f t="shared" si="13"/>
        <v>4.7554197223195087E-2</v>
      </c>
      <c r="BP16" s="50"/>
      <c r="BQ16" s="241">
        <v>2015</v>
      </c>
      <c r="BR16" s="50">
        <f>DQ41</f>
        <v>4560</v>
      </c>
      <c r="BS16" s="50">
        <f t="shared" si="14"/>
        <v>11838</v>
      </c>
      <c r="BT16" s="50">
        <f t="shared" si="15"/>
        <v>16398</v>
      </c>
      <c r="BU16" s="50"/>
      <c r="BV16" s="50">
        <f t="shared" si="16"/>
        <v>8509</v>
      </c>
      <c r="BW16" s="50">
        <f t="shared" si="17"/>
        <v>15888</v>
      </c>
      <c r="BX16" s="50">
        <f t="shared" si="58"/>
        <v>24397</v>
      </c>
      <c r="BY16" s="50"/>
      <c r="BZ16" s="50">
        <f t="shared" si="64"/>
        <v>40795</v>
      </c>
      <c r="CA16" s="50"/>
      <c r="CB16" s="50">
        <v>0</v>
      </c>
      <c r="CC16" s="50">
        <v>704</v>
      </c>
      <c r="CD16" s="50">
        <f t="shared" si="59"/>
        <v>704</v>
      </c>
      <c r="CE16" s="50"/>
      <c r="CF16" s="50">
        <f t="shared" si="60"/>
        <v>41499</v>
      </c>
      <c r="CG16" s="50"/>
      <c r="CH16" s="200">
        <f t="shared" si="61"/>
        <v>0</v>
      </c>
      <c r="CI16" s="200">
        <f t="shared" si="62"/>
        <v>1.6964264199137328E-2</v>
      </c>
      <c r="CJ16" s="200">
        <f t="shared" si="63"/>
        <v>1.6964264199137328E-2</v>
      </c>
      <c r="CK16" s="50">
        <f t="shared" si="18"/>
        <v>25101</v>
      </c>
      <c r="CL16" s="200">
        <f t="shared" si="19"/>
        <v>0.60485794838429841</v>
      </c>
      <c r="CM16" s="280"/>
      <c r="CN16" s="50"/>
      <c r="CO16" s="111">
        <v>2016</v>
      </c>
      <c r="CP16" s="50"/>
      <c r="CQ16" s="50"/>
      <c r="CR16" s="50"/>
      <c r="CT16" s="50"/>
      <c r="CU16" s="50"/>
      <c r="CY16" s="111">
        <v>2016</v>
      </c>
      <c r="CZ16" s="142"/>
      <c r="DA16" s="200"/>
      <c r="DB16" s="50"/>
      <c r="DF16" s="50"/>
      <c r="DG16" s="50"/>
      <c r="DH16">
        <v>2009</v>
      </c>
      <c r="DI16" t="s">
        <v>559</v>
      </c>
      <c r="DJ16" t="s">
        <v>193</v>
      </c>
      <c r="DK16" t="s">
        <v>556</v>
      </c>
      <c r="DL16">
        <v>11</v>
      </c>
      <c r="DM16" s="50">
        <v>445</v>
      </c>
      <c r="DN16" s="50">
        <v>337</v>
      </c>
      <c r="DO16" s="50">
        <v>0</v>
      </c>
      <c r="DP16" s="50">
        <v>782</v>
      </c>
      <c r="DQ16" s="50">
        <f>SUM(DP13:DP16)</f>
        <v>1582</v>
      </c>
      <c r="DR16" s="50"/>
      <c r="DS16" s="241">
        <v>2018</v>
      </c>
      <c r="DT16" s="50">
        <v>0</v>
      </c>
      <c r="DU16" s="50">
        <v>91</v>
      </c>
      <c r="DV16" s="50">
        <v>15</v>
      </c>
      <c r="DW16" s="50">
        <v>0</v>
      </c>
      <c r="DX16" s="50">
        <v>0</v>
      </c>
      <c r="DY16" s="50">
        <v>0</v>
      </c>
      <c r="DZ16" s="50">
        <v>0</v>
      </c>
      <c r="EA16" s="50">
        <v>0</v>
      </c>
      <c r="EB16" s="50">
        <v>38</v>
      </c>
      <c r="EC16" s="50">
        <v>38</v>
      </c>
      <c r="ED16" s="50">
        <v>0</v>
      </c>
      <c r="EE16" s="50">
        <v>0</v>
      </c>
      <c r="EF16" s="50">
        <v>103</v>
      </c>
      <c r="EG16" s="50">
        <v>0</v>
      </c>
      <c r="EH16" s="50">
        <v>0</v>
      </c>
      <c r="EI16" s="50">
        <v>0</v>
      </c>
      <c r="EJ16" s="50">
        <v>0</v>
      </c>
      <c r="EK16" s="50">
        <v>46</v>
      </c>
      <c r="EL16" s="50">
        <v>0</v>
      </c>
      <c r="EM16" s="50">
        <v>0</v>
      </c>
      <c r="EN16" s="50">
        <v>0</v>
      </c>
      <c r="EO16" s="50">
        <v>10</v>
      </c>
      <c r="EP16" s="50">
        <v>8</v>
      </c>
      <c r="EQ16" s="50">
        <v>213</v>
      </c>
      <c r="ER16" s="50">
        <v>430</v>
      </c>
      <c r="ES16" s="50">
        <v>93</v>
      </c>
      <c r="ET16" s="50">
        <f t="shared" si="3"/>
        <v>1085</v>
      </c>
      <c r="EU16" s="50"/>
      <c r="EV16" s="241">
        <v>2018</v>
      </c>
      <c r="EW16" s="50"/>
      <c r="EX16" s="50"/>
      <c r="EY16" s="50"/>
      <c r="EZ16" s="50"/>
      <c r="FA16" s="50"/>
      <c r="FB16" s="50"/>
      <c r="FC16" s="50"/>
      <c r="FD16" s="50"/>
      <c r="FE16" s="50"/>
      <c r="FF16" s="50"/>
      <c r="FG16" s="50"/>
      <c r="FH16" s="50"/>
      <c r="FI16" s="50"/>
      <c r="FJ16" s="50"/>
      <c r="FK16" s="50"/>
      <c r="FL16" s="50"/>
      <c r="FY16" s="50"/>
      <c r="FZ16" s="241">
        <v>2015</v>
      </c>
      <c r="GA16" s="50">
        <f t="shared" si="20"/>
        <v>3031</v>
      </c>
      <c r="GB16" s="50">
        <f t="shared" si="21"/>
        <v>143</v>
      </c>
      <c r="GC16" s="50">
        <f t="shared" si="22"/>
        <v>3174</v>
      </c>
      <c r="GD16" s="50"/>
      <c r="GE16" s="180">
        <f t="shared" si="23"/>
        <v>5.7489142359076081E-2</v>
      </c>
      <c r="GF16" s="50">
        <f t="shared" si="24"/>
        <v>193.60046239087978</v>
      </c>
      <c r="GG16" s="50">
        <f t="shared" si="25"/>
        <v>3367.6004623908798</v>
      </c>
      <c r="GH16" s="142">
        <f t="shared" si="26"/>
        <v>5.4929337851962501</v>
      </c>
      <c r="GI16" s="142">
        <f t="shared" si="27"/>
        <v>3.6242037345624745</v>
      </c>
      <c r="GJ16" s="142">
        <f t="shared" si="28"/>
        <v>9.1171375197587246</v>
      </c>
      <c r="GK16" s="50">
        <f t="shared" si="29"/>
        <v>3376.7175999106385</v>
      </c>
      <c r="GL16" s="50"/>
      <c r="GM16" s="200">
        <f t="shared" si="30"/>
        <v>1.6267080745341615E-3</v>
      </c>
      <c r="GN16" s="200">
        <f t="shared" si="31"/>
        <v>1.0732919254658386E-3</v>
      </c>
      <c r="GO16" s="200">
        <f t="shared" si="32"/>
        <v>2.7000000000000001E-3</v>
      </c>
      <c r="GP16" s="50">
        <f t="shared" si="33"/>
        <v>202.71759991063851</v>
      </c>
      <c r="GQ16" s="200">
        <f t="shared" si="34"/>
        <v>6.0033921674706593E-2</v>
      </c>
      <c r="GR16" s="50"/>
      <c r="GS16" s="241">
        <v>2015</v>
      </c>
      <c r="GT16" s="50">
        <f t="shared" si="35"/>
        <v>27581</v>
      </c>
      <c r="GU16" s="50">
        <f>IY71</f>
        <v>707</v>
      </c>
      <c r="GV16" s="50">
        <f t="shared" si="36"/>
        <v>28288</v>
      </c>
      <c r="GW16" s="50"/>
      <c r="GX16" s="50">
        <f t="shared" si="37"/>
        <v>36567</v>
      </c>
      <c r="GY16" s="50">
        <f t="shared" si="38"/>
        <v>1688</v>
      </c>
      <c r="GZ16" s="50">
        <f t="shared" si="39"/>
        <v>38255</v>
      </c>
      <c r="HA16" s="50"/>
      <c r="HB16" s="50">
        <f t="shared" si="40"/>
        <v>66543</v>
      </c>
      <c r="HC16" s="50"/>
      <c r="HD16" s="50">
        <f t="shared" si="41"/>
        <v>74.69057357645184</v>
      </c>
      <c r="HE16" s="50">
        <f t="shared" si="42"/>
        <v>1771.8263842858298</v>
      </c>
      <c r="HF16" s="50">
        <f t="shared" si="43"/>
        <v>1846.5169578622817</v>
      </c>
      <c r="HG16" s="50"/>
      <c r="HH16" s="50">
        <f t="shared" si="44"/>
        <v>68389.516957862288</v>
      </c>
      <c r="HI16" s="50"/>
      <c r="HJ16" s="200">
        <f t="shared" si="45"/>
        <v>1.092134831460674E-3</v>
      </c>
      <c r="HK16" s="200">
        <f t="shared" si="46"/>
        <v>2.5907865168539324E-2</v>
      </c>
      <c r="HL16" s="200">
        <f t="shared" si="47"/>
        <v>2.7E-2</v>
      </c>
      <c r="HM16" s="50">
        <f t="shared" si="48"/>
        <v>40101.516957862281</v>
      </c>
      <c r="HN16" s="180">
        <f t="shared" si="49"/>
        <v>0.58636935515381028</v>
      </c>
      <c r="HO16" s="50"/>
      <c r="HP16" s="49">
        <v>2006</v>
      </c>
      <c r="HQ16" s="49">
        <v>2007</v>
      </c>
      <c r="HR16" s="50">
        <v>361</v>
      </c>
      <c r="HS16" s="50">
        <v>412.38636363636363</v>
      </c>
      <c r="HT16" s="50">
        <v>681</v>
      </c>
      <c r="HU16" s="50">
        <v>734</v>
      </c>
      <c r="HV16" s="50"/>
      <c r="HW16" s="50"/>
      <c r="HX16" s="49">
        <v>2006</v>
      </c>
      <c r="HY16">
        <v>170</v>
      </c>
      <c r="HZ16" s="50"/>
      <c r="IA16" s="241">
        <v>2017</v>
      </c>
      <c r="IB16" s="50"/>
      <c r="IC16" s="50"/>
      <c r="ID16" s="50">
        <v>9658</v>
      </c>
      <c r="IE16" s="50">
        <v>4</v>
      </c>
      <c r="IF16" s="50">
        <v>28</v>
      </c>
      <c r="IG16" s="50">
        <v>2</v>
      </c>
      <c r="IH16" s="50">
        <v>3559</v>
      </c>
      <c r="II16" s="50">
        <v>742</v>
      </c>
      <c r="IJ16" s="50">
        <v>6884</v>
      </c>
      <c r="IK16" s="50">
        <v>12</v>
      </c>
      <c r="IL16" s="50">
        <v>3985</v>
      </c>
      <c r="IM16" s="50">
        <v>134</v>
      </c>
      <c r="IN16" s="50">
        <f t="shared" si="5"/>
        <v>24114</v>
      </c>
      <c r="IO16" s="50"/>
      <c r="IP16">
        <v>2009</v>
      </c>
      <c r="IQ16" t="s">
        <v>559</v>
      </c>
      <c r="IR16" t="s">
        <v>193</v>
      </c>
      <c r="IS16" t="s">
        <v>556</v>
      </c>
      <c r="IT16">
        <v>11</v>
      </c>
      <c r="IU16" s="50">
        <v>445</v>
      </c>
      <c r="IV16" s="50">
        <v>337</v>
      </c>
      <c r="IW16" s="50">
        <v>0</v>
      </c>
      <c r="IX16" s="50">
        <v>782</v>
      </c>
      <c r="IY16" s="50">
        <f>SUM(IX13:IX16)</f>
        <v>1582</v>
      </c>
      <c r="IZ16" s="50"/>
      <c r="JA16" s="241">
        <v>2017</v>
      </c>
      <c r="JB16" s="50"/>
      <c r="JC16" s="50"/>
      <c r="JD16" s="50"/>
      <c r="JE16" s="50"/>
      <c r="JF16" s="50"/>
      <c r="JG16" s="50"/>
      <c r="JH16" s="50"/>
      <c r="JI16" s="50"/>
      <c r="JJ16" s="50"/>
      <c r="JK16" s="50"/>
      <c r="JL16" s="50"/>
      <c r="JM16" s="50"/>
      <c r="JN16" s="50"/>
      <c r="JO16" s="50"/>
      <c r="JP16" s="50"/>
      <c r="JQ16" s="50"/>
      <c r="JR16" s="50"/>
      <c r="JS16" s="50"/>
      <c r="JT16" s="241">
        <v>2017</v>
      </c>
      <c r="JU16" s="50">
        <v>0</v>
      </c>
      <c r="JV16" s="50">
        <v>42</v>
      </c>
      <c r="JW16" s="50">
        <v>0</v>
      </c>
      <c r="JX16" s="50">
        <v>0</v>
      </c>
      <c r="JY16" s="50">
        <v>0</v>
      </c>
      <c r="JZ16" s="50">
        <v>0</v>
      </c>
      <c r="KA16" s="50">
        <v>0</v>
      </c>
      <c r="KB16" s="50">
        <v>0</v>
      </c>
      <c r="KC16" s="50">
        <v>0</v>
      </c>
      <c r="KD16" s="50">
        <v>8</v>
      </c>
      <c r="KE16" s="50">
        <v>0</v>
      </c>
      <c r="KF16" s="50">
        <v>0</v>
      </c>
      <c r="KG16" s="50">
        <v>0</v>
      </c>
      <c r="KH16" s="50">
        <v>0</v>
      </c>
      <c r="KI16" s="50">
        <v>0</v>
      </c>
      <c r="KJ16" s="50">
        <v>248</v>
      </c>
      <c r="KK16" s="50">
        <v>0</v>
      </c>
      <c r="KL16" s="50">
        <v>0</v>
      </c>
      <c r="KM16" s="50">
        <v>0</v>
      </c>
      <c r="KN16" s="50">
        <v>76</v>
      </c>
      <c r="KO16" s="50">
        <v>0</v>
      </c>
      <c r="KP16" s="133">
        <v>0</v>
      </c>
      <c r="KQ16" s="133">
        <v>0</v>
      </c>
      <c r="KR16" s="133">
        <v>15</v>
      </c>
      <c r="KS16" s="133">
        <v>0</v>
      </c>
      <c r="KT16" s="50">
        <v>183</v>
      </c>
      <c r="KU16" s="50">
        <v>254</v>
      </c>
      <c r="KV16" s="50">
        <v>219</v>
      </c>
      <c r="KW16" s="50">
        <f t="shared" si="2"/>
        <v>1045</v>
      </c>
      <c r="KX16" s="50"/>
      <c r="KY16" s="49">
        <v>2015</v>
      </c>
      <c r="KZ16" s="200">
        <v>2.7000000000000001E-3</v>
      </c>
      <c r="LA16" s="200">
        <f t="shared" si="50"/>
        <v>1.6267080745341615E-3</v>
      </c>
      <c r="LB16" s="200">
        <f t="shared" si="51"/>
        <v>1.0732919254658386E-3</v>
      </c>
      <c r="LC16" s="200"/>
      <c r="LD16" s="50">
        <v>97</v>
      </c>
      <c r="LE16" s="269">
        <f t="shared" si="52"/>
        <v>0.60248447204968947</v>
      </c>
      <c r="LF16" s="50"/>
      <c r="LG16" s="50">
        <v>64</v>
      </c>
      <c r="LH16" s="269">
        <f t="shared" si="53"/>
        <v>0.39751552795031053</v>
      </c>
      <c r="LI16" s="50">
        <v>161</v>
      </c>
      <c r="LJ16" s="50"/>
      <c r="LK16" s="49">
        <v>2015</v>
      </c>
      <c r="LL16" s="200">
        <v>2.7E-2</v>
      </c>
      <c r="LM16" s="200">
        <f t="shared" si="54"/>
        <v>1.092134831460674E-3</v>
      </c>
      <c r="LN16" s="200">
        <f t="shared" si="55"/>
        <v>2.5907865168539324E-2</v>
      </c>
      <c r="LO16" s="200"/>
      <c r="LP16" s="50">
        <v>72</v>
      </c>
      <c r="LQ16" s="269">
        <f t="shared" si="56"/>
        <v>4.0449438202247189E-2</v>
      </c>
      <c r="LR16" s="50"/>
      <c r="LS16" s="50">
        <v>1708</v>
      </c>
      <c r="LT16" s="269">
        <f t="shared" si="57"/>
        <v>0.95955056179775278</v>
      </c>
      <c r="LU16" s="50">
        <v>1780</v>
      </c>
      <c r="LV16" s="50"/>
    </row>
    <row r="17" spans="1:334" x14ac:dyDescent="0.3">
      <c r="A17">
        <v>1980</v>
      </c>
      <c r="C17" s="50"/>
      <c r="D17" s="50">
        <v>600</v>
      </c>
      <c r="E17" s="50">
        <v>47200</v>
      </c>
      <c r="F17" s="50">
        <v>23500</v>
      </c>
      <c r="G17" s="50">
        <v>9300</v>
      </c>
      <c r="H17" s="50"/>
      <c r="I17" s="50">
        <v>80600</v>
      </c>
      <c r="J17" s="50"/>
      <c r="K17" s="153">
        <v>300</v>
      </c>
      <c r="L17" s="153">
        <v>3800</v>
      </c>
      <c r="M17" s="153">
        <v>18100</v>
      </c>
      <c r="N17" s="153">
        <v>20500</v>
      </c>
      <c r="O17" s="154"/>
      <c r="P17" s="153">
        <v>5100</v>
      </c>
      <c r="Q17" s="155">
        <f t="shared" si="0"/>
        <v>47800</v>
      </c>
      <c r="AH17" s="8">
        <v>2010</v>
      </c>
      <c r="AI17" s="9">
        <v>8585</v>
      </c>
      <c r="AJ17" s="9">
        <v>5920</v>
      </c>
      <c r="AK17" s="10">
        <v>286</v>
      </c>
      <c r="AL17" s="11">
        <v>977</v>
      </c>
      <c r="AM17" s="10">
        <v>467</v>
      </c>
      <c r="AN17" s="12">
        <v>0</v>
      </c>
      <c r="AO17" s="9">
        <v>2347</v>
      </c>
      <c r="AP17" s="9">
        <v>1896</v>
      </c>
      <c r="AQ17" s="10">
        <v>157</v>
      </c>
      <c r="AR17" s="13">
        <v>7652</v>
      </c>
      <c r="AS17" s="10">
        <v>652</v>
      </c>
      <c r="AT17" s="15">
        <v>8215</v>
      </c>
      <c r="AV17" s="26">
        <v>2015</v>
      </c>
      <c r="AW17" s="29">
        <v>2331</v>
      </c>
      <c r="AX17" s="29">
        <v>2223</v>
      </c>
      <c r="AY17" s="27">
        <v>108</v>
      </c>
      <c r="AZ17" s="28">
        <v>4.5999999999999999E-2</v>
      </c>
      <c r="BA17" s="50"/>
      <c r="BB17" s="241">
        <v>2016</v>
      </c>
      <c r="BC17" s="50">
        <f>CT19</f>
        <v>725.60804411910033</v>
      </c>
      <c r="BD17" s="50">
        <f>CU19</f>
        <v>15697.173564578095</v>
      </c>
      <c r="BE17" s="50">
        <f>CR19</f>
        <v>16422.781608697194</v>
      </c>
      <c r="BF17" s="142">
        <f t="shared" si="7"/>
        <v>35.380252504436243</v>
      </c>
      <c r="BG17" s="142">
        <f t="shared" si="8"/>
        <v>36.85442969212108</v>
      </c>
      <c r="BH17" s="142">
        <f t="shared" si="9"/>
        <v>72.234682196557316</v>
      </c>
      <c r="BI17" s="50">
        <f t="shared" si="10"/>
        <v>16495.016290893753</v>
      </c>
      <c r="BJ17" s="50"/>
      <c r="BK17" s="200">
        <f>DA17</f>
        <v>2.1449055812068694E-3</v>
      </c>
      <c r="BL17" s="200">
        <f>DA18</f>
        <v>2.2342766470904887E-3</v>
      </c>
      <c r="BM17" s="200">
        <f t="shared" si="11"/>
        <v>4.3791822282973581E-3</v>
      </c>
      <c r="BN17" s="50">
        <f t="shared" si="12"/>
        <v>797.84272631565761</v>
      </c>
      <c r="BO17" s="200">
        <f t="shared" si="13"/>
        <v>4.8368714055536582E-2</v>
      </c>
      <c r="BP17" s="50"/>
      <c r="BQ17" s="241">
        <v>2016</v>
      </c>
      <c r="BR17" s="50">
        <f>DQ45</f>
        <v>9395</v>
      </c>
      <c r="BS17" s="50">
        <f t="shared" si="14"/>
        <v>11848</v>
      </c>
      <c r="BT17" s="50">
        <f t="shared" si="15"/>
        <v>21243</v>
      </c>
      <c r="BU17" s="50"/>
      <c r="BV17" s="50">
        <f t="shared" si="16"/>
        <v>7335</v>
      </c>
      <c r="BW17" s="50">
        <f t="shared" si="17"/>
        <v>17697</v>
      </c>
      <c r="BX17" s="50">
        <f t="shared" si="58"/>
        <v>25032</v>
      </c>
      <c r="BY17" s="50"/>
      <c r="BZ17" s="50">
        <f t="shared" si="64"/>
        <v>46275</v>
      </c>
      <c r="CA17" s="50"/>
      <c r="CB17" s="50">
        <v>0</v>
      </c>
      <c r="CC17" s="50">
        <v>898</v>
      </c>
      <c r="CD17" s="50">
        <f t="shared" si="59"/>
        <v>898</v>
      </c>
      <c r="CE17" s="50"/>
      <c r="CF17" s="50">
        <f t="shared" si="60"/>
        <v>47173</v>
      </c>
      <c r="CG17" s="50"/>
      <c r="CH17" s="200">
        <f t="shared" si="61"/>
        <v>0</v>
      </c>
      <c r="CI17" s="200">
        <f t="shared" si="62"/>
        <v>1.9036313145231382E-2</v>
      </c>
      <c r="CJ17" s="200">
        <f t="shared" si="63"/>
        <v>1.9036313145231382E-2</v>
      </c>
      <c r="CK17" s="50">
        <f t="shared" si="18"/>
        <v>25930</v>
      </c>
      <c r="CL17" s="200">
        <f t="shared" si="19"/>
        <v>0.54967884171030035</v>
      </c>
      <c r="CM17" s="280"/>
      <c r="CN17" s="50"/>
      <c r="CO17" t="s">
        <v>541</v>
      </c>
      <c r="CP17" s="50">
        <v>92.083333333333371</v>
      </c>
      <c r="CQ17" s="50">
        <v>2210</v>
      </c>
      <c r="CR17" s="50">
        <v>2440.4833333333331</v>
      </c>
      <c r="CT17" s="50">
        <f>CP17*(CR17/(CP17+CQ17))</f>
        <v>97.619333333333358</v>
      </c>
      <c r="CU17" s="50">
        <f>CQ17*(CR17/(CQ17+CP17))</f>
        <v>2342.864</v>
      </c>
      <c r="CW17" t="s">
        <v>647</v>
      </c>
      <c r="CZ17" s="142">
        <v>48</v>
      </c>
      <c r="DA17" s="200">
        <v>2.1449055812068694E-3</v>
      </c>
      <c r="DB17" s="50"/>
      <c r="DD17" s="50"/>
      <c r="DE17" s="50"/>
      <c r="DF17" s="50"/>
      <c r="DG17" s="50"/>
      <c r="DH17">
        <v>2010</v>
      </c>
      <c r="DI17" t="s">
        <v>555</v>
      </c>
      <c r="DJ17" t="s">
        <v>40</v>
      </c>
      <c r="DK17" t="s">
        <v>556</v>
      </c>
      <c r="DL17">
        <v>13</v>
      </c>
      <c r="DM17" s="50">
        <v>288</v>
      </c>
      <c r="DN17" s="50">
        <v>351</v>
      </c>
      <c r="DO17" s="50">
        <v>0</v>
      </c>
      <c r="DP17" s="50">
        <v>639</v>
      </c>
      <c r="DQ17" s="50"/>
      <c r="DR17" s="50"/>
      <c r="DT17" s="50"/>
      <c r="DU17" s="50"/>
      <c r="DV17" s="50"/>
      <c r="DW17" s="50"/>
      <c r="DX17" s="50"/>
      <c r="DY17" s="50"/>
      <c r="DZ17" s="50"/>
      <c r="EA17" s="50"/>
      <c r="EB17" s="50"/>
      <c r="EC17" s="50"/>
      <c r="ED17" s="50"/>
      <c r="EE17" s="50"/>
      <c r="EF17" s="50"/>
      <c r="EG17" s="50"/>
      <c r="EH17" s="50"/>
      <c r="EI17" s="50"/>
      <c r="EJ17" s="50"/>
      <c r="EK17" s="50"/>
      <c r="EL17" s="50"/>
      <c r="FK17" s="50"/>
      <c r="FL17" s="50"/>
      <c r="FY17" s="50"/>
      <c r="FZ17" s="241">
        <v>2016</v>
      </c>
      <c r="GA17" s="50">
        <f t="shared" si="20"/>
        <v>3154</v>
      </c>
      <c r="GB17" s="50">
        <f t="shared" si="21"/>
        <v>174</v>
      </c>
      <c r="GC17" s="50">
        <f t="shared" si="22"/>
        <v>3328</v>
      </c>
      <c r="GD17" s="50"/>
      <c r="GE17" s="180">
        <f t="shared" si="23"/>
        <v>5.9706053807698424E-2</v>
      </c>
      <c r="GF17" s="50">
        <f t="shared" si="24"/>
        <v>211.31875609394137</v>
      </c>
      <c r="GG17" s="50">
        <f t="shared" si="25"/>
        <v>3539.3187560939414</v>
      </c>
      <c r="GH17" s="142">
        <f t="shared" si="26"/>
        <v>5.5172929554610572</v>
      </c>
      <c r="GI17" s="142">
        <f t="shared" si="27"/>
        <v>8.3400940024411341</v>
      </c>
      <c r="GJ17" s="142">
        <f t="shared" si="28"/>
        <v>13.857386957902191</v>
      </c>
      <c r="GK17" s="50">
        <f t="shared" si="29"/>
        <v>3553.1761430518436</v>
      </c>
      <c r="GL17" s="50"/>
      <c r="GM17" s="200">
        <f t="shared" si="30"/>
        <v>1.5527777777777777E-3</v>
      </c>
      <c r="GN17" s="200">
        <f t="shared" si="31"/>
        <v>2.3472222222222223E-3</v>
      </c>
      <c r="GO17" s="200">
        <f t="shared" si="32"/>
        <v>3.8999999999999998E-3</v>
      </c>
      <c r="GP17" s="50">
        <f t="shared" si="33"/>
        <v>225.17614305184355</v>
      </c>
      <c r="GQ17" s="200">
        <f t="shared" si="34"/>
        <v>6.3373200197848464E-2</v>
      </c>
      <c r="GR17" s="50"/>
      <c r="GS17" s="241">
        <v>2016</v>
      </c>
      <c r="GT17" s="50">
        <f t="shared" si="35"/>
        <v>22433</v>
      </c>
      <c r="GU17" s="50">
        <f>IY73</f>
        <v>377</v>
      </c>
      <c r="GV17" s="50">
        <f t="shared" si="36"/>
        <v>22810</v>
      </c>
      <c r="GW17" s="50"/>
      <c r="GX17" s="50">
        <f t="shared" si="37"/>
        <v>28990</v>
      </c>
      <c r="GY17" s="50">
        <f t="shared" si="38"/>
        <v>4809</v>
      </c>
      <c r="GZ17" s="50">
        <f t="shared" si="39"/>
        <v>33799</v>
      </c>
      <c r="HA17" s="50"/>
      <c r="HB17" s="50">
        <f t="shared" si="40"/>
        <v>56609</v>
      </c>
      <c r="HC17" s="50"/>
      <c r="HD17" s="50">
        <f t="shared" si="41"/>
        <v>43.958666779802343</v>
      </c>
      <c r="HE17" s="50">
        <f t="shared" si="42"/>
        <v>2253.388887850791</v>
      </c>
      <c r="HF17" s="50">
        <f t="shared" si="43"/>
        <v>2297.3475546305935</v>
      </c>
      <c r="HG17" s="50"/>
      <c r="HH17" s="50">
        <f t="shared" si="44"/>
        <v>58906.347554630593</v>
      </c>
      <c r="HI17" s="50"/>
      <c r="HJ17" s="200">
        <f t="shared" si="45"/>
        <v>7.4624668825434208E-4</v>
      </c>
      <c r="HK17" s="200">
        <f t="shared" si="46"/>
        <v>3.8253753311745659E-2</v>
      </c>
      <c r="HL17" s="200">
        <f t="shared" si="47"/>
        <v>3.9E-2</v>
      </c>
      <c r="HM17" s="50">
        <f t="shared" si="48"/>
        <v>36096.347554630593</v>
      </c>
      <c r="HN17" s="180">
        <f t="shared" si="49"/>
        <v>0.61277517709198182</v>
      </c>
      <c r="HO17" s="50"/>
      <c r="HP17" s="49">
        <v>2007</v>
      </c>
      <c r="HQ17" s="49">
        <v>2008</v>
      </c>
      <c r="HR17" s="50">
        <v>237</v>
      </c>
      <c r="HS17" s="50">
        <v>364.77272727272725</v>
      </c>
      <c r="HT17" s="50">
        <v>803</v>
      </c>
      <c r="HU17" s="50">
        <v>611</v>
      </c>
      <c r="HV17" s="50">
        <f>SUM(HR17:HU17)</f>
        <v>2015.7727272727273</v>
      </c>
      <c r="HW17" s="50"/>
      <c r="HX17" s="49">
        <v>2007</v>
      </c>
      <c r="HY17">
        <v>169</v>
      </c>
      <c r="HZ17" s="50"/>
      <c r="IB17" s="50"/>
      <c r="IC17" s="50"/>
      <c r="ID17" s="50"/>
      <c r="IE17" s="50"/>
      <c r="IF17" s="50"/>
      <c r="IG17" s="50"/>
      <c r="IH17" s="50"/>
      <c r="II17" s="50"/>
      <c r="IJ17" s="50"/>
      <c r="IK17" s="50"/>
      <c r="IL17" s="50"/>
      <c r="IO17" s="50"/>
      <c r="IP17">
        <v>2010</v>
      </c>
      <c r="IQ17" t="s">
        <v>555</v>
      </c>
      <c r="IR17" t="s">
        <v>40</v>
      </c>
      <c r="IS17" t="s">
        <v>556</v>
      </c>
      <c r="IT17">
        <v>13</v>
      </c>
      <c r="IU17" s="50">
        <v>288</v>
      </c>
      <c r="IV17" s="50">
        <v>351</v>
      </c>
      <c r="IW17" s="50">
        <v>0</v>
      </c>
      <c r="IX17" s="50">
        <v>639</v>
      </c>
      <c r="IY17" s="50"/>
      <c r="IZ17" s="50"/>
      <c r="JA17" s="241">
        <v>2018</v>
      </c>
      <c r="JB17" s="50"/>
      <c r="JC17" s="50"/>
      <c r="JD17" s="50"/>
      <c r="JE17" s="50"/>
      <c r="JF17" s="50"/>
      <c r="JG17" s="50"/>
      <c r="JH17" s="50"/>
      <c r="JI17" s="50"/>
      <c r="JJ17" s="50"/>
      <c r="JK17" s="50"/>
      <c r="JL17" s="50"/>
      <c r="JM17" s="50"/>
      <c r="JN17" s="50"/>
      <c r="JO17" s="50"/>
      <c r="JP17" s="50"/>
      <c r="JQ17" s="50"/>
      <c r="JR17" s="50"/>
      <c r="JS17" s="50"/>
      <c r="JT17" s="241">
        <v>2018</v>
      </c>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49">
        <v>2016</v>
      </c>
      <c r="KZ17" s="200">
        <v>3.8999999999999998E-3</v>
      </c>
      <c r="LA17" s="200">
        <f t="shared" si="50"/>
        <v>1.5527777777777777E-3</v>
      </c>
      <c r="LB17" s="200">
        <f t="shared" si="51"/>
        <v>2.3472222222222223E-3</v>
      </c>
      <c r="LC17" s="200"/>
      <c r="LD17" s="50">
        <v>43</v>
      </c>
      <c r="LE17" s="269">
        <f t="shared" si="52"/>
        <v>0.39814814814814814</v>
      </c>
      <c r="LF17" s="50"/>
      <c r="LG17" s="50">
        <v>65</v>
      </c>
      <c r="LH17" s="269">
        <f t="shared" si="53"/>
        <v>0.60185185185185186</v>
      </c>
      <c r="LI17" s="50">
        <v>108</v>
      </c>
      <c r="LJ17" s="50"/>
      <c r="LK17" s="49">
        <v>2016</v>
      </c>
      <c r="LL17" s="200">
        <v>3.9E-2</v>
      </c>
      <c r="LM17" s="200">
        <f t="shared" si="54"/>
        <v>7.4624668825434208E-4</v>
      </c>
      <c r="LN17" s="200">
        <f t="shared" si="55"/>
        <v>3.8253753311745659E-2</v>
      </c>
      <c r="LO17" s="200"/>
      <c r="LP17" s="50">
        <v>65</v>
      </c>
      <c r="LQ17" s="269">
        <f t="shared" si="56"/>
        <v>1.9134530468060053E-2</v>
      </c>
      <c r="LR17" s="50"/>
      <c r="LS17" s="50">
        <v>3332</v>
      </c>
      <c r="LT17" s="269">
        <f t="shared" si="57"/>
        <v>0.98086546953193998</v>
      </c>
      <c r="LU17" s="50">
        <v>3397</v>
      </c>
      <c r="LV17" s="50"/>
    </row>
    <row r="18" spans="1:334" x14ac:dyDescent="0.3">
      <c r="A18">
        <v>1981</v>
      </c>
      <c r="C18" s="50"/>
      <c r="D18" s="50">
        <v>1200</v>
      </c>
      <c r="E18" s="50">
        <v>41500</v>
      </c>
      <c r="F18" s="50">
        <v>17100</v>
      </c>
      <c r="G18" s="50">
        <v>7200</v>
      </c>
      <c r="H18" s="50"/>
      <c r="I18" s="50">
        <v>67000</v>
      </c>
      <c r="J18" s="50"/>
      <c r="K18" s="153">
        <v>1900</v>
      </c>
      <c r="L18" s="153">
        <v>2500</v>
      </c>
      <c r="M18" s="153">
        <v>22900</v>
      </c>
      <c r="N18" s="153">
        <v>23000</v>
      </c>
      <c r="O18" s="154"/>
      <c r="P18" s="153">
        <v>6300</v>
      </c>
      <c r="Q18" s="155">
        <f t="shared" si="0"/>
        <v>56600</v>
      </c>
      <c r="AH18" s="8">
        <v>2011</v>
      </c>
      <c r="AI18" s="9">
        <v>5308</v>
      </c>
      <c r="AJ18" s="9">
        <v>1992</v>
      </c>
      <c r="AK18" s="10">
        <v>191</v>
      </c>
      <c r="AL18" s="11">
        <v>776</v>
      </c>
      <c r="AM18" s="10">
        <v>275</v>
      </c>
      <c r="AN18" s="12">
        <v>200</v>
      </c>
      <c r="AO18" s="9">
        <v>1310</v>
      </c>
      <c r="AP18" s="9">
        <v>1101</v>
      </c>
      <c r="AQ18" s="10">
        <v>90</v>
      </c>
      <c r="AR18" s="13">
        <v>5721</v>
      </c>
      <c r="AS18" s="10">
        <v>635</v>
      </c>
      <c r="AT18" s="15">
        <v>2640</v>
      </c>
      <c r="AV18" s="26">
        <v>2016</v>
      </c>
      <c r="AW18" s="29">
        <v>1996</v>
      </c>
      <c r="AX18" s="29">
        <v>1846</v>
      </c>
      <c r="AY18" s="27">
        <v>150</v>
      </c>
      <c r="AZ18" s="28">
        <v>7.4999999999999997E-2</v>
      </c>
      <c r="BA18" s="50"/>
      <c r="BB18" s="241">
        <v>2017</v>
      </c>
      <c r="BC18" s="50">
        <f>CT15</f>
        <v>392.93032249774973</v>
      </c>
      <c r="BD18" s="50">
        <f>CU15</f>
        <v>8052.8012411051668</v>
      </c>
      <c r="BE18" s="50">
        <f>CR15</f>
        <v>8445.7315636029161</v>
      </c>
      <c r="BF18" s="142">
        <f t="shared" si="7"/>
        <v>5.3827226436578188</v>
      </c>
      <c r="BG18" s="142">
        <f t="shared" si="8"/>
        <v>25.119372337069823</v>
      </c>
      <c r="BH18" s="142">
        <f t="shared" si="9"/>
        <v>30.502094980727641</v>
      </c>
      <c r="BI18" s="50">
        <f t="shared" si="10"/>
        <v>8476.2336585836438</v>
      </c>
      <c r="BJ18" s="50"/>
      <c r="BK18" s="200">
        <f>DA13</f>
        <v>6.3503707666280379E-4</v>
      </c>
      <c r="BL18" s="200">
        <f>DA14</f>
        <v>2.9635063577597509E-3</v>
      </c>
      <c r="BM18" s="200">
        <f t="shared" si="11"/>
        <v>3.5985434344225548E-3</v>
      </c>
      <c r="BN18" s="50">
        <f t="shared" si="12"/>
        <v>423.43241747847736</v>
      </c>
      <c r="BO18" s="200">
        <f t="shared" si="13"/>
        <v>4.9955255427589496E-2</v>
      </c>
      <c r="BP18" s="50"/>
      <c r="BQ18" s="241">
        <v>2017</v>
      </c>
      <c r="BR18" s="50">
        <f>DQ49</f>
        <v>2728</v>
      </c>
      <c r="BS18" s="50">
        <f t="shared" si="14"/>
        <v>5154</v>
      </c>
      <c r="BT18" s="50">
        <f t="shared" si="15"/>
        <v>7882</v>
      </c>
      <c r="BU18" s="50"/>
      <c r="BV18" s="50">
        <f t="shared" si="16"/>
        <v>1085</v>
      </c>
      <c r="BW18" s="50">
        <f t="shared" si="17"/>
        <v>9680</v>
      </c>
      <c r="BX18" s="50">
        <f t="shared" si="58"/>
        <v>10765</v>
      </c>
      <c r="BY18" s="50"/>
      <c r="BZ18" s="50">
        <f t="shared" si="64"/>
        <v>18647</v>
      </c>
      <c r="CA18" s="50"/>
      <c r="CB18" s="50">
        <v>0</v>
      </c>
      <c r="CC18" s="50">
        <v>234</v>
      </c>
      <c r="CD18" s="50">
        <f t="shared" si="59"/>
        <v>234</v>
      </c>
      <c r="CE18" s="50"/>
      <c r="CF18" s="50">
        <f t="shared" si="60"/>
        <v>18881</v>
      </c>
      <c r="CG18" s="50"/>
      <c r="CH18" s="200">
        <f t="shared" si="61"/>
        <v>0</v>
      </c>
      <c r="CI18" s="200">
        <f t="shared" si="62"/>
        <v>1.2393411365923415E-2</v>
      </c>
      <c r="CJ18" s="200">
        <f t="shared" si="63"/>
        <v>1.2393411365923415E-2</v>
      </c>
      <c r="CK18" s="50">
        <f t="shared" si="18"/>
        <v>10999</v>
      </c>
      <c r="CL18" s="200">
        <f t="shared" si="19"/>
        <v>0.58254329749483613</v>
      </c>
      <c r="CM18" s="280"/>
      <c r="CN18" s="50"/>
      <c r="CO18" t="s">
        <v>542</v>
      </c>
      <c r="CP18" s="50">
        <v>387.78006814052139</v>
      </c>
      <c r="CQ18" s="50">
        <v>8246.2231947483597</v>
      </c>
      <c r="CR18" s="50">
        <v>13982.298275363863</v>
      </c>
      <c r="CT18" s="50">
        <f>CP18*(CR18/(CP18+CQ18))</f>
        <v>627.98871078576701</v>
      </c>
      <c r="CU18" s="50">
        <f>CQ18*(CR18/(CQ18+CP18))</f>
        <v>13354.309564578096</v>
      </c>
      <c r="CW18" t="s">
        <v>648</v>
      </c>
      <c r="CZ18" s="142">
        <v>50</v>
      </c>
      <c r="DA18" s="200">
        <v>2.2342766470904887E-3</v>
      </c>
      <c r="DB18" s="50"/>
      <c r="DD18" s="50"/>
      <c r="DE18" s="50"/>
      <c r="DF18" s="50"/>
      <c r="DG18" s="50"/>
      <c r="DH18">
        <v>2010</v>
      </c>
      <c r="DI18" t="s">
        <v>557</v>
      </c>
      <c r="DJ18" t="s">
        <v>169</v>
      </c>
      <c r="DK18" t="s">
        <v>556</v>
      </c>
      <c r="DL18">
        <v>122</v>
      </c>
      <c r="DM18" s="50">
        <v>742</v>
      </c>
      <c r="DN18" s="50">
        <v>854</v>
      </c>
      <c r="DO18" s="50">
        <v>0</v>
      </c>
      <c r="DP18" s="50">
        <v>1596</v>
      </c>
      <c r="DQ18" s="50"/>
      <c r="DR18" s="50"/>
      <c r="DT18" s="50"/>
      <c r="DU18" s="50"/>
      <c r="DV18" s="50"/>
      <c r="DW18" s="50"/>
      <c r="DX18" s="50"/>
      <c r="DY18" s="50"/>
      <c r="DZ18" s="50"/>
      <c r="EA18" s="50"/>
      <c r="EB18" s="50"/>
      <c r="EC18" s="50"/>
      <c r="ED18" s="50"/>
      <c r="EE18" s="50"/>
      <c r="EF18" s="50"/>
      <c r="EG18" s="50"/>
      <c r="EH18" s="50"/>
      <c r="EI18" s="50"/>
      <c r="EJ18" s="50"/>
      <c r="EK18" s="50"/>
      <c r="EL18" s="50"/>
      <c r="ET18" s="50"/>
      <c r="EU18" s="50"/>
      <c r="EW18" s="50"/>
      <c r="EX18" s="50"/>
      <c r="EY18" s="50"/>
      <c r="EZ18" s="50"/>
      <c r="FA18" s="50"/>
      <c r="FB18" s="50"/>
      <c r="FC18" s="50"/>
      <c r="FD18" s="50"/>
      <c r="FE18" s="50"/>
      <c r="FF18" s="50"/>
      <c r="FG18" s="50"/>
      <c r="FH18" s="50"/>
      <c r="FI18" s="50"/>
      <c r="FJ18" s="50"/>
      <c r="FK18" s="50"/>
      <c r="FL18" s="50"/>
      <c r="FY18" s="50"/>
      <c r="FZ18" s="241">
        <v>2017</v>
      </c>
      <c r="GA18" s="50">
        <f t="shared" si="20"/>
        <v>1831</v>
      </c>
      <c r="GB18" s="50">
        <f t="shared" si="21"/>
        <v>137</v>
      </c>
      <c r="GC18" s="50">
        <f t="shared" si="22"/>
        <v>1968</v>
      </c>
      <c r="GD18" s="50"/>
      <c r="GE18" s="180"/>
      <c r="GF18" s="50"/>
      <c r="GG18" s="50"/>
      <c r="GH18" s="142"/>
      <c r="GI18" s="142"/>
      <c r="GJ18" s="142"/>
      <c r="GK18" s="50"/>
      <c r="GL18" s="50"/>
      <c r="GM18" s="200">
        <f t="shared" si="30"/>
        <v>0</v>
      </c>
      <c r="GN18" s="200">
        <f t="shared" si="31"/>
        <v>2.7000000000000001E-3</v>
      </c>
      <c r="GO18" s="200">
        <f t="shared" si="32"/>
        <v>2.7000000000000001E-3</v>
      </c>
      <c r="GP18" s="50"/>
      <c r="GQ18" s="200"/>
      <c r="GR18" s="50"/>
      <c r="GS18" s="241">
        <v>2017</v>
      </c>
      <c r="GT18" s="50">
        <f t="shared" si="35"/>
        <v>24114</v>
      </c>
      <c r="GU18" s="50">
        <f>IY75</f>
        <v>347</v>
      </c>
      <c r="GV18" s="50">
        <f t="shared" si="36"/>
        <v>24461</v>
      </c>
      <c r="GW18" s="50"/>
      <c r="GX18" s="50"/>
      <c r="GY18" s="50">
        <f t="shared" si="38"/>
        <v>1045</v>
      </c>
      <c r="GZ18" s="50"/>
      <c r="HA18" s="50"/>
      <c r="HB18" s="50"/>
      <c r="HC18" s="50"/>
      <c r="HD18" s="50"/>
      <c r="HE18" s="50"/>
      <c r="HF18" s="50"/>
      <c r="HG18" s="50"/>
      <c r="HH18" s="50"/>
      <c r="HI18" s="50"/>
      <c r="HJ18" s="200">
        <f t="shared" si="45"/>
        <v>0</v>
      </c>
      <c r="HK18" s="200">
        <f t="shared" si="46"/>
        <v>2.7E-2</v>
      </c>
      <c r="HL18" s="200">
        <f t="shared" si="47"/>
        <v>2.7E-2</v>
      </c>
      <c r="HM18" s="50"/>
      <c r="HN18" s="200"/>
      <c r="HO18" s="50"/>
      <c r="HP18" s="49">
        <v>2008</v>
      </c>
      <c r="HQ18" s="49">
        <v>2009</v>
      </c>
      <c r="HR18" s="50">
        <v>308</v>
      </c>
      <c r="HS18" s="50">
        <v>742</v>
      </c>
      <c r="HT18" s="50">
        <v>436</v>
      </c>
      <c r="HU18" s="50">
        <v>577</v>
      </c>
      <c r="HV18" s="50">
        <f t="shared" ref="HV18:HV28" si="65">SUM(HR18:HU18)</f>
        <v>2063</v>
      </c>
      <c r="HW18" s="50"/>
      <c r="HX18" s="49">
        <v>2008</v>
      </c>
      <c r="HY18">
        <v>120</v>
      </c>
      <c r="HZ18" s="50"/>
      <c r="IB18" s="50"/>
      <c r="IC18" s="50"/>
      <c r="ID18" s="50"/>
      <c r="IE18" s="50"/>
      <c r="IF18" s="50"/>
      <c r="IG18" s="50"/>
      <c r="IH18" s="50"/>
      <c r="II18" s="50"/>
      <c r="IJ18" s="50"/>
      <c r="IK18" s="50"/>
      <c r="IL18" s="50"/>
      <c r="IN18" s="50"/>
      <c r="IO18" s="50"/>
      <c r="IP18">
        <v>2010</v>
      </c>
      <c r="IQ18" t="s">
        <v>557</v>
      </c>
      <c r="IR18" t="s">
        <v>169</v>
      </c>
      <c r="IS18" t="s">
        <v>556</v>
      </c>
      <c r="IT18">
        <v>122</v>
      </c>
      <c r="IU18" s="50">
        <v>742</v>
      </c>
      <c r="IV18" s="50">
        <v>854</v>
      </c>
      <c r="IW18" s="50">
        <v>0</v>
      </c>
      <c r="IX18" s="50">
        <v>1596</v>
      </c>
      <c r="IY18" s="50"/>
      <c r="IZ18" s="50"/>
      <c r="JQ18" s="50"/>
      <c r="JR18" s="50"/>
      <c r="JS18" s="50"/>
      <c r="JU18" s="50"/>
      <c r="JV18" s="50"/>
      <c r="JW18" s="50"/>
      <c r="JX18" s="50"/>
      <c r="JY18" s="50"/>
      <c r="JZ18" s="50"/>
      <c r="KA18" s="50"/>
      <c r="KB18" s="50"/>
      <c r="KC18" s="50"/>
      <c r="KD18" s="50"/>
      <c r="KE18" s="50"/>
      <c r="KF18" s="50"/>
      <c r="KG18" s="50"/>
      <c r="KH18" s="50"/>
      <c r="KI18" s="50"/>
      <c r="KJ18" s="50"/>
      <c r="KK18" s="50"/>
      <c r="KL18" s="50"/>
      <c r="KM18" s="50"/>
      <c r="KN18" s="50"/>
      <c r="KO18" s="50"/>
      <c r="KW18" s="50"/>
      <c r="KX18" s="50"/>
      <c r="KY18" s="49">
        <v>2017</v>
      </c>
      <c r="KZ18" s="200">
        <v>2.7000000000000001E-3</v>
      </c>
      <c r="LA18" s="200">
        <f t="shared" si="50"/>
        <v>0</v>
      </c>
      <c r="LB18" s="200">
        <f t="shared" si="51"/>
        <v>2.7000000000000001E-3</v>
      </c>
      <c r="LC18" s="200"/>
      <c r="LD18" s="50">
        <v>0</v>
      </c>
      <c r="LE18" s="269">
        <f t="shared" si="52"/>
        <v>0</v>
      </c>
      <c r="LF18" s="50"/>
      <c r="LG18" s="50">
        <v>9</v>
      </c>
      <c r="LH18" s="269">
        <f t="shared" si="53"/>
        <v>1</v>
      </c>
      <c r="LI18" s="50">
        <v>9</v>
      </c>
      <c r="LJ18" s="50"/>
      <c r="LK18" s="49">
        <v>2017</v>
      </c>
      <c r="LL18" s="200">
        <v>2.7E-2</v>
      </c>
      <c r="LM18" s="200">
        <f t="shared" si="54"/>
        <v>0</v>
      </c>
      <c r="LN18" s="200">
        <f t="shared" si="55"/>
        <v>2.7E-2</v>
      </c>
      <c r="LO18" s="200"/>
      <c r="LP18" s="50">
        <v>0</v>
      </c>
      <c r="LQ18" s="269">
        <f t="shared" si="56"/>
        <v>0</v>
      </c>
      <c r="LR18" s="50"/>
      <c r="LS18" s="50">
        <v>401</v>
      </c>
      <c r="LT18" s="269">
        <f t="shared" si="57"/>
        <v>1</v>
      </c>
      <c r="LU18" s="50">
        <v>401</v>
      </c>
      <c r="LV18" s="50"/>
    </row>
    <row r="19" spans="1:334" ht="15" thickBot="1" x14ac:dyDescent="0.35">
      <c r="A19">
        <v>1982</v>
      </c>
      <c r="C19" s="50"/>
      <c r="D19" s="50">
        <v>600</v>
      </c>
      <c r="E19" s="50">
        <v>29900</v>
      </c>
      <c r="F19" s="50">
        <v>12800</v>
      </c>
      <c r="G19" s="50">
        <v>2700</v>
      </c>
      <c r="H19" s="50"/>
      <c r="I19" s="50">
        <v>46000</v>
      </c>
      <c r="J19" s="50"/>
      <c r="K19" s="153">
        <v>1800</v>
      </c>
      <c r="L19" s="153">
        <v>3600</v>
      </c>
      <c r="M19" s="153">
        <v>18700</v>
      </c>
      <c r="N19" s="153">
        <v>19200</v>
      </c>
      <c r="O19" s="154"/>
      <c r="P19" s="153">
        <v>5800</v>
      </c>
      <c r="Q19" s="155">
        <f t="shared" si="0"/>
        <v>49100</v>
      </c>
      <c r="AH19" s="8">
        <v>2012</v>
      </c>
      <c r="AI19" s="9">
        <v>12144</v>
      </c>
      <c r="AJ19" s="9">
        <v>5589</v>
      </c>
      <c r="AK19" s="10">
        <v>321</v>
      </c>
      <c r="AL19" s="11">
        <v>889</v>
      </c>
      <c r="AM19" s="10">
        <v>285</v>
      </c>
      <c r="AN19" s="12">
        <v>28</v>
      </c>
      <c r="AO19" s="9">
        <v>1895</v>
      </c>
      <c r="AP19" s="9">
        <v>1294</v>
      </c>
      <c r="AQ19" s="10">
        <v>190</v>
      </c>
      <c r="AR19" s="13">
        <v>5038</v>
      </c>
      <c r="AS19" s="10">
        <v>424</v>
      </c>
      <c r="AT19" s="15">
        <v>2735</v>
      </c>
      <c r="AV19" s="32" t="s">
        <v>15</v>
      </c>
      <c r="AW19" s="33">
        <v>1482</v>
      </c>
      <c r="AX19" s="33">
        <v>1418</v>
      </c>
      <c r="AY19" s="34">
        <v>81</v>
      </c>
      <c r="AZ19" s="35">
        <v>3.7999999999999999E-2</v>
      </c>
      <c r="BA19" s="50"/>
      <c r="BB19" s="241">
        <v>2018</v>
      </c>
      <c r="BC19" s="50">
        <f>CT11</f>
        <v>404.16549532264503</v>
      </c>
      <c r="BD19" s="50">
        <f>CU11</f>
        <v>8958.3674850755342</v>
      </c>
      <c r="BE19" s="50">
        <f>CR11</f>
        <v>9362.5329803981804</v>
      </c>
      <c r="BF19" s="142">
        <f t="shared" si="7"/>
        <v>14.115180794593506</v>
      </c>
      <c r="BG19" s="142">
        <f t="shared" si="8"/>
        <v>24.909142578694425</v>
      </c>
      <c r="BH19" s="142">
        <f t="shared" si="9"/>
        <v>39.024323373287928</v>
      </c>
      <c r="BI19" s="50">
        <f t="shared" si="10"/>
        <v>9401.5573037714676</v>
      </c>
      <c r="BJ19" s="50"/>
      <c r="BK19" s="200">
        <f>DA9</f>
        <v>1.5013662458804725E-3</v>
      </c>
      <c r="BL19" s="200">
        <f>DA10</f>
        <v>2.6494698456714224E-3</v>
      </c>
      <c r="BM19" s="200">
        <f t="shared" si="11"/>
        <v>4.1508360915518952E-3</v>
      </c>
      <c r="BN19" s="50">
        <f t="shared" si="12"/>
        <v>443.18981869593296</v>
      </c>
      <c r="BO19" s="200">
        <f t="shared" si="13"/>
        <v>4.714004333283655E-2</v>
      </c>
      <c r="BP19" s="50"/>
      <c r="BQ19" s="241">
        <v>2018</v>
      </c>
      <c r="BR19" s="50"/>
      <c r="BS19" s="50"/>
      <c r="BT19" s="142"/>
      <c r="BU19" s="50"/>
      <c r="BV19" s="50"/>
      <c r="BW19" s="50"/>
      <c r="BX19" s="50"/>
      <c r="BY19" s="50"/>
      <c r="BZ19" s="50"/>
      <c r="CA19" s="50"/>
      <c r="CB19" s="50"/>
      <c r="CC19" s="50"/>
      <c r="CD19" s="50"/>
      <c r="CE19" s="50"/>
      <c r="CF19" s="50"/>
      <c r="CG19" s="50"/>
      <c r="CH19" s="50"/>
      <c r="CI19" s="50"/>
      <c r="CJ19" s="50"/>
      <c r="CK19" s="50"/>
      <c r="CL19" s="50"/>
      <c r="CM19" s="183"/>
      <c r="CN19" s="50"/>
      <c r="CO19" s="111" t="s">
        <v>18</v>
      </c>
      <c r="CP19" s="182"/>
      <c r="CQ19" s="182"/>
      <c r="CR19" s="182">
        <f>CR18+CR17</f>
        <v>16422.781608697194</v>
      </c>
      <c r="CS19" s="111"/>
      <c r="CT19" s="182">
        <f>CT18+CT17</f>
        <v>725.60804411910033</v>
      </c>
      <c r="CU19" s="182">
        <f>CU18+CU17</f>
        <v>15697.173564578095</v>
      </c>
      <c r="CZ19" s="142"/>
      <c r="DA19" s="200"/>
      <c r="DB19" s="50"/>
      <c r="DD19" s="50"/>
      <c r="DE19" s="50"/>
      <c r="DF19" s="50"/>
      <c r="DG19" s="50"/>
      <c r="DH19">
        <v>2010</v>
      </c>
      <c r="DI19" t="s">
        <v>558</v>
      </c>
      <c r="DJ19" t="s">
        <v>378</v>
      </c>
      <c r="DK19" t="s">
        <v>556</v>
      </c>
      <c r="DL19">
        <v>50</v>
      </c>
      <c r="DM19" s="50">
        <v>89</v>
      </c>
      <c r="DN19" s="50">
        <v>81</v>
      </c>
      <c r="DO19" s="50">
        <v>0</v>
      </c>
      <c r="DP19" s="50">
        <v>170</v>
      </c>
      <c r="DQ19" s="50"/>
      <c r="DR19" s="50"/>
      <c r="DT19" s="50"/>
      <c r="DU19" s="50"/>
      <c r="DV19" s="50"/>
      <c r="DW19" s="50"/>
      <c r="DX19" s="50"/>
      <c r="DY19" s="50"/>
      <c r="DZ19" s="50"/>
      <c r="EA19" s="50"/>
      <c r="EB19" s="50"/>
      <c r="EC19" s="50"/>
      <c r="ED19" s="50"/>
      <c r="EE19" s="50"/>
      <c r="EF19" s="50"/>
      <c r="EG19" s="50"/>
      <c r="EH19" s="50"/>
      <c r="EI19" s="50"/>
      <c r="EJ19" s="50"/>
      <c r="EK19" s="50"/>
      <c r="EL19" s="50"/>
      <c r="FY19" s="50"/>
      <c r="FZ19" s="241">
        <v>2018</v>
      </c>
      <c r="GA19" s="50">
        <f t="shared" si="20"/>
        <v>1734</v>
      </c>
      <c r="GB19" s="50"/>
      <c r="GC19" s="50"/>
      <c r="GD19" s="50"/>
      <c r="GE19" s="50"/>
      <c r="GF19" s="50"/>
      <c r="GG19" s="50"/>
      <c r="GH19" s="142"/>
      <c r="GI19" s="142"/>
      <c r="GJ19" s="142"/>
      <c r="GK19" s="50"/>
      <c r="GL19" s="50"/>
      <c r="GM19" s="200">
        <f t="shared" si="30"/>
        <v>0</v>
      </c>
      <c r="GN19" s="200">
        <f t="shared" si="31"/>
        <v>7.4000000000000003E-3</v>
      </c>
      <c r="GO19" s="200">
        <f t="shared" si="32"/>
        <v>7.4000000000000003E-3</v>
      </c>
      <c r="GP19" s="50"/>
      <c r="GQ19" s="200"/>
      <c r="GR19" s="50"/>
      <c r="GS19" s="241">
        <v>2018</v>
      </c>
      <c r="GT19" s="50"/>
      <c r="GU19" s="50"/>
      <c r="GV19" s="142"/>
      <c r="GW19" s="50"/>
      <c r="GX19" s="50"/>
      <c r="GY19" s="50"/>
      <c r="GZ19" s="50"/>
      <c r="HA19" s="50"/>
      <c r="HB19" s="50"/>
      <c r="HC19" s="50"/>
      <c r="HD19" s="50"/>
      <c r="HE19" s="50"/>
      <c r="HF19" s="50"/>
      <c r="HG19" s="50"/>
      <c r="HH19" s="50"/>
      <c r="HI19" s="50"/>
      <c r="HJ19" s="200">
        <f t="shared" ref="HJ19" si="66">LM19</f>
        <v>0</v>
      </c>
      <c r="HK19" s="200">
        <f t="shared" ref="HK19" si="67">LN19</f>
        <v>7.3999999999999996E-2</v>
      </c>
      <c r="HL19" s="200">
        <f t="shared" ref="HL19" si="68">LL19</f>
        <v>7.3999999999999996E-2</v>
      </c>
      <c r="HM19" s="50"/>
      <c r="HN19" s="50"/>
      <c r="HO19" s="50"/>
      <c r="HP19" s="49">
        <v>2009</v>
      </c>
      <c r="HQ19" s="49">
        <v>2010</v>
      </c>
      <c r="HR19" s="50">
        <v>370</v>
      </c>
      <c r="HS19" s="50">
        <v>598</v>
      </c>
      <c r="HT19" s="50">
        <v>307</v>
      </c>
      <c r="HU19" s="50">
        <v>751</v>
      </c>
      <c r="HV19" s="50">
        <f t="shared" si="65"/>
        <v>2026</v>
      </c>
      <c r="HW19" s="50"/>
      <c r="HX19" s="49">
        <v>2009</v>
      </c>
      <c r="HY19">
        <v>280</v>
      </c>
      <c r="HZ19" s="50"/>
      <c r="IB19" s="50"/>
      <c r="IC19" s="50"/>
      <c r="ID19" s="50"/>
      <c r="IE19" s="50"/>
      <c r="IF19" s="50"/>
      <c r="IG19" s="50"/>
      <c r="IH19" s="50"/>
      <c r="II19" s="50"/>
      <c r="IJ19" s="50"/>
      <c r="IK19" s="50"/>
      <c r="IL19" s="50"/>
      <c r="IO19" s="50"/>
      <c r="IP19">
        <v>2010</v>
      </c>
      <c r="IQ19" t="s">
        <v>558</v>
      </c>
      <c r="IR19" t="s">
        <v>378</v>
      </c>
      <c r="IS19" t="s">
        <v>556</v>
      </c>
      <c r="IT19">
        <v>50</v>
      </c>
      <c r="IU19" s="50">
        <v>89</v>
      </c>
      <c r="IV19" s="50">
        <v>81</v>
      </c>
      <c r="IW19" s="50">
        <v>0</v>
      </c>
      <c r="IX19" s="50">
        <v>170</v>
      </c>
      <c r="IY19" s="50"/>
      <c r="IZ19" s="50"/>
      <c r="JB19" s="50"/>
      <c r="JC19" s="50"/>
      <c r="JD19" s="50"/>
      <c r="JE19" s="50"/>
      <c r="JF19" s="50"/>
      <c r="JG19" s="50"/>
      <c r="JH19" s="50"/>
      <c r="JI19" s="50"/>
      <c r="JJ19" s="50"/>
      <c r="JK19" s="50"/>
      <c r="JL19" s="50"/>
      <c r="JM19" s="50"/>
      <c r="JN19" s="50"/>
      <c r="JO19" s="50"/>
      <c r="JP19" s="50"/>
      <c r="JQ19" s="50"/>
      <c r="JR19" s="50"/>
      <c r="JS19" s="50"/>
      <c r="JU19" s="50"/>
      <c r="JV19" s="50"/>
      <c r="JW19" s="50"/>
      <c r="JX19" s="50"/>
      <c r="JY19" s="50"/>
      <c r="JZ19" s="50"/>
      <c r="KA19" s="50"/>
      <c r="KB19" s="50"/>
      <c r="KC19" s="50"/>
      <c r="KD19" s="50"/>
      <c r="KE19" s="50"/>
      <c r="KF19" s="50"/>
      <c r="KG19" s="50"/>
      <c r="KH19" s="50"/>
      <c r="KI19" s="50"/>
      <c r="KJ19" s="50"/>
      <c r="KK19" s="50"/>
      <c r="KL19" s="50"/>
      <c r="KM19" s="50"/>
      <c r="KN19" s="50"/>
      <c r="KO19" s="50"/>
      <c r="KW19" s="50"/>
      <c r="KX19" s="50"/>
      <c r="KY19" s="49">
        <v>2018</v>
      </c>
      <c r="KZ19" s="200">
        <v>7.4000000000000003E-3</v>
      </c>
      <c r="LA19" s="200">
        <f t="shared" si="50"/>
        <v>0</v>
      </c>
      <c r="LB19" s="200">
        <f t="shared" si="51"/>
        <v>7.4000000000000003E-3</v>
      </c>
      <c r="LC19" s="200"/>
      <c r="LD19" s="50">
        <v>0</v>
      </c>
      <c r="LE19" s="269">
        <f t="shared" si="52"/>
        <v>0</v>
      </c>
      <c r="LF19" s="50"/>
      <c r="LG19" s="50">
        <v>64</v>
      </c>
      <c r="LH19" s="269">
        <f t="shared" si="53"/>
        <v>1</v>
      </c>
      <c r="LI19" s="50">
        <v>64</v>
      </c>
      <c r="LJ19" s="50"/>
      <c r="LK19" s="49">
        <v>2018</v>
      </c>
      <c r="LL19" s="200">
        <v>7.3999999999999996E-2</v>
      </c>
      <c r="LM19" s="200">
        <f t="shared" si="54"/>
        <v>0</v>
      </c>
      <c r="LN19" s="200">
        <f t="shared" si="55"/>
        <v>7.3999999999999996E-2</v>
      </c>
      <c r="LO19" s="200"/>
      <c r="LP19" s="50">
        <v>0</v>
      </c>
      <c r="LQ19" s="269">
        <f t="shared" si="56"/>
        <v>0</v>
      </c>
      <c r="LR19" s="50"/>
      <c r="LS19" s="50">
        <v>2387</v>
      </c>
      <c r="LT19" s="269">
        <f t="shared" si="57"/>
        <v>1</v>
      </c>
      <c r="LU19" s="50">
        <v>2387</v>
      </c>
      <c r="LV19" s="50"/>
    </row>
    <row r="20" spans="1:334" x14ac:dyDescent="0.3">
      <c r="A20">
        <v>1983</v>
      </c>
      <c r="C20" s="50"/>
      <c r="D20" s="50">
        <v>1500</v>
      </c>
      <c r="E20" s="50">
        <v>41800</v>
      </c>
      <c r="F20" s="50">
        <v>20800</v>
      </c>
      <c r="G20" s="50">
        <v>3600</v>
      </c>
      <c r="H20" s="50"/>
      <c r="I20" s="50">
        <v>67700</v>
      </c>
      <c r="J20" s="50"/>
      <c r="K20" s="153">
        <v>800</v>
      </c>
      <c r="L20" s="153">
        <v>1500</v>
      </c>
      <c r="M20" s="153">
        <v>6800</v>
      </c>
      <c r="N20" s="153">
        <v>8600</v>
      </c>
      <c r="O20" s="154"/>
      <c r="P20" s="153">
        <v>2000</v>
      </c>
      <c r="Q20" s="155">
        <f t="shared" si="0"/>
        <v>19700</v>
      </c>
      <c r="AH20" s="8">
        <v>2013</v>
      </c>
      <c r="AI20" s="9">
        <v>8157</v>
      </c>
      <c r="AJ20" s="9">
        <v>3762</v>
      </c>
      <c r="AK20" s="10">
        <v>409</v>
      </c>
      <c r="AL20" s="13">
        <v>1014</v>
      </c>
      <c r="AM20" s="10">
        <v>732</v>
      </c>
      <c r="AN20" s="12">
        <v>158</v>
      </c>
      <c r="AO20" s="9">
        <v>1570</v>
      </c>
      <c r="AP20" s="9">
        <v>1785</v>
      </c>
      <c r="AQ20" s="10">
        <v>60</v>
      </c>
      <c r="AR20" s="13">
        <v>5700</v>
      </c>
      <c r="AS20" s="10">
        <v>730</v>
      </c>
      <c r="AT20" s="15">
        <v>2413</v>
      </c>
      <c r="AV20" s="237" t="s">
        <v>16</v>
      </c>
      <c r="AW20" s="237"/>
      <c r="AX20" s="237"/>
      <c r="AY20" s="237"/>
      <c r="BA20" s="50"/>
      <c r="BE20" s="50"/>
      <c r="BF20" s="50"/>
      <c r="BG20" s="50"/>
      <c r="BH20" s="50"/>
      <c r="BI20" s="50"/>
      <c r="BJ20" s="50"/>
      <c r="BK20" s="50"/>
      <c r="BL20" s="50"/>
      <c r="BM20" s="50"/>
      <c r="BN20" s="50"/>
      <c r="BO20" s="50"/>
      <c r="BP20" s="50"/>
      <c r="BQ20" s="48"/>
      <c r="BR20" s="50"/>
      <c r="BS20" s="50"/>
      <c r="BT20" s="50"/>
      <c r="BU20" s="50"/>
      <c r="BV20" s="50"/>
      <c r="BW20" s="50"/>
      <c r="BX20" s="50"/>
      <c r="BY20" s="50"/>
      <c r="BZ20" s="50"/>
      <c r="CA20" s="50"/>
      <c r="CB20" s="50"/>
      <c r="CC20" s="50"/>
      <c r="CD20" s="50"/>
      <c r="CE20" s="50"/>
      <c r="CF20" s="50"/>
      <c r="CG20" s="50"/>
      <c r="CH20" s="50"/>
      <c r="CI20" s="50"/>
      <c r="CJ20" s="50"/>
      <c r="CK20" s="50"/>
      <c r="CL20" s="50"/>
      <c r="CM20" s="183"/>
      <c r="CN20" s="50"/>
      <c r="CO20" s="111">
        <v>2015</v>
      </c>
      <c r="CP20" s="50"/>
      <c r="CQ20" s="50"/>
      <c r="CR20" s="50"/>
      <c r="CT20" s="50"/>
      <c r="CU20" s="50"/>
      <c r="CY20" s="111">
        <v>2015</v>
      </c>
      <c r="CZ20" s="142"/>
      <c r="DA20" s="200"/>
      <c r="DB20" s="50"/>
      <c r="DD20" s="50"/>
      <c r="DE20" s="50"/>
      <c r="DF20" s="50"/>
      <c r="DG20" s="50"/>
      <c r="DH20">
        <v>2010</v>
      </c>
      <c r="DI20" t="s">
        <v>559</v>
      </c>
      <c r="DJ20" t="s">
        <v>193</v>
      </c>
      <c r="DK20" t="s">
        <v>556</v>
      </c>
      <c r="DL20">
        <v>11</v>
      </c>
      <c r="DM20" s="50">
        <v>223</v>
      </c>
      <c r="DN20" s="50">
        <v>373</v>
      </c>
      <c r="DO20" s="50">
        <v>0</v>
      </c>
      <c r="DP20" s="50">
        <v>596</v>
      </c>
      <c r="DQ20" s="50">
        <f>SUM(DP17:DP20)</f>
        <v>3001</v>
      </c>
      <c r="DR20" s="50"/>
      <c r="DT20" s="50"/>
      <c r="DU20" s="50"/>
      <c r="DV20" s="50"/>
      <c r="DW20" s="50"/>
      <c r="DX20" s="50"/>
      <c r="DY20" s="50"/>
      <c r="DZ20" s="50"/>
      <c r="EA20" s="50"/>
      <c r="EB20" s="50"/>
      <c r="EC20" s="50"/>
      <c r="ED20" s="50"/>
      <c r="EE20" s="50"/>
      <c r="EF20" s="50"/>
      <c r="EG20" s="50"/>
      <c r="EH20" s="50"/>
      <c r="EI20" s="50"/>
      <c r="EJ20" s="50"/>
      <c r="EK20" s="50"/>
      <c r="EL20" s="50"/>
      <c r="FY20" s="50"/>
      <c r="GG20" s="50"/>
      <c r="GH20" s="50"/>
      <c r="GI20" s="50"/>
      <c r="GJ20" s="50"/>
      <c r="GK20" s="50"/>
      <c r="GL20" s="50"/>
      <c r="GM20" s="50"/>
      <c r="GN20" s="50"/>
      <c r="GO20" s="50"/>
      <c r="GP20" s="50"/>
      <c r="GQ20" s="50"/>
      <c r="GR20" s="50"/>
      <c r="GS20" s="48"/>
      <c r="GT20" s="50"/>
      <c r="GU20" s="50"/>
      <c r="GV20" s="50"/>
      <c r="GW20" s="50"/>
      <c r="GX20" s="50"/>
      <c r="GY20" s="50"/>
      <c r="GZ20" s="50"/>
      <c r="HA20" s="50"/>
      <c r="HB20" s="50"/>
      <c r="HC20" s="50"/>
      <c r="HD20" s="50"/>
      <c r="HE20" s="50"/>
      <c r="HF20" s="50"/>
      <c r="HG20" s="50"/>
      <c r="HH20" s="50"/>
      <c r="HI20" s="50"/>
      <c r="HJ20" s="200"/>
      <c r="HK20" s="200"/>
      <c r="HL20" s="200"/>
      <c r="HM20" s="50"/>
      <c r="HN20" s="50"/>
      <c r="HO20" s="50"/>
      <c r="HP20" s="49">
        <v>2010</v>
      </c>
      <c r="HQ20" s="49">
        <v>2011</v>
      </c>
      <c r="HR20" s="50">
        <v>534</v>
      </c>
      <c r="HS20" s="50">
        <v>1013</v>
      </c>
      <c r="HT20" s="50" t="s">
        <v>289</v>
      </c>
      <c r="HU20" s="50">
        <v>1465</v>
      </c>
      <c r="HV20" s="50">
        <f t="shared" si="65"/>
        <v>3012</v>
      </c>
      <c r="HW20" s="50"/>
      <c r="HX20" s="49">
        <v>2010</v>
      </c>
      <c r="HY20">
        <v>41</v>
      </c>
      <c r="HZ20" s="50"/>
      <c r="IB20" s="50"/>
      <c r="IC20" s="50"/>
      <c r="ID20" s="50"/>
      <c r="IE20" s="50"/>
      <c r="IF20" s="50"/>
      <c r="IG20" s="50"/>
      <c r="IH20" s="50"/>
      <c r="II20" s="50"/>
      <c r="IJ20" s="50"/>
      <c r="IK20" s="50"/>
      <c r="IL20" s="50"/>
      <c r="IO20" s="50"/>
      <c r="IP20">
        <v>2010</v>
      </c>
      <c r="IQ20" t="s">
        <v>559</v>
      </c>
      <c r="IR20" t="s">
        <v>193</v>
      </c>
      <c r="IS20" t="s">
        <v>556</v>
      </c>
      <c r="IT20">
        <v>11</v>
      </c>
      <c r="IU20" s="50">
        <v>223</v>
      </c>
      <c r="IV20" s="50">
        <v>373</v>
      </c>
      <c r="IW20" s="50">
        <v>0</v>
      </c>
      <c r="IX20" s="50">
        <v>596</v>
      </c>
      <c r="IY20" s="50">
        <f>SUM(IX17:IX20)</f>
        <v>3001</v>
      </c>
      <c r="IZ20" s="50"/>
      <c r="JS20" s="50"/>
      <c r="JU20" s="50"/>
      <c r="JV20" s="50"/>
      <c r="JW20" s="50"/>
      <c r="JX20" s="50"/>
      <c r="JY20" s="50"/>
      <c r="JZ20" s="50"/>
      <c r="KA20" s="50"/>
      <c r="KB20" s="50"/>
      <c r="KC20" s="50"/>
      <c r="KD20" s="50"/>
      <c r="KE20" s="50"/>
      <c r="KF20" s="50"/>
      <c r="KG20" s="50"/>
      <c r="KH20" s="50"/>
      <c r="KI20" s="50"/>
      <c r="KJ20" s="50"/>
      <c r="KK20" s="50"/>
      <c r="KL20" s="50"/>
      <c r="KM20" s="50"/>
      <c r="KN20" s="50"/>
      <c r="KO20" s="50"/>
      <c r="KY20" s="50"/>
      <c r="LD20" s="50"/>
      <c r="LE20" s="50"/>
      <c r="LF20" s="50"/>
      <c r="LG20" s="50"/>
      <c r="LH20" s="50"/>
      <c r="LI20" s="50"/>
      <c r="LJ20" s="50"/>
      <c r="LK20" s="50"/>
      <c r="LL20" s="200"/>
      <c r="LM20" s="200"/>
      <c r="LN20" s="200"/>
      <c r="LP20" s="50"/>
      <c r="LQ20" s="50"/>
      <c r="LR20" s="50"/>
      <c r="LS20" s="50"/>
      <c r="LT20" s="50"/>
      <c r="LU20" s="50"/>
    </row>
    <row r="21" spans="1:334" x14ac:dyDescent="0.3">
      <c r="A21">
        <v>1984</v>
      </c>
      <c r="C21" s="50"/>
      <c r="D21" s="50">
        <v>700</v>
      </c>
      <c r="E21" s="50">
        <v>64900.000000000007</v>
      </c>
      <c r="F21" s="50">
        <v>24600</v>
      </c>
      <c r="G21" s="50">
        <v>4200</v>
      </c>
      <c r="H21" s="50"/>
      <c r="I21" s="50">
        <v>94400</v>
      </c>
      <c r="J21" s="50"/>
      <c r="K21" s="153">
        <v>2700</v>
      </c>
      <c r="L21" s="153">
        <v>6200</v>
      </c>
      <c r="M21" s="153">
        <v>11300</v>
      </c>
      <c r="N21" s="153">
        <v>43700</v>
      </c>
      <c r="O21" s="154"/>
      <c r="P21" s="153">
        <v>4600</v>
      </c>
      <c r="Q21" s="155">
        <f t="shared" si="0"/>
        <v>68500</v>
      </c>
      <c r="AH21" s="8">
        <v>2014</v>
      </c>
      <c r="AI21" s="9">
        <v>8310</v>
      </c>
      <c r="AJ21" s="9">
        <v>4591</v>
      </c>
      <c r="AK21" s="10">
        <v>227</v>
      </c>
      <c r="AL21" s="13">
        <v>1013</v>
      </c>
      <c r="AM21" s="10">
        <v>709</v>
      </c>
      <c r="AN21" s="12">
        <v>187</v>
      </c>
      <c r="AO21" s="9">
        <v>1396</v>
      </c>
      <c r="AP21" s="9">
        <v>1009</v>
      </c>
      <c r="AQ21" s="10">
        <v>403</v>
      </c>
      <c r="AR21" s="13">
        <v>5971</v>
      </c>
      <c r="AS21" s="9">
        <v>1016</v>
      </c>
      <c r="AT21" s="15">
        <v>1658</v>
      </c>
      <c r="BA21" s="50"/>
      <c r="BB21" s="249" t="s">
        <v>613</v>
      </c>
      <c r="BC21" s="249"/>
      <c r="BD21" s="268">
        <f>AVERAGE(BD9:BD18)</f>
        <v>10142.886801946719</v>
      </c>
      <c r="BE21" s="50"/>
      <c r="BF21" s="182">
        <f>AVERAGE(BF9:BF18)</f>
        <v>24.451807159698816</v>
      </c>
      <c r="BG21" s="182">
        <f>AVERAGE(BG9:BG18)</f>
        <v>29.617788595944035</v>
      </c>
      <c r="BH21" s="50"/>
      <c r="BI21" s="182">
        <f>AVERAGE(BI9:BI18)</f>
        <v>10674.569729913954</v>
      </c>
      <c r="BJ21" s="50"/>
      <c r="BK21" s="251">
        <f>AVERAGE(BK9:BK18)</f>
        <v>2.1820697167240937E-3</v>
      </c>
      <c r="BL21" s="251">
        <f>AVERAGE(BL9:BL18)</f>
        <v>2.7870631630643149E-3</v>
      </c>
      <c r="BM21" s="200"/>
      <c r="BN21" s="182">
        <f>AVERAGE(BN9:BN18)</f>
        <v>531.68292796723358</v>
      </c>
      <c r="BO21" s="251">
        <f>AVERAGE(BO8:BO19)</f>
        <v>5.0123532335595015E-2</v>
      </c>
      <c r="BP21" s="50"/>
      <c r="BQ21" s="250" t="s">
        <v>613</v>
      </c>
      <c r="BR21" s="50"/>
      <c r="BS21" s="50"/>
      <c r="BT21" s="182">
        <f>AVERAGE(BT9:BT18)</f>
        <v>13997.5</v>
      </c>
      <c r="BU21" s="50"/>
      <c r="BV21" s="50"/>
      <c r="BW21" s="50"/>
      <c r="BX21" s="50"/>
      <c r="BY21" s="50"/>
      <c r="BZ21" s="50"/>
      <c r="CA21" s="50"/>
      <c r="CB21" s="182">
        <f>AVERAGE(CB9:CB18)</f>
        <v>0</v>
      </c>
      <c r="CC21" s="182">
        <f>AVERAGE(CC9:CC18)</f>
        <v>823.5</v>
      </c>
      <c r="CD21" s="50"/>
      <c r="CE21" s="50"/>
      <c r="CF21" s="182">
        <f>AVERAGE(CF9:CF18)</f>
        <v>33484.699999999997</v>
      </c>
      <c r="CG21" s="50"/>
      <c r="CH21" s="251">
        <f>AVERAGE(CH9:CH18)</f>
        <v>0</v>
      </c>
      <c r="CI21" s="251">
        <f>AVERAGE(CI9:CI18)</f>
        <v>2.3426123623907832E-2</v>
      </c>
      <c r="CJ21" s="200"/>
      <c r="CK21" s="182">
        <f>AVERAGE(CK9:CK18)</f>
        <v>19487.2</v>
      </c>
      <c r="CL21" s="251">
        <f>AVERAGE(CL9:CL18)</f>
        <v>0.58188043744434792</v>
      </c>
      <c r="CM21" s="282"/>
      <c r="CN21" s="50"/>
      <c r="CO21" t="s">
        <v>541</v>
      </c>
      <c r="CP21" s="50">
        <v>119.58333333333347</v>
      </c>
      <c r="CQ21" s="50">
        <v>2870</v>
      </c>
      <c r="CR21" s="50">
        <v>3102.2833333333333</v>
      </c>
      <c r="CT21" s="50">
        <f>CP21*(CR21/(CP21+CQ21))</f>
        <v>124.09133333333345</v>
      </c>
      <c r="CU21" s="50">
        <f>CQ21*(CR21/(CQ21+CP21))</f>
        <v>2978.1919999999996</v>
      </c>
      <c r="CW21" t="s">
        <v>647</v>
      </c>
      <c r="CZ21" s="142">
        <v>52</v>
      </c>
      <c r="DA21" s="200">
        <v>2.5848658278774528E-3</v>
      </c>
      <c r="DB21" s="50"/>
      <c r="DD21" s="50"/>
      <c r="DE21" s="50"/>
      <c r="DF21" s="50"/>
      <c r="DG21" s="50"/>
      <c r="DH21">
        <v>2011</v>
      </c>
      <c r="DI21" t="s">
        <v>555</v>
      </c>
      <c r="DJ21" t="s">
        <v>40</v>
      </c>
      <c r="DK21" t="s">
        <v>556</v>
      </c>
      <c r="DL21">
        <v>13</v>
      </c>
      <c r="DM21" s="50">
        <v>421</v>
      </c>
      <c r="DN21" s="50">
        <v>395</v>
      </c>
      <c r="DO21" s="50">
        <v>15</v>
      </c>
      <c r="DP21" s="50">
        <v>831</v>
      </c>
      <c r="DQ21" s="50"/>
      <c r="DR21" s="50"/>
      <c r="DT21" s="50"/>
      <c r="DU21" s="50"/>
      <c r="DV21" s="50"/>
      <c r="DW21" s="50"/>
      <c r="DX21" s="50"/>
      <c r="DY21" s="50"/>
      <c r="DZ21" s="50"/>
      <c r="EA21" s="50"/>
      <c r="EB21" s="50"/>
      <c r="EC21" s="50"/>
      <c r="ED21" s="50"/>
      <c r="EE21" s="50"/>
      <c r="EF21" s="50"/>
      <c r="EG21" s="50"/>
      <c r="EH21" s="50"/>
      <c r="EI21" s="50"/>
      <c r="EJ21" s="50"/>
      <c r="EK21" s="50"/>
      <c r="EL21" s="50"/>
      <c r="FY21" s="50"/>
      <c r="FZ21" s="249" t="s">
        <v>613</v>
      </c>
      <c r="GA21" s="268"/>
      <c r="GB21" s="268"/>
      <c r="GC21" s="268">
        <f>AVERAGE(GC8:GC17)</f>
        <v>2871.6336363636365</v>
      </c>
      <c r="GD21" s="268"/>
      <c r="GE21" s="249"/>
      <c r="GF21" s="249"/>
      <c r="GG21" s="50"/>
      <c r="GH21" s="182">
        <f>AVERAGE(GH8:GH17)</f>
        <v>3.6418853485218072</v>
      </c>
      <c r="GI21" s="182">
        <f>AVERAGE(GI8:GI17)</f>
        <v>11.269195900627681</v>
      </c>
      <c r="GJ21" s="50"/>
      <c r="GK21" s="182">
        <f>AVERAGE(GK8:GK17)</f>
        <v>3048.8764482011743</v>
      </c>
      <c r="GL21" s="50"/>
      <c r="GM21" s="251">
        <f>AVERAGE(GM8:GM17)</f>
        <v>1.1670509333335422E-3</v>
      </c>
      <c r="GN21" s="251">
        <f>AVERAGE(GN8:GN17)</f>
        <v>3.6729490666664575E-3</v>
      </c>
      <c r="GO21" s="200"/>
      <c r="GP21" s="182">
        <f>AVERAGE(GP8:GP17)</f>
        <v>177.24281183753752</v>
      </c>
      <c r="GQ21" s="251">
        <f>AVERAGE(GQ8:GQ17)</f>
        <v>5.731351642525636E-2</v>
      </c>
      <c r="GR21" s="50"/>
      <c r="GS21" s="250" t="s">
        <v>613</v>
      </c>
      <c r="GT21" s="50"/>
      <c r="GU21" s="50"/>
      <c r="GV21" s="182">
        <f>AVERAGE(GV8:GV17)</f>
        <v>19847.2</v>
      </c>
      <c r="GW21" s="50"/>
      <c r="GX21" s="50"/>
      <c r="GY21" s="50"/>
      <c r="GZ21" s="50"/>
      <c r="HA21" s="50"/>
      <c r="HB21" s="50"/>
      <c r="HC21" s="50"/>
      <c r="HD21" s="182">
        <f>AVERAGE(HD8:HD17)</f>
        <v>44.042270779871352</v>
      </c>
      <c r="HE21" s="182">
        <f>AVERAGE(HE8:HE17)</f>
        <v>2056.2062461853993</v>
      </c>
      <c r="HF21" s="50"/>
      <c r="HG21" s="50"/>
      <c r="HH21" s="182">
        <f>AVERAGE(HH8:HH17)</f>
        <v>44329.84851696527</v>
      </c>
      <c r="HI21" s="50"/>
      <c r="HJ21" s="251">
        <f>AVERAGE(HJ8:HJ17)</f>
        <v>9.5728045281501663E-4</v>
      </c>
      <c r="HK21" s="251">
        <f>AVERAGE(HK8:HK17)</f>
        <v>4.7442719547184986E-2</v>
      </c>
      <c r="HL21" s="200"/>
      <c r="HM21" s="182">
        <f>AVERAGE(HM8:HM17)</f>
        <v>24482.64851696527</v>
      </c>
      <c r="HN21" s="251">
        <f>AVERAGE(HN8:HN17)</f>
        <v>0.55114339636578147</v>
      </c>
      <c r="HO21" s="50"/>
      <c r="HP21" s="49">
        <v>2011</v>
      </c>
      <c r="HQ21" s="49">
        <v>2012</v>
      </c>
      <c r="HR21" s="50">
        <v>646</v>
      </c>
      <c r="HS21" s="50">
        <v>1083.8636363636363</v>
      </c>
      <c r="HT21" s="50">
        <v>841.7</v>
      </c>
      <c r="HU21" s="50">
        <v>796</v>
      </c>
      <c r="HV21" s="50">
        <f t="shared" si="65"/>
        <v>3367.5636363636363</v>
      </c>
      <c r="HW21" s="50"/>
      <c r="HX21" s="49">
        <v>2011</v>
      </c>
      <c r="HY21">
        <v>142</v>
      </c>
      <c r="HZ21" s="50"/>
      <c r="IB21" s="50"/>
      <c r="IC21" s="50"/>
      <c r="ID21" s="50"/>
      <c r="IE21" s="50"/>
      <c r="IF21" s="50"/>
      <c r="IG21" s="50"/>
      <c r="IH21" s="50"/>
      <c r="II21" s="50"/>
      <c r="IJ21" s="50"/>
      <c r="IK21" s="50"/>
      <c r="IL21" s="50"/>
      <c r="IO21" s="50"/>
      <c r="IP21">
        <v>2011</v>
      </c>
      <c r="IQ21" t="s">
        <v>555</v>
      </c>
      <c r="IR21" t="s">
        <v>40</v>
      </c>
      <c r="IS21" t="s">
        <v>556</v>
      </c>
      <c r="IT21">
        <v>13</v>
      </c>
      <c r="IU21" s="50">
        <v>421</v>
      </c>
      <c r="IV21" s="50">
        <v>395</v>
      </c>
      <c r="IW21" s="50">
        <v>15</v>
      </c>
      <c r="IX21" s="50">
        <v>831</v>
      </c>
      <c r="IY21" s="50"/>
      <c r="IZ21" s="50"/>
      <c r="JS21" s="50"/>
      <c r="JT21" s="471" t="s">
        <v>699</v>
      </c>
      <c r="JU21" s="471"/>
      <c r="JV21" s="471"/>
      <c r="JW21" s="471"/>
      <c r="JX21" s="471"/>
      <c r="JY21" s="471"/>
      <c r="JZ21" s="471"/>
      <c r="KA21" s="471"/>
      <c r="KB21" s="471"/>
      <c r="KC21" s="471"/>
      <c r="KD21" s="471"/>
      <c r="KE21" s="471"/>
      <c r="KF21" s="471"/>
      <c r="KG21" s="471"/>
      <c r="KH21" s="471"/>
      <c r="KI21" s="471"/>
      <c r="KJ21" s="471"/>
      <c r="KK21" s="471"/>
      <c r="KL21" s="471"/>
      <c r="KM21" s="471"/>
      <c r="KN21" s="471"/>
      <c r="KO21" s="471"/>
      <c r="KP21" s="471"/>
      <c r="KQ21" s="471"/>
      <c r="KR21" s="471"/>
      <c r="KS21" s="471"/>
      <c r="KT21" s="471"/>
      <c r="KU21" s="471"/>
      <c r="KV21" s="471"/>
      <c r="KW21" s="471"/>
      <c r="KX21" s="143"/>
      <c r="KY21" s="50"/>
      <c r="KZ21" s="200"/>
      <c r="LA21" s="200"/>
      <c r="LB21" s="200"/>
      <c r="LD21" s="50"/>
      <c r="LE21" s="50"/>
      <c r="LF21" s="50"/>
      <c r="LG21" s="50"/>
      <c r="LH21" s="50"/>
      <c r="LI21" s="50"/>
      <c r="LJ21" s="50"/>
      <c r="LK21" s="50" t="s">
        <v>714</v>
      </c>
      <c r="LP21" s="50"/>
      <c r="LQ21" s="50"/>
      <c r="LR21" s="50"/>
      <c r="LS21" s="50"/>
      <c r="LT21" s="50"/>
      <c r="LU21" s="50"/>
    </row>
    <row r="22" spans="1:334" x14ac:dyDescent="0.3">
      <c r="A22">
        <v>1985</v>
      </c>
      <c r="C22" s="50"/>
      <c r="D22" s="50">
        <v>1000</v>
      </c>
      <c r="E22" s="50">
        <v>47700</v>
      </c>
      <c r="F22" s="50">
        <v>25500</v>
      </c>
      <c r="G22" s="50">
        <v>3100</v>
      </c>
      <c r="H22" s="50"/>
      <c r="I22" s="50">
        <v>77300</v>
      </c>
      <c r="J22" s="50"/>
      <c r="K22" s="153">
        <v>1800</v>
      </c>
      <c r="L22" s="153">
        <v>3900</v>
      </c>
      <c r="M22" s="153">
        <v>15900</v>
      </c>
      <c r="N22" s="153">
        <v>32299.999999999996</v>
      </c>
      <c r="O22" s="153">
        <v>200</v>
      </c>
      <c r="P22" s="153">
        <v>3000</v>
      </c>
      <c r="Q22" s="156">
        <f t="shared" si="0"/>
        <v>57100</v>
      </c>
      <c r="AH22" s="8">
        <v>2015</v>
      </c>
      <c r="AI22" s="9">
        <v>23596</v>
      </c>
      <c r="AJ22" s="9">
        <v>17600</v>
      </c>
      <c r="AK22" s="2" t="s">
        <v>8</v>
      </c>
      <c r="AL22" s="13">
        <v>3149</v>
      </c>
      <c r="AM22" s="9">
        <v>2642</v>
      </c>
      <c r="AN22" s="14" t="s">
        <v>8</v>
      </c>
      <c r="AO22" s="9">
        <v>1006</v>
      </c>
      <c r="AP22" s="10">
        <v>908</v>
      </c>
      <c r="AQ22" s="10">
        <v>147</v>
      </c>
      <c r="AR22" s="13">
        <v>4657</v>
      </c>
      <c r="AS22" s="10">
        <v>365</v>
      </c>
      <c r="AT22" s="15">
        <v>2023</v>
      </c>
      <c r="BA22" s="50"/>
      <c r="BB22" s="241" t="s">
        <v>616</v>
      </c>
      <c r="BE22" s="50"/>
      <c r="BF22" s="50"/>
      <c r="BG22" s="50"/>
      <c r="BH22" s="50"/>
      <c r="BI22" s="50"/>
      <c r="BJ22" s="50"/>
      <c r="BK22" s="50"/>
      <c r="BL22" s="50"/>
      <c r="BM22" s="50"/>
      <c r="BN22" s="50"/>
      <c r="BO22" s="50"/>
      <c r="BP22" s="50"/>
      <c r="BQ22" s="241" t="s">
        <v>616</v>
      </c>
      <c r="BR22" s="50"/>
      <c r="BS22" s="50"/>
      <c r="BT22" s="50"/>
      <c r="BU22" s="50"/>
      <c r="BV22" s="50"/>
      <c r="BW22" s="50"/>
      <c r="BX22" s="265"/>
      <c r="BY22" s="50"/>
      <c r="BZ22" s="50"/>
      <c r="CA22" s="50"/>
      <c r="CB22" s="50"/>
      <c r="CC22" s="50"/>
      <c r="CD22" s="50"/>
      <c r="CE22" s="50"/>
      <c r="CF22" s="50"/>
      <c r="CG22" s="50"/>
      <c r="CH22" s="50"/>
      <c r="CI22" s="50"/>
      <c r="CJ22" s="50"/>
      <c r="CK22" s="50"/>
      <c r="CL22" s="50"/>
      <c r="CM22" s="183"/>
      <c r="CN22" s="50"/>
      <c r="CO22" t="s">
        <v>542</v>
      </c>
      <c r="CP22" s="50">
        <v>357.41888228521236</v>
      </c>
      <c r="CQ22" s="50">
        <v>8059.5862582056889</v>
      </c>
      <c r="CR22" s="50">
        <v>12165.433310213701</v>
      </c>
      <c r="CT22" s="50">
        <f>CP22*(CR22/(CP22+CQ22))</f>
        <v>516.59176912398516</v>
      </c>
      <c r="CU22" s="50">
        <f>CQ22*(CR22/(CQ22+CP22))</f>
        <v>11648.841541089716</v>
      </c>
      <c r="CW22" t="s">
        <v>648</v>
      </c>
      <c r="CZ22" s="142">
        <v>65.400000000000006</v>
      </c>
      <c r="DA22" s="200">
        <v>3.2509658681381813E-3</v>
      </c>
      <c r="DB22" s="50"/>
      <c r="DD22" s="50"/>
      <c r="DE22" s="50"/>
      <c r="DF22" s="50"/>
      <c r="DG22" s="50"/>
      <c r="DH22">
        <v>2011</v>
      </c>
      <c r="DI22" t="s">
        <v>557</v>
      </c>
      <c r="DJ22" t="s">
        <v>169</v>
      </c>
      <c r="DK22" t="s">
        <v>556</v>
      </c>
      <c r="DL22">
        <v>122</v>
      </c>
      <c r="DM22" s="50">
        <v>363</v>
      </c>
      <c r="DN22" s="50">
        <v>434</v>
      </c>
      <c r="DO22" s="50">
        <v>0</v>
      </c>
      <c r="DP22" s="50">
        <v>797</v>
      </c>
      <c r="DQ22" s="50"/>
      <c r="DR22" s="50"/>
      <c r="DT22" s="50"/>
      <c r="DU22" s="50"/>
      <c r="DV22" s="50"/>
      <c r="DW22" s="50"/>
      <c r="DX22" s="50"/>
      <c r="DY22" s="50"/>
      <c r="DZ22" s="50"/>
      <c r="EA22" s="50"/>
      <c r="EB22" s="50"/>
      <c r="EC22" s="50"/>
      <c r="ED22" s="50"/>
      <c r="EE22" s="50"/>
      <c r="EF22" s="50"/>
      <c r="EG22" s="50"/>
      <c r="EH22" s="50"/>
      <c r="EI22" s="50"/>
      <c r="EJ22" s="50"/>
      <c r="EK22" s="50"/>
      <c r="EL22" s="50"/>
      <c r="FY22" s="50"/>
      <c r="FZ22" s="241" t="s">
        <v>616</v>
      </c>
      <c r="GG22" s="50"/>
      <c r="GH22" s="50"/>
      <c r="GI22" s="50"/>
      <c r="GJ22" s="50"/>
      <c r="GK22" s="50"/>
      <c r="GL22" s="50"/>
      <c r="GM22" s="50"/>
      <c r="GN22" s="50"/>
      <c r="GO22" s="50"/>
      <c r="GP22" s="50"/>
      <c r="GQ22" s="50"/>
      <c r="GR22" s="50"/>
      <c r="GS22" s="241" t="s">
        <v>616</v>
      </c>
      <c r="GT22" s="50"/>
      <c r="GU22" s="50"/>
      <c r="GV22" s="50"/>
      <c r="GW22" s="50"/>
      <c r="GX22" s="50"/>
      <c r="GY22" s="50"/>
      <c r="GZ22" s="265"/>
      <c r="HA22" s="50"/>
      <c r="HB22" s="50"/>
      <c r="HC22" s="50"/>
      <c r="HD22" s="50"/>
      <c r="HE22" s="50"/>
      <c r="HF22" s="50"/>
      <c r="HG22" s="50"/>
      <c r="HH22" s="50"/>
      <c r="HI22" s="50"/>
      <c r="HJ22" s="50"/>
      <c r="HK22" s="50"/>
      <c r="HL22" s="50"/>
      <c r="HM22" s="50"/>
      <c r="HN22" s="50"/>
      <c r="HO22" s="50"/>
      <c r="HP22" s="49">
        <v>2012</v>
      </c>
      <c r="HQ22" s="49">
        <v>2013</v>
      </c>
      <c r="HR22" s="50">
        <v>738</v>
      </c>
      <c r="HS22" s="50">
        <v>1059</v>
      </c>
      <c r="HT22" s="50">
        <v>1464</v>
      </c>
      <c r="HU22" s="50">
        <v>740</v>
      </c>
      <c r="HV22" s="50">
        <f t="shared" si="65"/>
        <v>4001</v>
      </c>
      <c r="HW22" s="50"/>
      <c r="HX22" s="49">
        <v>2012</v>
      </c>
      <c r="HY22">
        <v>142</v>
      </c>
      <c r="HZ22" s="50"/>
      <c r="IB22" s="50"/>
      <c r="IC22" s="50"/>
      <c r="ID22" s="50"/>
      <c r="IE22" s="50"/>
      <c r="IF22" s="50"/>
      <c r="IG22" s="50"/>
      <c r="IH22" s="50"/>
      <c r="II22" s="50"/>
      <c r="IJ22" s="50"/>
      <c r="IK22" s="50"/>
      <c r="IL22" s="50"/>
      <c r="IO22" s="50"/>
      <c r="IP22">
        <v>2011</v>
      </c>
      <c r="IQ22" t="s">
        <v>557</v>
      </c>
      <c r="IR22" t="s">
        <v>169</v>
      </c>
      <c r="IS22" t="s">
        <v>556</v>
      </c>
      <c r="IT22">
        <v>122</v>
      </c>
      <c r="IU22" s="50">
        <v>363</v>
      </c>
      <c r="IV22" s="50">
        <v>434</v>
      </c>
      <c r="IW22" s="50">
        <v>0</v>
      </c>
      <c r="IX22" s="50">
        <v>797</v>
      </c>
      <c r="IY22" s="50"/>
      <c r="IZ22" s="50"/>
      <c r="JS22" s="50"/>
      <c r="JU22" s="50"/>
      <c r="JV22" s="50"/>
      <c r="JW22" s="50"/>
      <c r="JX22" s="50"/>
      <c r="JY22" s="50"/>
      <c r="JZ22" s="50"/>
      <c r="KA22" s="50"/>
      <c r="KB22" s="50"/>
      <c r="KC22" s="50"/>
      <c r="KD22" s="50"/>
      <c r="KE22" s="50"/>
      <c r="KF22" s="50"/>
      <c r="KG22" s="50"/>
      <c r="KH22" s="50"/>
      <c r="KI22" s="50"/>
      <c r="KJ22" s="50"/>
      <c r="KK22" s="50"/>
      <c r="KL22" s="50"/>
      <c r="KM22" s="50"/>
      <c r="KN22" s="50"/>
      <c r="KO22" s="50"/>
      <c r="KY22" s="50"/>
      <c r="LD22" s="50"/>
      <c r="LE22" s="50"/>
      <c r="LF22" s="50"/>
      <c r="LG22" s="50"/>
      <c r="LH22" s="50"/>
      <c r="LI22" s="50"/>
      <c r="LJ22" s="50"/>
      <c r="LP22" s="50"/>
      <c r="LQ22" s="50"/>
      <c r="LR22" s="50"/>
      <c r="LS22" s="50"/>
      <c r="LT22" s="50"/>
      <c r="LU22" s="50"/>
    </row>
    <row r="23" spans="1:334" ht="15" thickBot="1" x14ac:dyDescent="0.35">
      <c r="A23">
        <v>1986</v>
      </c>
      <c r="C23" s="50"/>
      <c r="D23" s="50">
        <v>1500</v>
      </c>
      <c r="E23" s="50">
        <v>58200</v>
      </c>
      <c r="F23" s="50">
        <v>21900</v>
      </c>
      <c r="G23" s="50">
        <v>3400</v>
      </c>
      <c r="H23" s="50"/>
      <c r="I23" s="50">
        <v>85000</v>
      </c>
      <c r="J23" s="50"/>
      <c r="K23" s="153">
        <v>3000</v>
      </c>
      <c r="L23" s="153">
        <v>4400</v>
      </c>
      <c r="M23" s="153">
        <v>26900</v>
      </c>
      <c r="N23" s="153">
        <v>53300</v>
      </c>
      <c r="O23" s="153">
        <v>0</v>
      </c>
      <c r="P23" s="153">
        <v>2300</v>
      </c>
      <c r="Q23" s="156">
        <f t="shared" si="0"/>
        <v>89900</v>
      </c>
      <c r="AH23" s="16">
        <v>2016</v>
      </c>
      <c r="AI23" s="17">
        <v>22478</v>
      </c>
      <c r="AJ23" s="18" t="s">
        <v>8</v>
      </c>
      <c r="AK23" s="18" t="s">
        <v>8</v>
      </c>
      <c r="AL23" s="19">
        <v>3980</v>
      </c>
      <c r="AM23" s="18" t="s">
        <v>8</v>
      </c>
      <c r="AN23" s="20" t="s">
        <v>8</v>
      </c>
      <c r="AO23" s="21">
        <v>473</v>
      </c>
      <c r="AP23" s="18" t="s">
        <v>8</v>
      </c>
      <c r="AQ23" s="18" t="s">
        <v>8</v>
      </c>
      <c r="AR23" s="19">
        <v>4151</v>
      </c>
      <c r="AS23" s="21">
        <v>123</v>
      </c>
      <c r="AT23" s="22">
        <v>3590</v>
      </c>
      <c r="BA23" s="50"/>
      <c r="BB23" s="241" t="s">
        <v>613</v>
      </c>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183"/>
      <c r="CN23" s="50"/>
      <c r="CO23" s="111" t="s">
        <v>18</v>
      </c>
      <c r="CP23" s="182"/>
      <c r="CQ23" s="182"/>
      <c r="CR23" s="182">
        <f>CR22+CR21</f>
        <v>15267.716643547034</v>
      </c>
      <c r="CS23" s="111"/>
      <c r="CT23" s="182">
        <f>CT22+CT21</f>
        <v>640.68310245731857</v>
      </c>
      <c r="CU23" s="182">
        <f>CU22+CU21</f>
        <v>14627.033541089715</v>
      </c>
      <c r="CZ23" s="142"/>
      <c r="DA23" s="200"/>
      <c r="DB23" s="50"/>
      <c r="DD23" s="50"/>
      <c r="DE23" s="50"/>
      <c r="DF23" s="50"/>
      <c r="DG23" s="50"/>
      <c r="DH23">
        <v>2011</v>
      </c>
      <c r="DI23" t="s">
        <v>558</v>
      </c>
      <c r="DJ23" t="s">
        <v>378</v>
      </c>
      <c r="DK23" t="s">
        <v>556</v>
      </c>
      <c r="DL23">
        <v>50</v>
      </c>
      <c r="DM23" s="50">
        <v>58</v>
      </c>
      <c r="DN23" s="50">
        <v>56</v>
      </c>
      <c r="DO23" s="50">
        <v>0</v>
      </c>
      <c r="DP23" s="50">
        <v>114</v>
      </c>
      <c r="DQ23" s="50"/>
      <c r="DR23" s="50"/>
      <c r="DT23" s="50"/>
      <c r="DU23" s="50"/>
      <c r="DV23" s="50"/>
      <c r="DW23" s="50"/>
      <c r="DX23" s="50"/>
      <c r="DY23" s="50"/>
      <c r="DZ23" s="50"/>
      <c r="EA23" s="50"/>
      <c r="EB23" s="50"/>
      <c r="EC23" s="50"/>
      <c r="ED23" s="50"/>
      <c r="EE23" s="50"/>
      <c r="EF23" s="50"/>
      <c r="EG23" s="50"/>
      <c r="EH23" s="50"/>
      <c r="EI23" s="50"/>
      <c r="EJ23" s="50"/>
      <c r="EK23" s="50"/>
      <c r="EL23" s="50"/>
      <c r="FY23" s="50"/>
      <c r="FZ23" s="271"/>
      <c r="GA23" s="271"/>
      <c r="GB23" s="271"/>
      <c r="GC23" s="271"/>
      <c r="GD23" s="271"/>
      <c r="GE23" s="271"/>
      <c r="GF23" s="271"/>
      <c r="GG23" s="271"/>
      <c r="GH23" s="271"/>
      <c r="GI23" s="271"/>
      <c r="GJ23" s="271"/>
      <c r="GK23" s="271"/>
      <c r="GL23" s="271"/>
      <c r="GM23" s="271"/>
      <c r="GN23" s="271"/>
      <c r="GO23" s="271"/>
      <c r="GP23" s="270"/>
      <c r="GQ23" s="27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49">
        <v>2013</v>
      </c>
      <c r="HQ23" s="49">
        <v>2014</v>
      </c>
      <c r="HR23" s="50">
        <v>400</v>
      </c>
      <c r="HS23" s="50">
        <v>619</v>
      </c>
      <c r="HT23" s="50">
        <v>553</v>
      </c>
      <c r="HU23" s="50">
        <v>281</v>
      </c>
      <c r="HV23" s="50">
        <f t="shared" si="65"/>
        <v>1853</v>
      </c>
      <c r="HW23" s="50"/>
      <c r="HX23" s="49">
        <v>2013</v>
      </c>
      <c r="HY23">
        <v>142</v>
      </c>
      <c r="HZ23" s="50"/>
      <c r="IB23" s="50"/>
      <c r="IC23" s="50"/>
      <c r="ID23" s="50"/>
      <c r="IE23" s="50"/>
      <c r="IF23" s="50"/>
      <c r="IG23" s="50"/>
      <c r="IH23" s="50"/>
      <c r="II23" s="50"/>
      <c r="IJ23" s="50"/>
      <c r="IK23" s="50"/>
      <c r="IL23" s="50"/>
      <c r="IO23" s="50"/>
      <c r="IP23">
        <v>2011</v>
      </c>
      <c r="IQ23" t="s">
        <v>558</v>
      </c>
      <c r="IR23" t="s">
        <v>378</v>
      </c>
      <c r="IS23" t="s">
        <v>556</v>
      </c>
      <c r="IT23">
        <v>50</v>
      </c>
      <c r="IU23" s="50">
        <v>58</v>
      </c>
      <c r="IV23" s="50">
        <v>56</v>
      </c>
      <c r="IW23" s="50">
        <v>0</v>
      </c>
      <c r="IX23" s="50">
        <v>114</v>
      </c>
      <c r="IY23" s="50"/>
      <c r="IZ23" s="50"/>
      <c r="JS23" s="50"/>
      <c r="JU23" s="50"/>
      <c r="JV23" s="50"/>
      <c r="JW23" s="50"/>
      <c r="JX23" s="50"/>
      <c r="JY23" s="50"/>
      <c r="JZ23" s="50"/>
      <c r="KA23" s="50"/>
      <c r="KB23" s="50"/>
      <c r="KC23" s="50"/>
      <c r="KD23" s="50"/>
      <c r="KE23" s="50"/>
      <c r="KF23" s="50"/>
      <c r="KG23" s="50"/>
      <c r="KH23" s="50"/>
      <c r="KI23" s="50"/>
      <c r="KJ23" s="50"/>
      <c r="KK23" s="50"/>
      <c r="KL23" s="50"/>
      <c r="KM23" s="50"/>
      <c r="KN23" s="50"/>
      <c r="KO23" s="50"/>
      <c r="KY23" s="50"/>
      <c r="LD23" s="50"/>
      <c r="LE23" s="50"/>
      <c r="LF23" s="50"/>
      <c r="LG23" s="50"/>
      <c r="LH23" s="50"/>
      <c r="LI23" s="50"/>
      <c r="LJ23" s="50"/>
      <c r="LK23" s="50"/>
      <c r="LP23" s="50"/>
      <c r="LQ23" s="50"/>
      <c r="LR23" s="50"/>
      <c r="LS23" s="50"/>
      <c r="LT23" s="50"/>
      <c r="LU23" s="50"/>
    </row>
    <row r="24" spans="1:334" x14ac:dyDescent="0.3">
      <c r="A24">
        <v>1987</v>
      </c>
      <c r="C24" s="50"/>
      <c r="D24" s="50">
        <v>1000</v>
      </c>
      <c r="E24" s="50">
        <v>54600</v>
      </c>
      <c r="F24" s="50">
        <v>28600</v>
      </c>
      <c r="G24" s="50">
        <v>7500</v>
      </c>
      <c r="H24" s="50"/>
      <c r="I24" s="50">
        <v>91700</v>
      </c>
      <c r="J24" s="50"/>
      <c r="K24" s="153">
        <v>1600</v>
      </c>
      <c r="L24" s="153">
        <v>4200</v>
      </c>
      <c r="M24" s="153">
        <v>17400</v>
      </c>
      <c r="N24" s="153">
        <v>33600</v>
      </c>
      <c r="O24" s="153">
        <v>0</v>
      </c>
      <c r="P24" s="153">
        <v>1600</v>
      </c>
      <c r="Q24" s="156">
        <f t="shared" si="0"/>
        <v>58400</v>
      </c>
      <c r="AI24" s="448" t="s">
        <v>10</v>
      </c>
      <c r="AJ24" s="448"/>
      <c r="AK24" s="448"/>
      <c r="AL24" s="448"/>
      <c r="AM24" s="448"/>
      <c r="AN24" s="448"/>
      <c r="BA24" s="50"/>
      <c r="BB24" s="241" t="s">
        <v>659</v>
      </c>
      <c r="BE24" s="50"/>
      <c r="BF24" s="50"/>
      <c r="BG24" s="50"/>
      <c r="BH24" s="50"/>
      <c r="BI24" s="50"/>
      <c r="BJ24" s="50"/>
      <c r="BK24" s="50"/>
      <c r="BL24" s="200">
        <f>AVERAGE(BL16:BL19)</f>
        <v>2.7745546796649609E-3</v>
      </c>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183"/>
      <c r="CN24" s="50"/>
      <c r="CO24" s="111">
        <v>2014</v>
      </c>
      <c r="CP24" s="50"/>
      <c r="CQ24" s="50"/>
      <c r="CR24" s="50"/>
      <c r="CT24" s="50"/>
      <c r="CU24" s="50"/>
      <c r="CY24" s="111">
        <v>2014</v>
      </c>
      <c r="CZ24" s="142"/>
      <c r="DA24" s="200"/>
      <c r="DB24" s="50"/>
      <c r="DD24" s="50"/>
      <c r="DE24" s="50"/>
      <c r="DF24" s="50"/>
      <c r="DG24" s="50"/>
      <c r="DH24">
        <v>2011</v>
      </c>
      <c r="DI24" t="s">
        <v>559</v>
      </c>
      <c r="DJ24" t="s">
        <v>193</v>
      </c>
      <c r="DK24" t="s">
        <v>556</v>
      </c>
      <c r="DL24">
        <v>11</v>
      </c>
      <c r="DM24" s="50">
        <v>145</v>
      </c>
      <c r="DN24" s="50">
        <v>156</v>
      </c>
      <c r="DO24" s="50">
        <v>0</v>
      </c>
      <c r="DP24" s="50">
        <v>301</v>
      </c>
      <c r="DQ24" s="50">
        <f>SUM(DP21:DP24)</f>
        <v>2043</v>
      </c>
      <c r="DR24" s="50"/>
      <c r="DT24" s="50"/>
      <c r="DU24" s="50"/>
      <c r="DV24" s="50"/>
      <c r="DW24" s="50"/>
      <c r="DX24" s="50"/>
      <c r="DY24" s="50"/>
      <c r="DZ24" s="50"/>
      <c r="EA24" s="50"/>
      <c r="EB24" s="50"/>
      <c r="EC24" s="50"/>
      <c r="ED24" s="50"/>
      <c r="EE24" s="50"/>
      <c r="EF24" s="50"/>
      <c r="EG24" s="50"/>
      <c r="EH24" s="50"/>
      <c r="EI24" s="50"/>
      <c r="EJ24" s="50"/>
      <c r="EK24" s="50"/>
      <c r="EL24" s="50"/>
      <c r="FY24" s="50"/>
      <c r="FZ24" s="466" t="s">
        <v>707</v>
      </c>
      <c r="GA24" s="466"/>
      <c r="GB24" s="466"/>
      <c r="GC24" s="466"/>
      <c r="GD24" s="466"/>
      <c r="GE24" s="466"/>
      <c r="GF24" s="466"/>
      <c r="GG24" s="466"/>
      <c r="GH24" s="466"/>
      <c r="GI24" s="466"/>
      <c r="GJ24" s="466"/>
      <c r="GK24" s="466"/>
      <c r="GL24" s="466"/>
      <c r="GM24" s="466"/>
      <c r="GN24" s="466"/>
      <c r="GO24" s="466"/>
      <c r="GP24" s="466"/>
      <c r="GQ24" s="466"/>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49">
        <v>2014</v>
      </c>
      <c r="HQ24" s="49">
        <v>2015</v>
      </c>
      <c r="HR24" s="50">
        <v>814</v>
      </c>
      <c r="HS24" s="50">
        <v>673</v>
      </c>
      <c r="HT24" s="50">
        <v>703</v>
      </c>
      <c r="HU24" s="50">
        <v>577</v>
      </c>
      <c r="HV24" s="50">
        <f t="shared" si="65"/>
        <v>2767</v>
      </c>
      <c r="HW24" s="50"/>
      <c r="HX24" s="49">
        <v>2014</v>
      </c>
      <c r="HY24">
        <v>73</v>
      </c>
      <c r="HZ24" s="50"/>
      <c r="IB24" s="50"/>
      <c r="IC24" s="50"/>
      <c r="ID24" s="50"/>
      <c r="IE24" s="50"/>
      <c r="IF24" s="50"/>
      <c r="IG24" s="50"/>
      <c r="IH24" s="50"/>
      <c r="II24" s="50"/>
      <c r="IJ24" s="50"/>
      <c r="IK24" s="50"/>
      <c r="IL24" s="50"/>
      <c r="IO24" s="50"/>
      <c r="IP24">
        <v>2011</v>
      </c>
      <c r="IQ24" t="s">
        <v>559</v>
      </c>
      <c r="IR24" t="s">
        <v>193</v>
      </c>
      <c r="IS24" t="s">
        <v>556</v>
      </c>
      <c r="IT24">
        <v>11</v>
      </c>
      <c r="IU24" s="50">
        <v>145</v>
      </c>
      <c r="IV24" s="50">
        <v>156</v>
      </c>
      <c r="IW24" s="50">
        <v>0</v>
      </c>
      <c r="IX24" s="50">
        <v>301</v>
      </c>
      <c r="IY24" s="50">
        <f>SUM(IX21:IX24)</f>
        <v>2043</v>
      </c>
      <c r="IZ24" s="50"/>
      <c r="JS24" s="50"/>
      <c r="JU24" s="50"/>
      <c r="JV24" s="50"/>
      <c r="JW24" s="50"/>
      <c r="JX24" s="50"/>
      <c r="JY24" s="50"/>
      <c r="JZ24" s="50"/>
      <c r="KA24" s="50"/>
      <c r="KB24" s="50"/>
      <c r="KC24" s="50"/>
      <c r="KD24" s="50"/>
      <c r="KE24" s="50"/>
      <c r="KF24" s="50"/>
      <c r="KG24" s="50"/>
      <c r="KH24" s="50"/>
      <c r="KI24" s="50"/>
      <c r="KJ24" s="50"/>
      <c r="KK24" s="50"/>
      <c r="KL24" s="50"/>
      <c r="KM24" s="50"/>
      <c r="KN24" s="50"/>
      <c r="KO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row>
    <row r="25" spans="1:334" ht="15" customHeight="1" x14ac:dyDescent="0.3">
      <c r="A25">
        <v>1988</v>
      </c>
      <c r="C25" s="50"/>
      <c r="D25" s="50">
        <v>300</v>
      </c>
      <c r="E25" s="50">
        <v>38900</v>
      </c>
      <c r="F25" s="50">
        <v>13800</v>
      </c>
      <c r="G25" s="50">
        <v>6300</v>
      </c>
      <c r="H25" s="50"/>
      <c r="I25" s="50">
        <v>59300</v>
      </c>
      <c r="J25" s="50"/>
      <c r="K25" s="153">
        <v>2700</v>
      </c>
      <c r="L25" s="153">
        <v>7000</v>
      </c>
      <c r="M25" s="153">
        <v>14200</v>
      </c>
      <c r="N25" s="153">
        <v>50700</v>
      </c>
      <c r="O25" s="153">
        <v>0</v>
      </c>
      <c r="P25" s="153">
        <v>3300</v>
      </c>
      <c r="Q25" s="156">
        <f t="shared" si="0"/>
        <v>77900</v>
      </c>
      <c r="BA25" s="50"/>
      <c r="BB25" s="466" t="s">
        <v>703</v>
      </c>
      <c r="BC25" s="466"/>
      <c r="BD25" s="466"/>
      <c r="BE25" s="466"/>
      <c r="BF25" s="466"/>
      <c r="BG25" s="466"/>
      <c r="BH25" s="466"/>
      <c r="BI25" s="466"/>
      <c r="BJ25" s="466"/>
      <c r="BK25" s="466"/>
      <c r="BL25" s="466"/>
      <c r="BM25" s="466"/>
      <c r="BN25" s="270"/>
      <c r="BO25" s="27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183"/>
      <c r="CN25" s="50"/>
      <c r="CO25" t="s">
        <v>541</v>
      </c>
      <c r="CP25" s="50">
        <v>50.3333333333334</v>
      </c>
      <c r="CQ25" s="50">
        <v>1208</v>
      </c>
      <c r="CR25" s="50">
        <v>1392.0583333333336</v>
      </c>
      <c r="CT25" s="50">
        <f>CP25*(CR25/(CP25+CQ25))</f>
        <v>55.682333333333411</v>
      </c>
      <c r="CU25" s="50">
        <f>CQ25*(CR25/(CQ25+CP25))</f>
        <v>1336.3760000000002</v>
      </c>
      <c r="CW25" t="s">
        <v>647</v>
      </c>
      <c r="CZ25" s="142">
        <v>58</v>
      </c>
      <c r="DA25" s="200">
        <v>3.8852063331253363E-3</v>
      </c>
      <c r="DB25" s="50"/>
      <c r="DD25" s="50"/>
      <c r="DE25" s="50"/>
      <c r="DF25" s="50"/>
      <c r="DG25" s="50"/>
      <c r="DH25">
        <v>2012</v>
      </c>
      <c r="DI25" t="s">
        <v>555</v>
      </c>
      <c r="DJ25" t="s">
        <v>40</v>
      </c>
      <c r="DK25" t="s">
        <v>556</v>
      </c>
      <c r="DL25">
        <v>13</v>
      </c>
      <c r="DM25" s="50">
        <v>447</v>
      </c>
      <c r="DN25" s="50">
        <v>569</v>
      </c>
      <c r="DO25" s="50">
        <v>0</v>
      </c>
      <c r="DP25" s="50">
        <v>1016</v>
      </c>
      <c r="DQ25" s="50"/>
      <c r="DR25" s="50"/>
      <c r="DT25" s="50"/>
      <c r="DU25" s="50"/>
      <c r="DV25" s="50"/>
      <c r="DW25" s="50"/>
      <c r="DX25" s="50"/>
      <c r="DY25" s="50"/>
      <c r="DZ25" s="50"/>
      <c r="EA25" s="50"/>
      <c r="EB25" s="50"/>
      <c r="EC25" s="50"/>
      <c r="ED25" s="50"/>
      <c r="EE25" s="50"/>
      <c r="EF25" s="50"/>
      <c r="EG25" s="50"/>
      <c r="EH25" s="50"/>
      <c r="EI25" s="50"/>
      <c r="EJ25" s="50"/>
      <c r="EK25" s="50"/>
      <c r="EL25" s="50"/>
      <c r="FY25" s="50"/>
      <c r="FZ25" s="466"/>
      <c r="GA25" s="466"/>
      <c r="GB25" s="466"/>
      <c r="GC25" s="466"/>
      <c r="GD25" s="466"/>
      <c r="GE25" s="466"/>
      <c r="GF25" s="466"/>
      <c r="GG25" s="466"/>
      <c r="GH25" s="466"/>
      <c r="GI25" s="466"/>
      <c r="GJ25" s="466"/>
      <c r="GK25" s="466"/>
      <c r="GL25" s="466"/>
      <c r="GM25" s="466"/>
      <c r="GN25" s="466"/>
      <c r="GO25" s="466"/>
      <c r="GP25" s="466"/>
      <c r="GQ25" s="466"/>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49">
        <v>2015</v>
      </c>
      <c r="HQ25" s="49">
        <v>2016</v>
      </c>
      <c r="HR25" s="50">
        <v>868</v>
      </c>
      <c r="HS25" s="50">
        <v>423</v>
      </c>
      <c r="HT25" s="50">
        <v>727</v>
      </c>
      <c r="HU25" s="50">
        <v>1013</v>
      </c>
      <c r="HV25" s="50">
        <f t="shared" si="65"/>
        <v>3031</v>
      </c>
      <c r="HW25" s="50"/>
      <c r="HX25" s="49">
        <v>2015</v>
      </c>
      <c r="HY25">
        <v>143</v>
      </c>
      <c r="HZ25" s="50"/>
      <c r="IB25" s="50"/>
      <c r="IC25" s="50"/>
      <c r="ID25" s="50"/>
      <c r="IE25" s="50"/>
      <c r="IF25" s="50"/>
      <c r="IG25" s="50"/>
      <c r="IH25" s="50"/>
      <c r="II25" s="50"/>
      <c r="IJ25" s="50"/>
      <c r="IK25" s="50"/>
      <c r="IL25" s="50"/>
      <c r="IO25" s="50"/>
      <c r="IP25">
        <v>2012</v>
      </c>
      <c r="IQ25" t="s">
        <v>555</v>
      </c>
      <c r="IR25" t="s">
        <v>40</v>
      </c>
      <c r="IS25" t="s">
        <v>556</v>
      </c>
      <c r="IT25">
        <v>13</v>
      </c>
      <c r="IU25" s="50">
        <v>447</v>
      </c>
      <c r="IV25" s="50">
        <v>569</v>
      </c>
      <c r="IW25" s="50">
        <v>0</v>
      </c>
      <c r="IX25" s="50">
        <v>1016</v>
      </c>
      <c r="IY25" s="50"/>
      <c r="IZ25" s="50"/>
      <c r="JS25" s="50"/>
      <c r="JU25" s="50"/>
      <c r="JV25" s="50"/>
      <c r="JW25" s="50"/>
      <c r="JX25" s="50"/>
      <c r="JY25" s="50"/>
      <c r="JZ25" s="50"/>
      <c r="KA25" s="50"/>
      <c r="KB25" s="50"/>
      <c r="KC25" s="50"/>
      <c r="KD25" s="50"/>
      <c r="KE25" s="50"/>
      <c r="KF25" s="50"/>
      <c r="KG25" s="50"/>
      <c r="KH25" s="50"/>
      <c r="KI25" s="50"/>
      <c r="KJ25" s="50"/>
      <c r="KK25" s="50"/>
      <c r="KL25" s="50"/>
      <c r="KM25" s="50"/>
      <c r="KN25" s="50"/>
      <c r="KO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row>
    <row r="26" spans="1:334" x14ac:dyDescent="0.3">
      <c r="A26">
        <v>1989</v>
      </c>
      <c r="C26" s="50"/>
      <c r="D26" s="50">
        <v>200</v>
      </c>
      <c r="E26" s="50">
        <v>41800</v>
      </c>
      <c r="F26" s="50">
        <v>15500</v>
      </c>
      <c r="G26" s="50">
        <v>10500</v>
      </c>
      <c r="H26" s="50"/>
      <c r="I26" s="50">
        <v>68000</v>
      </c>
      <c r="J26" s="50"/>
      <c r="K26" s="153">
        <v>1700</v>
      </c>
      <c r="L26" s="153">
        <v>3500</v>
      </c>
      <c r="M26" s="153">
        <v>12600</v>
      </c>
      <c r="N26" s="153">
        <v>13400</v>
      </c>
      <c r="O26" s="153">
        <v>0</v>
      </c>
      <c r="P26" s="153">
        <v>3800</v>
      </c>
      <c r="Q26" s="156">
        <f t="shared" si="0"/>
        <v>35000</v>
      </c>
      <c r="BA26" s="50"/>
      <c r="BB26" s="466"/>
      <c r="BC26" s="466"/>
      <c r="BD26" s="466"/>
      <c r="BE26" s="466"/>
      <c r="BF26" s="466"/>
      <c r="BG26" s="466"/>
      <c r="BH26" s="466"/>
      <c r="BI26" s="466"/>
      <c r="BJ26" s="466"/>
      <c r="BK26" s="466"/>
      <c r="BL26" s="466"/>
      <c r="BM26" s="466"/>
      <c r="BN26" s="270"/>
      <c r="BO26" s="27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183"/>
      <c r="CN26" s="50"/>
      <c r="CO26" t="s">
        <v>542</v>
      </c>
      <c r="CP26" s="50">
        <v>236.16012955369501</v>
      </c>
      <c r="CQ26" s="50">
        <v>4788.1733479212253</v>
      </c>
      <c r="CR26" s="50">
        <v>7935.9709731358298</v>
      </c>
      <c r="CT26" s="50">
        <f>CP26*(CR26/(CP26+CQ26))</f>
        <v>373.0166282855925</v>
      </c>
      <c r="CU26" s="50">
        <f>CQ26*(CR26/(CQ26+CP26))</f>
        <v>7562.9543448502372</v>
      </c>
      <c r="CW26" t="s">
        <v>648</v>
      </c>
      <c r="CZ26" s="142">
        <v>14.928422077739015</v>
      </c>
      <c r="DA26" s="200">
        <v>9.9999999999999503E-4</v>
      </c>
      <c r="DB26" s="50"/>
      <c r="DD26" s="50"/>
      <c r="DE26" s="50"/>
      <c r="DF26" s="50"/>
      <c r="DG26" s="50"/>
      <c r="DH26">
        <v>2012</v>
      </c>
      <c r="DI26" t="s">
        <v>557</v>
      </c>
      <c r="DJ26" t="s">
        <v>169</v>
      </c>
      <c r="DK26" t="s">
        <v>556</v>
      </c>
      <c r="DL26">
        <v>122</v>
      </c>
      <c r="DM26" s="50">
        <v>632</v>
      </c>
      <c r="DN26" s="50">
        <v>699</v>
      </c>
      <c r="DO26" s="50">
        <v>0</v>
      </c>
      <c r="DP26" s="50">
        <v>1331</v>
      </c>
      <c r="DQ26" s="50"/>
      <c r="DR26" s="50"/>
      <c r="DT26" s="50"/>
      <c r="DU26" s="50"/>
      <c r="DV26" s="50"/>
      <c r="DW26" s="50"/>
      <c r="DX26" s="50"/>
      <c r="DY26" s="50"/>
      <c r="DZ26" s="50"/>
      <c r="EA26" s="50"/>
      <c r="EB26" s="50"/>
      <c r="EC26" s="50"/>
      <c r="ED26" s="50"/>
      <c r="EE26" s="50"/>
      <c r="EF26" s="50"/>
      <c r="EG26" s="50"/>
      <c r="EH26" s="50"/>
      <c r="EI26" s="50"/>
      <c r="EJ26" s="50"/>
      <c r="EK26" s="50"/>
      <c r="EL26" s="50"/>
      <c r="FY26" s="50"/>
      <c r="FZ26" s="466"/>
      <c r="GA26" s="466"/>
      <c r="GB26" s="466"/>
      <c r="GC26" s="466"/>
      <c r="GD26" s="466"/>
      <c r="GE26" s="466"/>
      <c r="GF26" s="466"/>
      <c r="GG26" s="466"/>
      <c r="GH26" s="466"/>
      <c r="GI26" s="466"/>
      <c r="GJ26" s="466"/>
      <c r="GK26" s="466"/>
      <c r="GL26" s="466"/>
      <c r="GM26" s="466"/>
      <c r="GN26" s="466"/>
      <c r="GO26" s="466"/>
      <c r="GP26" s="466"/>
      <c r="GQ26" s="466"/>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49">
        <v>2016</v>
      </c>
      <c r="HQ26" s="49">
        <v>2017</v>
      </c>
      <c r="HR26" s="50">
        <v>647</v>
      </c>
      <c r="HS26" s="50">
        <v>824</v>
      </c>
      <c r="HT26" s="50">
        <v>624</v>
      </c>
      <c r="HU26" s="50">
        <v>1059</v>
      </c>
      <c r="HV26" s="50">
        <f t="shared" si="65"/>
        <v>3154</v>
      </c>
      <c r="HW26" s="50"/>
      <c r="HX26" s="49">
        <v>2016</v>
      </c>
      <c r="HY26">
        <v>174</v>
      </c>
      <c r="HZ26" s="50"/>
      <c r="IB26" s="50"/>
      <c r="IC26" s="50"/>
      <c r="ID26" s="50"/>
      <c r="IE26" s="50"/>
      <c r="IF26" s="50"/>
      <c r="IG26" s="50"/>
      <c r="IH26" s="50"/>
      <c r="II26" s="50"/>
      <c r="IJ26" s="50"/>
      <c r="IK26" s="50"/>
      <c r="IL26" s="50"/>
      <c r="IO26" s="50"/>
      <c r="IP26">
        <v>2012</v>
      </c>
      <c r="IQ26" t="s">
        <v>557</v>
      </c>
      <c r="IR26" t="s">
        <v>169</v>
      </c>
      <c r="IS26" t="s">
        <v>556</v>
      </c>
      <c r="IT26">
        <v>122</v>
      </c>
      <c r="IU26" s="50">
        <v>632</v>
      </c>
      <c r="IV26" s="50">
        <v>699</v>
      </c>
      <c r="IW26" s="50">
        <v>0</v>
      </c>
      <c r="IX26" s="50">
        <v>1331</v>
      </c>
      <c r="IY26" s="50"/>
      <c r="IZ26" s="50"/>
      <c r="JS26" s="50"/>
      <c r="JU26" s="50"/>
      <c r="JV26" s="50"/>
      <c r="JW26" s="50"/>
      <c r="JX26" s="50"/>
      <c r="JY26" s="50"/>
      <c r="JZ26" s="50"/>
      <c r="KA26" s="50"/>
      <c r="KB26" s="50"/>
      <c r="KC26" s="50"/>
      <c r="KD26" s="50"/>
      <c r="KE26" s="50"/>
      <c r="KF26" s="50"/>
      <c r="KG26" s="50"/>
      <c r="KH26" s="50"/>
      <c r="KI26" s="50"/>
      <c r="KJ26" s="50"/>
      <c r="KK26" s="50"/>
      <c r="KL26" s="50"/>
      <c r="KM26" s="50"/>
      <c r="KN26" s="50"/>
      <c r="KO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row>
    <row r="27" spans="1:334" x14ac:dyDescent="0.3">
      <c r="A27">
        <v>1990</v>
      </c>
      <c r="C27" s="50"/>
      <c r="D27" s="50">
        <v>200</v>
      </c>
      <c r="E27" s="50">
        <v>28800</v>
      </c>
      <c r="F27" s="50">
        <v>7600</v>
      </c>
      <c r="G27" s="50">
        <v>8100</v>
      </c>
      <c r="H27" s="50"/>
      <c r="I27" s="50">
        <v>44700</v>
      </c>
      <c r="J27" s="50"/>
      <c r="K27" s="153">
        <v>2200</v>
      </c>
      <c r="L27" s="153">
        <v>5100</v>
      </c>
      <c r="M27" s="153">
        <v>17200</v>
      </c>
      <c r="N27" s="153">
        <v>31800</v>
      </c>
      <c r="O27" s="153">
        <v>0</v>
      </c>
      <c r="P27" s="153">
        <v>5600</v>
      </c>
      <c r="Q27" s="156">
        <f t="shared" si="0"/>
        <v>61900</v>
      </c>
      <c r="BA27" s="50"/>
      <c r="BB27" s="466"/>
      <c r="BC27" s="466"/>
      <c r="BD27" s="466"/>
      <c r="BE27" s="466"/>
      <c r="BF27" s="466"/>
      <c r="BG27" s="466"/>
      <c r="BH27" s="466"/>
      <c r="BI27" s="466"/>
      <c r="BJ27" s="466"/>
      <c r="BK27" s="466"/>
      <c r="BL27" s="466"/>
      <c r="BM27" s="466"/>
      <c r="BN27" s="270"/>
      <c r="BO27" s="27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183"/>
      <c r="CN27" s="50"/>
      <c r="CO27" s="111" t="s">
        <v>18</v>
      </c>
      <c r="CP27" s="182"/>
      <c r="CQ27" s="182"/>
      <c r="CR27" s="182">
        <f>CR26+CR25</f>
        <v>9328.0293064691632</v>
      </c>
      <c r="CS27" s="111"/>
      <c r="CT27" s="182">
        <f>CT26+CT25</f>
        <v>428.69896161892592</v>
      </c>
      <c r="CU27" s="182">
        <f>CU26+CU25</f>
        <v>8899.3303448502375</v>
      </c>
      <c r="CZ27" s="142"/>
      <c r="DA27" s="200"/>
      <c r="DB27" s="50"/>
      <c r="DD27" s="50"/>
      <c r="DE27" s="50"/>
      <c r="DF27" s="50"/>
      <c r="DG27" s="50"/>
      <c r="DH27">
        <v>2012</v>
      </c>
      <c r="DI27" t="s">
        <v>558</v>
      </c>
      <c r="DJ27" t="s">
        <v>378</v>
      </c>
      <c r="DK27" t="s">
        <v>556</v>
      </c>
      <c r="DL27">
        <v>50</v>
      </c>
      <c r="DM27" s="50">
        <v>54</v>
      </c>
      <c r="DN27" s="50">
        <v>55</v>
      </c>
      <c r="DO27" s="50">
        <v>0</v>
      </c>
      <c r="DP27" s="50">
        <v>109</v>
      </c>
      <c r="DQ27" s="50"/>
      <c r="DR27" s="50"/>
      <c r="DT27" s="50"/>
      <c r="DU27" s="50"/>
      <c r="DV27" s="50"/>
      <c r="DW27" s="50"/>
      <c r="DX27" s="50"/>
      <c r="DY27" s="50"/>
      <c r="DZ27" s="50"/>
      <c r="EA27" s="50"/>
      <c r="EB27" s="50"/>
      <c r="EC27" s="50"/>
      <c r="ED27" s="50"/>
      <c r="EE27" s="50"/>
      <c r="EF27" s="50"/>
      <c r="EG27" s="50"/>
      <c r="EH27" s="50"/>
      <c r="EI27" s="50"/>
      <c r="EJ27" s="50"/>
      <c r="EK27" s="50"/>
      <c r="EL27" s="50"/>
      <c r="FY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49">
        <v>2017</v>
      </c>
      <c r="HQ27" s="49">
        <v>2018</v>
      </c>
      <c r="HR27" s="50">
        <v>321</v>
      </c>
      <c r="HS27" s="50">
        <v>739</v>
      </c>
      <c r="HT27" s="50">
        <v>567</v>
      </c>
      <c r="HU27" s="50">
        <v>204</v>
      </c>
      <c r="HV27" s="50">
        <f t="shared" si="65"/>
        <v>1831</v>
      </c>
      <c r="HW27" s="50"/>
      <c r="HX27" s="49">
        <v>2017</v>
      </c>
      <c r="HY27">
        <v>137</v>
      </c>
      <c r="HZ27" s="50"/>
      <c r="IB27" s="50"/>
      <c r="IC27" s="50"/>
      <c r="ID27" s="50"/>
      <c r="IE27" s="50"/>
      <c r="IF27" s="50"/>
      <c r="IG27" s="50"/>
      <c r="IH27" s="50"/>
      <c r="II27" s="50"/>
      <c r="IJ27" s="50"/>
      <c r="IK27" s="50"/>
      <c r="IL27" s="50"/>
      <c r="IO27" s="50"/>
      <c r="IP27">
        <v>2012</v>
      </c>
      <c r="IQ27" t="s">
        <v>558</v>
      </c>
      <c r="IR27" t="s">
        <v>378</v>
      </c>
      <c r="IS27" t="s">
        <v>556</v>
      </c>
      <c r="IT27">
        <v>50</v>
      </c>
      <c r="IU27" s="50">
        <v>54</v>
      </c>
      <c r="IV27" s="50">
        <v>55</v>
      </c>
      <c r="IW27" s="50">
        <v>0</v>
      </c>
      <c r="IX27" s="50">
        <v>109</v>
      </c>
      <c r="IY27" s="50"/>
      <c r="IZ27" s="50"/>
      <c r="JS27" s="50"/>
      <c r="JU27" s="50"/>
      <c r="JV27" s="50"/>
      <c r="JW27" s="50"/>
      <c r="JX27" s="50"/>
      <c r="JY27" s="50"/>
      <c r="JZ27" s="50"/>
      <c r="KA27" s="50"/>
      <c r="KB27" s="50"/>
      <c r="KC27" s="50"/>
      <c r="KD27" s="50"/>
      <c r="KE27" s="50"/>
      <c r="KF27" s="50"/>
      <c r="KG27" s="50"/>
      <c r="KH27" s="50"/>
      <c r="KI27" s="50"/>
      <c r="KJ27" s="50"/>
      <c r="KK27" s="50"/>
      <c r="KL27" s="50"/>
      <c r="KM27" s="50"/>
      <c r="KN27" s="50"/>
      <c r="KO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row>
    <row r="28" spans="1:334" x14ac:dyDescent="0.3">
      <c r="A28">
        <v>1991</v>
      </c>
      <c r="C28" s="50"/>
      <c r="D28" s="50">
        <v>200</v>
      </c>
      <c r="E28" s="50">
        <v>43100</v>
      </c>
      <c r="F28" s="50">
        <v>10400</v>
      </c>
      <c r="G28" s="50">
        <v>9500</v>
      </c>
      <c r="H28" s="50"/>
      <c r="I28" s="50">
        <v>63200</v>
      </c>
      <c r="J28" s="50"/>
      <c r="K28" s="153">
        <v>1200</v>
      </c>
      <c r="L28" s="153">
        <v>3000</v>
      </c>
      <c r="M28" s="153">
        <v>15000</v>
      </c>
      <c r="N28" s="153">
        <v>10400</v>
      </c>
      <c r="O28" s="153">
        <v>0</v>
      </c>
      <c r="P28" s="153">
        <v>2200</v>
      </c>
      <c r="Q28" s="156">
        <f t="shared" si="0"/>
        <v>31800</v>
      </c>
      <c r="BA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183"/>
      <c r="CN28" s="50"/>
      <c r="CO28" s="111">
        <v>2013</v>
      </c>
      <c r="CP28" s="50"/>
      <c r="CQ28" s="50"/>
      <c r="CR28" s="50"/>
      <c r="CT28" s="50"/>
      <c r="CU28" s="50"/>
      <c r="CY28" s="111">
        <v>2013</v>
      </c>
      <c r="CZ28" s="142"/>
      <c r="DA28" s="200"/>
      <c r="DB28" s="50"/>
      <c r="DD28" s="50"/>
      <c r="DE28" s="50"/>
      <c r="DF28" s="50"/>
      <c r="DG28" s="50"/>
      <c r="DH28">
        <v>2012</v>
      </c>
      <c r="DI28" t="s">
        <v>559</v>
      </c>
      <c r="DJ28" t="s">
        <v>193</v>
      </c>
      <c r="DK28" t="s">
        <v>556</v>
      </c>
      <c r="DL28">
        <v>11</v>
      </c>
      <c r="DM28" s="50">
        <v>896</v>
      </c>
      <c r="DN28" s="50">
        <v>604</v>
      </c>
      <c r="DO28" s="50">
        <v>0</v>
      </c>
      <c r="DP28" s="50">
        <v>1500</v>
      </c>
      <c r="DQ28" s="50">
        <f>SUM(DP25:DP28)</f>
        <v>3956</v>
      </c>
      <c r="DR28" s="50"/>
      <c r="DT28" s="50"/>
      <c r="DU28" s="50"/>
      <c r="DV28" s="50"/>
      <c r="DW28" s="50"/>
      <c r="DX28" s="50"/>
      <c r="DY28" s="50"/>
      <c r="DZ28" s="50"/>
      <c r="EA28" s="50"/>
      <c r="EB28" s="50"/>
      <c r="EC28" s="50"/>
      <c r="ED28" s="50"/>
      <c r="EE28" s="50"/>
      <c r="EF28" s="50"/>
      <c r="EG28" s="50"/>
      <c r="EH28" s="50"/>
      <c r="EI28" s="50"/>
      <c r="EJ28" s="50"/>
      <c r="EK28" s="50"/>
      <c r="EL28" s="50"/>
      <c r="FY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49">
        <v>2018</v>
      </c>
      <c r="HQ28" s="49">
        <v>2019</v>
      </c>
      <c r="HR28" s="50" t="s">
        <v>667</v>
      </c>
      <c r="HS28" s="50">
        <v>617</v>
      </c>
      <c r="HT28" s="50">
        <v>876</v>
      </c>
      <c r="HU28" s="50">
        <v>241</v>
      </c>
      <c r="HV28" s="50">
        <f t="shared" si="65"/>
        <v>1734</v>
      </c>
      <c r="HW28" s="50"/>
      <c r="HX28" s="49">
        <v>2018</v>
      </c>
      <c r="HY28" t="s">
        <v>141</v>
      </c>
      <c r="HZ28" s="50"/>
      <c r="IB28" s="50"/>
      <c r="IC28" s="50"/>
      <c r="ID28" s="50"/>
      <c r="IE28" s="50"/>
      <c r="IF28" s="50"/>
      <c r="IG28" s="50"/>
      <c r="IH28" s="50"/>
      <c r="II28" s="50"/>
      <c r="IJ28" s="50"/>
      <c r="IK28" s="50"/>
      <c r="IL28" s="50"/>
      <c r="IO28" s="50"/>
      <c r="IP28">
        <v>2012</v>
      </c>
      <c r="IQ28" t="s">
        <v>559</v>
      </c>
      <c r="IR28" t="s">
        <v>193</v>
      </c>
      <c r="IS28" t="s">
        <v>556</v>
      </c>
      <c r="IT28">
        <v>11</v>
      </c>
      <c r="IU28" s="50">
        <v>896</v>
      </c>
      <c r="IV28" s="50">
        <v>604</v>
      </c>
      <c r="IW28" s="50">
        <v>0</v>
      </c>
      <c r="IX28" s="50">
        <v>1500</v>
      </c>
      <c r="IY28" s="50">
        <f>SUM(IX25:IX28)</f>
        <v>3956</v>
      </c>
      <c r="IZ28" s="50"/>
      <c r="JS28" s="50"/>
      <c r="JU28" s="50"/>
      <c r="JV28" s="50"/>
      <c r="JW28" s="50"/>
      <c r="JX28" s="50"/>
      <c r="JY28" s="50"/>
      <c r="JZ28" s="50"/>
      <c r="KA28" s="50"/>
      <c r="KB28" s="50"/>
      <c r="KC28" s="50"/>
      <c r="KD28" s="50"/>
      <c r="KE28" s="50"/>
      <c r="KF28" s="50"/>
      <c r="KG28" s="50"/>
      <c r="KH28" s="50"/>
      <c r="KI28" s="50"/>
      <c r="KJ28" s="50"/>
      <c r="KK28" s="50"/>
      <c r="KL28" s="50"/>
      <c r="KM28" s="50"/>
      <c r="KN28" s="50"/>
      <c r="KO28" s="50"/>
      <c r="KY28" s="274"/>
      <c r="KZ28" s="274"/>
      <c r="LA28" s="274"/>
      <c r="LB28" s="274"/>
      <c r="LC28" s="274"/>
      <c r="LD28" s="274"/>
      <c r="LE28" s="274"/>
      <c r="LF28" s="274"/>
      <c r="LG28" s="50"/>
      <c r="LH28" s="50"/>
      <c r="LI28" s="50"/>
      <c r="LJ28" s="50"/>
      <c r="LK28" s="274"/>
      <c r="LL28" s="274"/>
      <c r="LM28" s="274"/>
      <c r="LN28" s="274"/>
      <c r="LO28" s="274"/>
      <c r="LP28" s="274"/>
      <c r="LQ28" s="274"/>
      <c r="LR28" s="274"/>
      <c r="LS28" s="50"/>
      <c r="LT28" s="50"/>
      <c r="LU28" s="50"/>
    </row>
    <row r="29" spans="1:334" x14ac:dyDescent="0.3">
      <c r="A29">
        <v>1992</v>
      </c>
      <c r="C29" s="50"/>
      <c r="D29" s="50">
        <v>100</v>
      </c>
      <c r="E29" s="50">
        <v>40000</v>
      </c>
      <c r="F29" s="50">
        <v>6400</v>
      </c>
      <c r="G29" s="50">
        <v>9400</v>
      </c>
      <c r="H29" s="50"/>
      <c r="I29" s="50">
        <v>55900</v>
      </c>
      <c r="J29" s="50"/>
      <c r="K29" s="153">
        <v>1200</v>
      </c>
      <c r="L29" s="153">
        <v>3000</v>
      </c>
      <c r="M29" s="153">
        <v>17600</v>
      </c>
      <c r="N29" s="153">
        <v>23100</v>
      </c>
      <c r="O29" s="153">
        <v>0</v>
      </c>
      <c r="P29" s="153">
        <v>3100</v>
      </c>
      <c r="Q29" s="156">
        <f t="shared" si="0"/>
        <v>48000</v>
      </c>
      <c r="BA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183"/>
      <c r="CN29" s="50"/>
      <c r="CO29" t="s">
        <v>541</v>
      </c>
      <c r="CP29" s="50">
        <v>85.000000000000028</v>
      </c>
      <c r="CQ29" s="50">
        <v>2040</v>
      </c>
      <c r="CR29" s="50">
        <v>2248.6</v>
      </c>
      <c r="CT29" s="50">
        <f>CP29*(CR29/(CP29+CQ29))</f>
        <v>89.944000000000031</v>
      </c>
      <c r="CU29" s="50">
        <f>CQ29*(CR29/(CQ29+CP29))</f>
        <v>2158.6559999999999</v>
      </c>
      <c r="CW29" t="s">
        <v>647</v>
      </c>
      <c r="CZ29" s="142">
        <v>27</v>
      </c>
      <c r="DA29" s="200">
        <v>1.72467177761646E-3</v>
      </c>
      <c r="DB29" s="50"/>
      <c r="DD29" s="50"/>
      <c r="DE29" s="50"/>
      <c r="DF29" s="50"/>
      <c r="DG29" s="50"/>
      <c r="DH29">
        <v>2013</v>
      </c>
      <c r="DI29" t="s">
        <v>555</v>
      </c>
      <c r="DJ29" t="s">
        <v>40</v>
      </c>
      <c r="DK29" t="s">
        <v>556</v>
      </c>
      <c r="DL29">
        <v>13</v>
      </c>
      <c r="DM29" s="50">
        <v>171</v>
      </c>
      <c r="DN29" s="50">
        <v>202</v>
      </c>
      <c r="DO29" s="50">
        <v>3</v>
      </c>
      <c r="DP29" s="50">
        <v>376</v>
      </c>
      <c r="DQ29" s="50"/>
      <c r="DR29" s="50"/>
      <c r="DT29" s="50"/>
      <c r="DU29" s="50"/>
      <c r="DV29" s="50"/>
      <c r="DW29" s="50"/>
      <c r="DX29" s="50"/>
      <c r="DY29" s="50"/>
      <c r="DZ29" s="50"/>
      <c r="EA29" s="50"/>
      <c r="EB29" s="50"/>
      <c r="EC29" s="50"/>
      <c r="ED29" s="50"/>
      <c r="EE29" s="50"/>
      <c r="EF29" s="50"/>
      <c r="EG29" s="50"/>
      <c r="EH29" s="50"/>
      <c r="EI29" s="50"/>
      <c r="EJ29" s="50"/>
      <c r="EK29" s="50"/>
      <c r="EL29" s="50"/>
      <c r="FY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B29" s="50"/>
      <c r="IC29" s="50"/>
      <c r="ID29" s="50"/>
      <c r="IE29" s="50"/>
      <c r="IF29" s="50"/>
      <c r="IG29" s="50"/>
      <c r="IH29" s="50"/>
      <c r="II29" s="50"/>
      <c r="IJ29" s="50"/>
      <c r="IK29" s="50"/>
      <c r="IL29" s="50"/>
      <c r="IO29" s="50"/>
      <c r="IP29">
        <v>2013</v>
      </c>
      <c r="IQ29" t="s">
        <v>555</v>
      </c>
      <c r="IR29" t="s">
        <v>40</v>
      </c>
      <c r="IS29" t="s">
        <v>556</v>
      </c>
      <c r="IT29">
        <v>13</v>
      </c>
      <c r="IU29" s="50">
        <v>171</v>
      </c>
      <c r="IV29" s="50">
        <v>202</v>
      </c>
      <c r="IW29" s="50">
        <v>3</v>
      </c>
      <c r="IX29" s="50">
        <v>376</v>
      </c>
      <c r="IY29" s="50"/>
      <c r="IZ29" s="50"/>
      <c r="JS29" s="50"/>
      <c r="JU29" s="50"/>
      <c r="JV29" s="50"/>
      <c r="JW29" s="50"/>
      <c r="JX29" s="50"/>
      <c r="JY29" s="50"/>
      <c r="JZ29" s="50"/>
      <c r="KA29" s="50"/>
      <c r="KB29" s="50"/>
      <c r="KC29" s="50"/>
      <c r="KD29" s="50"/>
      <c r="KE29" s="50"/>
      <c r="KF29" s="50"/>
      <c r="KG29" s="50"/>
      <c r="KH29" s="50"/>
      <c r="KI29" s="50"/>
      <c r="KJ29" s="50"/>
      <c r="KK29" s="50"/>
      <c r="KL29" s="50"/>
      <c r="KM29" s="50"/>
      <c r="KN29" s="50"/>
      <c r="KO29" s="50"/>
      <c r="KY29" s="274"/>
      <c r="KZ29" s="274"/>
      <c r="LA29" s="274"/>
      <c r="LB29" s="274"/>
      <c r="LC29" s="274"/>
      <c r="LD29" s="274"/>
      <c r="LE29" s="274"/>
      <c r="LF29" s="274"/>
      <c r="LG29" s="50"/>
      <c r="LH29" s="50"/>
      <c r="LI29" s="50"/>
      <c r="LJ29" s="50"/>
      <c r="LK29" s="274"/>
      <c r="LL29" s="274"/>
      <c r="LM29" s="274"/>
      <c r="LN29" s="274"/>
      <c r="LO29" s="274"/>
      <c r="LP29" s="274"/>
      <c r="LQ29" s="274"/>
      <c r="LR29" s="274"/>
      <c r="LS29" s="50"/>
      <c r="LT29" s="50"/>
      <c r="LU29" s="50"/>
    </row>
    <row r="30" spans="1:334" ht="15" customHeight="1" x14ac:dyDescent="0.3">
      <c r="A30">
        <v>1993</v>
      </c>
      <c r="C30" s="50"/>
      <c r="D30" s="50">
        <v>100</v>
      </c>
      <c r="E30" s="50">
        <v>21400</v>
      </c>
      <c r="F30" s="50">
        <v>8100</v>
      </c>
      <c r="G30" s="50">
        <v>6900</v>
      </c>
      <c r="H30" s="50"/>
      <c r="I30" s="50">
        <v>36400</v>
      </c>
      <c r="J30" s="50"/>
      <c r="K30" s="153">
        <v>1800</v>
      </c>
      <c r="L30" s="153">
        <v>3200</v>
      </c>
      <c r="M30" s="153">
        <v>20000</v>
      </c>
      <c r="N30" s="153">
        <v>17300</v>
      </c>
      <c r="O30" s="153">
        <v>0</v>
      </c>
      <c r="P30" s="153">
        <v>4700</v>
      </c>
      <c r="Q30" s="156">
        <f t="shared" si="0"/>
        <v>47000</v>
      </c>
      <c r="BA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183"/>
      <c r="CN30" s="50"/>
      <c r="CO30" t="s">
        <v>542</v>
      </c>
      <c r="CP30" s="50">
        <v>297.86390459446102</v>
      </c>
      <c r="CQ30" s="50">
        <v>5956.3529321663018</v>
      </c>
      <c r="CR30" s="50">
        <v>8297.0975974468602</v>
      </c>
      <c r="CT30" s="50">
        <f>CP30*(CR30/(CP30+CQ30))</f>
        <v>395.1583310400307</v>
      </c>
      <c r="CU30" s="50">
        <f>CQ30*(CR30/(CQ30+CP30))</f>
        <v>7901.9392664068291</v>
      </c>
      <c r="CW30" t="s">
        <v>648</v>
      </c>
      <c r="CZ30" s="142">
        <v>15.65515267914634</v>
      </c>
      <c r="DA30" s="200">
        <v>1.000000000000015E-3</v>
      </c>
      <c r="DB30" s="50"/>
      <c r="DD30" s="50"/>
      <c r="DE30" s="50"/>
      <c r="DF30" s="50"/>
      <c r="DG30" s="50"/>
      <c r="DH30">
        <v>2013</v>
      </c>
      <c r="DI30" t="s">
        <v>557</v>
      </c>
      <c r="DJ30" t="s">
        <v>169</v>
      </c>
      <c r="DK30" t="s">
        <v>556</v>
      </c>
      <c r="DL30">
        <v>122</v>
      </c>
      <c r="DM30" s="50">
        <v>923</v>
      </c>
      <c r="DN30" s="50">
        <v>987</v>
      </c>
      <c r="DO30" s="50">
        <v>0</v>
      </c>
      <c r="DP30" s="50">
        <v>1910</v>
      </c>
      <c r="DQ30" s="50"/>
      <c r="DR30" s="50"/>
      <c r="DT30" s="50"/>
      <c r="DU30" s="50"/>
      <c r="DV30" s="50"/>
      <c r="DW30" s="50"/>
      <c r="DX30" s="50"/>
      <c r="DY30" s="50"/>
      <c r="DZ30" s="50"/>
      <c r="EA30" s="50"/>
      <c r="EB30" s="50"/>
      <c r="EC30" s="50"/>
      <c r="ED30" s="50"/>
      <c r="EE30" s="50"/>
      <c r="EF30" s="50"/>
      <c r="EG30" s="50"/>
      <c r="EH30" s="50"/>
      <c r="EI30" s="50"/>
      <c r="EJ30" s="50"/>
      <c r="EK30" s="50"/>
      <c r="EL30" s="50"/>
      <c r="FY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468" t="s">
        <v>672</v>
      </c>
      <c r="HQ30" s="468"/>
      <c r="HR30" s="468"/>
      <c r="HS30" s="468"/>
      <c r="HT30" s="468"/>
      <c r="HU30" s="468"/>
      <c r="HV30" s="468"/>
      <c r="HW30" s="50"/>
      <c r="HX30" s="468" t="s">
        <v>673</v>
      </c>
      <c r="HY30" s="468"/>
      <c r="HZ30" s="274"/>
      <c r="IB30" s="50"/>
      <c r="IC30" s="50"/>
      <c r="ID30" s="50"/>
      <c r="IE30" s="50"/>
      <c r="IF30" s="50"/>
      <c r="IG30" s="50"/>
      <c r="IH30" s="50"/>
      <c r="II30" s="50"/>
      <c r="IJ30" s="50"/>
      <c r="IK30" s="50"/>
      <c r="IL30" s="50"/>
      <c r="IO30" s="50"/>
      <c r="IP30">
        <v>2013</v>
      </c>
      <c r="IQ30" t="s">
        <v>557</v>
      </c>
      <c r="IR30" t="s">
        <v>169</v>
      </c>
      <c r="IS30" t="s">
        <v>556</v>
      </c>
      <c r="IT30">
        <v>122</v>
      </c>
      <c r="IU30" s="50">
        <v>923</v>
      </c>
      <c r="IV30" s="50">
        <v>987</v>
      </c>
      <c r="IW30" s="50">
        <v>0</v>
      </c>
      <c r="IX30" s="50">
        <v>1910</v>
      </c>
      <c r="IY30" s="50"/>
      <c r="IZ30" s="50"/>
      <c r="JS30" s="50"/>
      <c r="JU30" s="50"/>
      <c r="JV30" s="50"/>
      <c r="JW30" s="50"/>
      <c r="JX30" s="50"/>
      <c r="JY30" s="50"/>
      <c r="JZ30" s="50"/>
      <c r="KA30" s="50"/>
      <c r="KB30" s="50"/>
      <c r="KC30" s="50"/>
      <c r="KD30" s="50"/>
      <c r="KE30" s="50"/>
      <c r="KF30" s="50"/>
      <c r="KG30" s="50"/>
      <c r="KH30" s="50"/>
      <c r="KI30" s="50"/>
      <c r="KJ30" s="50"/>
      <c r="KK30" s="50"/>
      <c r="KL30" s="50"/>
      <c r="KM30" s="50"/>
      <c r="KN30" s="50"/>
      <c r="KO30" s="50"/>
      <c r="KY30" s="274"/>
      <c r="KZ30" s="274"/>
      <c r="LA30" s="274"/>
      <c r="LB30" s="274"/>
      <c r="LC30" s="274"/>
      <c r="LD30" s="274"/>
      <c r="LE30" s="274"/>
      <c r="LF30" s="274"/>
      <c r="LG30" s="50"/>
      <c r="LH30" s="50"/>
      <c r="LI30" s="50"/>
      <c r="LJ30" s="50"/>
      <c r="LK30" s="274"/>
      <c r="LL30" s="274"/>
      <c r="LM30" s="274"/>
      <c r="LN30" s="274"/>
      <c r="LO30" s="274"/>
      <c r="LP30" s="274"/>
      <c r="LQ30" s="274"/>
      <c r="LR30" s="274"/>
      <c r="LS30" s="50"/>
      <c r="LT30" s="50"/>
      <c r="LU30" s="50"/>
    </row>
    <row r="31" spans="1:334" x14ac:dyDescent="0.3">
      <c r="A31">
        <v>1994</v>
      </c>
      <c r="C31" s="50"/>
      <c r="D31" s="50">
        <v>100</v>
      </c>
      <c r="E31" s="50">
        <v>29000</v>
      </c>
      <c r="F31" s="50">
        <v>7500</v>
      </c>
      <c r="G31" s="50">
        <v>15700</v>
      </c>
      <c r="H31" s="50"/>
      <c r="I31" s="50">
        <v>52200</v>
      </c>
      <c r="J31" s="50"/>
      <c r="K31" s="153">
        <v>1200</v>
      </c>
      <c r="L31" s="153">
        <v>2100</v>
      </c>
      <c r="M31" s="153">
        <v>23000</v>
      </c>
      <c r="N31" s="153">
        <v>15400</v>
      </c>
      <c r="O31" s="153">
        <v>0</v>
      </c>
      <c r="P31" s="153">
        <v>5600</v>
      </c>
      <c r="Q31" s="156">
        <f t="shared" si="0"/>
        <v>47300</v>
      </c>
      <c r="BA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183"/>
      <c r="CN31" s="50"/>
      <c r="CO31" s="111" t="s">
        <v>18</v>
      </c>
      <c r="CP31" s="182"/>
      <c r="CQ31" s="182"/>
      <c r="CR31" s="182">
        <f>CR30+CR29</f>
        <v>10545.697597446861</v>
      </c>
      <c r="CS31" s="111"/>
      <c r="CT31" s="182">
        <f>CT30+CT29</f>
        <v>485.10233104003072</v>
      </c>
      <c r="CU31" s="182">
        <f>CU30+CU29</f>
        <v>10060.595266406828</v>
      </c>
      <c r="CZ31" s="142"/>
      <c r="DA31" s="200"/>
      <c r="DB31" s="50"/>
      <c r="DD31" s="50"/>
      <c r="DE31" s="50"/>
      <c r="DF31" s="50"/>
      <c r="DG31" s="50"/>
      <c r="DH31">
        <v>2013</v>
      </c>
      <c r="DI31" t="s">
        <v>558</v>
      </c>
      <c r="DJ31" t="s">
        <v>378</v>
      </c>
      <c r="DK31" t="s">
        <v>556</v>
      </c>
      <c r="DL31">
        <v>50</v>
      </c>
      <c r="DM31" s="50">
        <v>34</v>
      </c>
      <c r="DN31" s="50">
        <v>31</v>
      </c>
      <c r="DO31" s="50">
        <v>0</v>
      </c>
      <c r="DP31" s="50">
        <v>65</v>
      </c>
      <c r="DQ31" s="50"/>
      <c r="DR31" s="50"/>
      <c r="DT31" s="50"/>
      <c r="DU31" s="50"/>
      <c r="DV31" s="50"/>
      <c r="DW31" s="50"/>
      <c r="DX31" s="50"/>
      <c r="DY31" s="50"/>
      <c r="DZ31" s="50"/>
      <c r="EA31" s="50"/>
      <c r="EB31" s="50"/>
      <c r="EC31" s="50"/>
      <c r="ED31" s="50"/>
      <c r="EE31" s="50"/>
      <c r="EF31" s="50"/>
      <c r="EG31" s="50"/>
      <c r="EH31" s="50"/>
      <c r="EI31" s="50"/>
      <c r="EJ31" s="50"/>
      <c r="EK31" s="50"/>
      <c r="EL31" s="50"/>
      <c r="FY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468"/>
      <c r="HQ31" s="468"/>
      <c r="HR31" s="468"/>
      <c r="HS31" s="468"/>
      <c r="HT31" s="468"/>
      <c r="HU31" s="468"/>
      <c r="HV31" s="468"/>
      <c r="HW31" s="50"/>
      <c r="HX31" s="468"/>
      <c r="HY31" s="468"/>
      <c r="HZ31" s="274"/>
      <c r="IB31" s="50"/>
      <c r="IC31" s="50"/>
      <c r="ID31" s="50"/>
      <c r="IE31" s="50"/>
      <c r="IF31" s="50"/>
      <c r="IG31" s="50"/>
      <c r="IH31" s="50"/>
      <c r="II31" s="50"/>
      <c r="IJ31" s="50"/>
      <c r="IK31" s="50"/>
      <c r="IL31" s="50"/>
      <c r="IO31" s="50"/>
      <c r="IP31">
        <v>2013</v>
      </c>
      <c r="IQ31" t="s">
        <v>558</v>
      </c>
      <c r="IR31" t="s">
        <v>378</v>
      </c>
      <c r="IS31" t="s">
        <v>556</v>
      </c>
      <c r="IT31">
        <v>50</v>
      </c>
      <c r="IU31" s="50">
        <v>34</v>
      </c>
      <c r="IV31" s="50">
        <v>31</v>
      </c>
      <c r="IW31" s="50">
        <v>0</v>
      </c>
      <c r="IX31" s="50">
        <v>65</v>
      </c>
      <c r="IY31" s="50"/>
      <c r="IZ31" s="50"/>
      <c r="JS31" s="50"/>
      <c r="JU31" s="50"/>
      <c r="JV31" s="50"/>
      <c r="JW31" s="50"/>
      <c r="JX31" s="50"/>
      <c r="JY31" s="50"/>
      <c r="JZ31" s="50"/>
      <c r="KA31" s="50"/>
      <c r="KB31" s="50"/>
      <c r="KC31" s="50"/>
      <c r="KD31" s="50"/>
      <c r="KE31" s="50"/>
      <c r="KF31" s="50"/>
      <c r="KG31" s="50"/>
      <c r="KH31" s="50"/>
      <c r="KI31" s="50"/>
      <c r="KJ31" s="50"/>
      <c r="KK31" s="50"/>
      <c r="KL31" s="50"/>
      <c r="KM31" s="50"/>
      <c r="KN31" s="50"/>
      <c r="KO31" s="50"/>
      <c r="KY31" s="274"/>
      <c r="KZ31" s="274"/>
      <c r="LA31" s="274"/>
      <c r="LB31" s="274"/>
      <c r="LC31" s="274"/>
      <c r="LD31" s="274"/>
      <c r="LE31" s="274"/>
      <c r="LF31" s="274"/>
      <c r="LG31" s="50"/>
      <c r="LH31" s="50"/>
      <c r="LI31" s="50"/>
      <c r="LJ31" s="50"/>
      <c r="LK31" s="274"/>
      <c r="LL31" s="274"/>
      <c r="LM31" s="274"/>
      <c r="LN31" s="274"/>
      <c r="LO31" s="274"/>
      <c r="LP31" s="274"/>
      <c r="LQ31" s="274"/>
      <c r="LR31" s="274"/>
      <c r="LS31" s="50"/>
      <c r="LT31" s="50"/>
      <c r="LU31" s="50"/>
    </row>
    <row r="32" spans="1:334" x14ac:dyDescent="0.3">
      <c r="A32">
        <v>1995</v>
      </c>
      <c r="C32" s="50"/>
      <c r="D32" s="50">
        <v>100</v>
      </c>
      <c r="E32" s="50">
        <v>13100</v>
      </c>
      <c r="F32" s="50">
        <v>2700</v>
      </c>
      <c r="G32" s="50">
        <v>4300</v>
      </c>
      <c r="H32" s="50"/>
      <c r="I32" s="50">
        <v>20100</v>
      </c>
      <c r="J32" s="50"/>
      <c r="K32" s="153">
        <v>1400</v>
      </c>
      <c r="L32" s="153">
        <v>1500</v>
      </c>
      <c r="M32" s="153">
        <v>13000</v>
      </c>
      <c r="N32" s="153">
        <v>15100</v>
      </c>
      <c r="O32" s="153">
        <v>100</v>
      </c>
      <c r="P32" s="153">
        <v>7800</v>
      </c>
      <c r="Q32" s="156">
        <f t="shared" si="0"/>
        <v>38900</v>
      </c>
      <c r="BA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183"/>
      <c r="CN32" s="50"/>
      <c r="CO32" s="111">
        <v>2012</v>
      </c>
      <c r="CP32" s="50"/>
      <c r="CQ32" s="50"/>
      <c r="CR32" s="50"/>
      <c r="CT32" s="50"/>
      <c r="CU32" s="50"/>
      <c r="CY32" s="111">
        <v>2012</v>
      </c>
      <c r="CZ32" s="142"/>
      <c r="DA32" s="200"/>
      <c r="DB32" s="50"/>
      <c r="DD32" s="50"/>
      <c r="DE32" s="50"/>
      <c r="DF32" s="50"/>
      <c r="DG32" s="50"/>
      <c r="DH32">
        <v>2013</v>
      </c>
      <c r="DI32" t="s">
        <v>559</v>
      </c>
      <c r="DJ32" t="s">
        <v>193</v>
      </c>
      <c r="DK32" t="s">
        <v>556</v>
      </c>
      <c r="DL32">
        <v>11</v>
      </c>
      <c r="DM32" s="50">
        <v>936</v>
      </c>
      <c r="DN32" s="50">
        <v>930</v>
      </c>
      <c r="DO32" s="50">
        <v>0</v>
      </c>
      <c r="DP32" s="50">
        <v>1866</v>
      </c>
      <c r="DQ32" s="50">
        <f>SUM(DP29:DP32)</f>
        <v>4217</v>
      </c>
      <c r="DR32" s="50"/>
      <c r="DT32" s="50"/>
      <c r="DU32" s="50"/>
      <c r="DV32" s="50"/>
      <c r="DW32" s="50"/>
      <c r="DX32" s="50"/>
      <c r="DY32" s="50"/>
      <c r="DZ32" s="50"/>
      <c r="EA32" s="50"/>
      <c r="EB32" s="50"/>
      <c r="EC32" s="50"/>
      <c r="ED32" s="50"/>
      <c r="EE32" s="50"/>
      <c r="EF32" s="50"/>
      <c r="EG32" s="50"/>
      <c r="EH32" s="50"/>
      <c r="EI32" s="50"/>
      <c r="EJ32" s="50"/>
      <c r="EK32" s="50"/>
      <c r="EL32" s="50"/>
      <c r="FY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468"/>
      <c r="HY32" s="468"/>
      <c r="HZ32" s="274"/>
      <c r="IB32" s="50"/>
      <c r="IC32" s="50"/>
      <c r="ID32" s="50"/>
      <c r="IE32" s="50"/>
      <c r="IF32" s="50"/>
      <c r="IG32" s="50"/>
      <c r="IH32" s="50"/>
      <c r="II32" s="50"/>
      <c r="IJ32" s="50"/>
      <c r="IK32" s="50"/>
      <c r="IL32" s="50"/>
      <c r="IO32" s="50"/>
      <c r="IP32">
        <v>2013</v>
      </c>
      <c r="IQ32" t="s">
        <v>559</v>
      </c>
      <c r="IR32" t="s">
        <v>193</v>
      </c>
      <c r="IS32" t="s">
        <v>556</v>
      </c>
      <c r="IT32">
        <v>11</v>
      </c>
      <c r="IU32" s="50">
        <v>936</v>
      </c>
      <c r="IV32" s="50">
        <v>930</v>
      </c>
      <c r="IW32" s="50">
        <v>0</v>
      </c>
      <c r="IX32" s="50">
        <v>1866</v>
      </c>
      <c r="IY32" s="50">
        <f>SUM(IX29:IX32)</f>
        <v>4217</v>
      </c>
      <c r="IZ32" s="50"/>
      <c r="JS32" s="50"/>
      <c r="JU32" s="50"/>
      <c r="JV32" s="50"/>
      <c r="JW32" s="50"/>
      <c r="JX32" s="50"/>
      <c r="JY32" s="50"/>
      <c r="JZ32" s="50"/>
      <c r="KA32" s="50"/>
      <c r="KB32" s="50"/>
      <c r="KC32" s="50"/>
      <c r="KD32" s="50"/>
      <c r="KE32" s="50"/>
      <c r="KF32" s="50"/>
      <c r="KG32" s="50"/>
      <c r="KH32" s="50"/>
      <c r="KI32" s="50"/>
      <c r="KJ32" s="50"/>
      <c r="KK32" s="50"/>
      <c r="KL32" s="50"/>
      <c r="KM32" s="50"/>
      <c r="KN32" s="50"/>
      <c r="KO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row>
    <row r="33" spans="1:333" x14ac:dyDescent="0.3">
      <c r="A33">
        <v>1996</v>
      </c>
      <c r="C33" s="50"/>
      <c r="D33" s="50">
        <v>100</v>
      </c>
      <c r="E33" s="50">
        <v>9400</v>
      </c>
      <c r="F33" s="50">
        <v>6500</v>
      </c>
      <c r="G33" s="50">
        <v>10600</v>
      </c>
      <c r="H33" s="50"/>
      <c r="I33" s="50">
        <v>26500</v>
      </c>
      <c r="J33" s="50"/>
      <c r="K33" s="153">
        <v>1200</v>
      </c>
      <c r="L33" s="153">
        <v>1000</v>
      </c>
      <c r="M33" s="153">
        <v>15100</v>
      </c>
      <c r="N33" s="153">
        <v>7800</v>
      </c>
      <c r="O33" s="153">
        <v>200</v>
      </c>
      <c r="P33" s="153">
        <v>9900</v>
      </c>
      <c r="Q33" s="156">
        <f t="shared" si="0"/>
        <v>35200</v>
      </c>
      <c r="BA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183"/>
      <c r="CN33" s="50"/>
      <c r="CO33" t="s">
        <v>541</v>
      </c>
      <c r="CP33" s="50">
        <v>44.583333333333421</v>
      </c>
      <c r="CQ33" s="50">
        <v>1070</v>
      </c>
      <c r="CR33" s="50">
        <v>1305.2833333333335</v>
      </c>
      <c r="CT33" s="50">
        <f>CP33*(CR33/(CP33+CQ33))</f>
        <v>52.211333333333435</v>
      </c>
      <c r="CU33" s="50">
        <f>CQ33*(CR33/(CQ33+CP33))</f>
        <v>1253.0719999999999</v>
      </c>
      <c r="CW33" t="s">
        <v>647</v>
      </c>
      <c r="CZ33" s="142">
        <v>70</v>
      </c>
      <c r="DA33" s="200">
        <v>4.0388377612134707E-3</v>
      </c>
      <c r="DB33" s="50"/>
      <c r="DG33" s="50"/>
      <c r="DH33">
        <v>2014</v>
      </c>
      <c r="DI33" t="s">
        <v>555</v>
      </c>
      <c r="DJ33" t="s">
        <v>40</v>
      </c>
      <c r="DK33" t="s">
        <v>556</v>
      </c>
      <c r="DL33">
        <v>13</v>
      </c>
      <c r="DM33" s="50">
        <v>157</v>
      </c>
      <c r="DN33" s="50">
        <v>155</v>
      </c>
      <c r="DO33" s="50">
        <v>0</v>
      </c>
      <c r="DP33" s="50">
        <v>312</v>
      </c>
      <c r="DQ33" s="50"/>
      <c r="DR33" s="50"/>
      <c r="DT33" s="50"/>
      <c r="DU33" s="50"/>
      <c r="DV33" s="50"/>
      <c r="DW33" s="50"/>
      <c r="DX33" s="50"/>
      <c r="DY33" s="50"/>
      <c r="DZ33" s="50"/>
      <c r="EA33" s="50"/>
      <c r="EB33" s="50"/>
      <c r="EC33" s="50"/>
      <c r="ED33" s="50"/>
      <c r="EE33" s="50"/>
      <c r="EF33" s="50"/>
      <c r="EG33" s="50"/>
      <c r="EH33" s="50"/>
      <c r="EI33" s="50"/>
      <c r="EJ33" s="50"/>
      <c r="EK33" s="50"/>
      <c r="EL33" s="50"/>
      <c r="FY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468"/>
      <c r="HY33" s="468"/>
      <c r="HZ33" s="274"/>
      <c r="II33" s="50"/>
      <c r="IJ33" s="50"/>
      <c r="IK33" s="50"/>
      <c r="IL33" s="50"/>
      <c r="IO33" s="50"/>
      <c r="IP33">
        <v>2014</v>
      </c>
      <c r="IQ33" t="s">
        <v>555</v>
      </c>
      <c r="IR33" t="s">
        <v>40</v>
      </c>
      <c r="IS33" t="s">
        <v>556</v>
      </c>
      <c r="IT33">
        <v>13</v>
      </c>
      <c r="IU33" s="50">
        <v>157</v>
      </c>
      <c r="IV33" s="50">
        <v>155</v>
      </c>
      <c r="IW33" s="50">
        <v>0</v>
      </c>
      <c r="IX33" s="50">
        <v>312</v>
      </c>
      <c r="IY33" s="50"/>
      <c r="IZ33" s="50"/>
      <c r="JS33" s="50"/>
      <c r="JU33" s="50"/>
      <c r="JV33" s="50"/>
      <c r="JW33" s="50"/>
      <c r="JX33" s="50"/>
      <c r="JY33" s="50"/>
      <c r="JZ33" s="50"/>
      <c r="KA33" s="50"/>
      <c r="KB33" s="50"/>
      <c r="KC33" s="50"/>
      <c r="KD33" s="50"/>
      <c r="KE33" s="50"/>
      <c r="KF33" s="50"/>
      <c r="KG33" s="50"/>
      <c r="KH33" s="50"/>
      <c r="KI33" s="50"/>
      <c r="KJ33" s="50"/>
      <c r="KK33" s="50"/>
      <c r="KL33" s="50"/>
      <c r="KM33" s="50"/>
      <c r="KN33" s="50"/>
      <c r="KO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row>
    <row r="34" spans="1:333" x14ac:dyDescent="0.3">
      <c r="A34">
        <v>1997</v>
      </c>
      <c r="C34" s="50"/>
      <c r="D34" s="50">
        <v>100</v>
      </c>
      <c r="E34" s="50">
        <v>6400</v>
      </c>
      <c r="F34" s="50">
        <v>5100</v>
      </c>
      <c r="G34" s="50">
        <v>3800</v>
      </c>
      <c r="H34" s="50"/>
      <c r="I34" s="50">
        <v>15300</v>
      </c>
      <c r="J34" s="50"/>
      <c r="K34" s="153">
        <v>1900</v>
      </c>
      <c r="L34" s="153">
        <v>1400</v>
      </c>
      <c r="M34" s="153">
        <v>6000</v>
      </c>
      <c r="N34" s="153">
        <v>17500</v>
      </c>
      <c r="O34" s="153">
        <v>100</v>
      </c>
      <c r="P34" s="153">
        <v>3700</v>
      </c>
      <c r="Q34" s="156">
        <f t="shared" si="0"/>
        <v>30600</v>
      </c>
      <c r="BA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183"/>
      <c r="CN34" s="50"/>
      <c r="CO34" t="s">
        <v>542</v>
      </c>
      <c r="CP34" s="50">
        <v>209.90421784777286</v>
      </c>
      <c r="CQ34" s="50">
        <v>4130.99</v>
      </c>
      <c r="CR34" s="50">
        <v>7771.055314516595</v>
      </c>
      <c r="CT34" s="50">
        <f>CP34*(CR34/(CP34+CQ34))</f>
        <v>375.76987730747481</v>
      </c>
      <c r="CU34" s="50">
        <f>CQ34*(CR34/(CQ34+CP34))</f>
        <v>7395.2854372091197</v>
      </c>
      <c r="CW34" t="s">
        <v>648</v>
      </c>
      <c r="CZ34" s="142">
        <v>17.331718711811845</v>
      </c>
      <c r="DA34" s="200">
        <v>9.9999999999993952E-4</v>
      </c>
      <c r="DB34" s="50"/>
      <c r="DD34" s="50"/>
      <c r="DE34" s="50"/>
      <c r="DF34" s="50"/>
      <c r="DG34" s="50"/>
      <c r="DH34">
        <v>2014</v>
      </c>
      <c r="DI34" t="s">
        <v>557</v>
      </c>
      <c r="DJ34" t="s">
        <v>169</v>
      </c>
      <c r="DK34" t="s">
        <v>556</v>
      </c>
      <c r="DL34">
        <v>122</v>
      </c>
      <c r="DM34" s="50">
        <v>794</v>
      </c>
      <c r="DN34" s="50">
        <v>519</v>
      </c>
      <c r="DO34" s="50">
        <v>0</v>
      </c>
      <c r="DP34" s="50">
        <v>1313</v>
      </c>
      <c r="DQ34" s="50"/>
      <c r="DR34" s="50"/>
      <c r="DT34" s="50"/>
      <c r="DU34" s="50"/>
      <c r="DV34" s="50"/>
      <c r="DW34" s="50"/>
      <c r="DX34" s="50"/>
      <c r="DY34" s="50"/>
      <c r="DZ34" s="50"/>
      <c r="EA34" s="50"/>
      <c r="EB34" s="50"/>
      <c r="EC34" s="50"/>
      <c r="ED34" s="50"/>
      <c r="EE34" s="50"/>
      <c r="EF34" s="50"/>
      <c r="EG34" s="50"/>
      <c r="EH34" s="50"/>
      <c r="EI34" s="50"/>
      <c r="EJ34" s="50"/>
      <c r="EK34" s="50"/>
      <c r="EL34" s="50"/>
      <c r="FY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B34" s="50"/>
      <c r="IC34" s="50"/>
      <c r="ID34" s="50"/>
      <c r="IE34" s="50"/>
      <c r="IF34" s="50"/>
      <c r="IG34" s="50"/>
      <c r="IH34" s="50"/>
      <c r="II34" s="50"/>
      <c r="IJ34" s="50"/>
      <c r="IK34" s="50"/>
      <c r="IL34" s="50"/>
      <c r="IO34" s="50"/>
      <c r="IP34">
        <v>2014</v>
      </c>
      <c r="IQ34" t="s">
        <v>557</v>
      </c>
      <c r="IR34" t="s">
        <v>169</v>
      </c>
      <c r="IS34" t="s">
        <v>556</v>
      </c>
      <c r="IT34">
        <v>122</v>
      </c>
      <c r="IU34" s="50">
        <v>794</v>
      </c>
      <c r="IV34" s="50">
        <v>519</v>
      </c>
      <c r="IW34" s="50">
        <v>0</v>
      </c>
      <c r="IX34" s="50">
        <v>1313</v>
      </c>
      <c r="IY34" s="50"/>
      <c r="IZ34" s="50"/>
      <c r="JS34" s="50"/>
      <c r="JU34" s="50"/>
      <c r="JV34" s="50"/>
      <c r="JW34" s="50"/>
      <c r="JX34" s="50"/>
      <c r="JY34" s="50"/>
      <c r="JZ34" s="50"/>
      <c r="KA34" s="50"/>
      <c r="KB34" s="50"/>
      <c r="KC34" s="50"/>
      <c r="KD34" s="50"/>
      <c r="KE34" s="50"/>
      <c r="KF34" s="50"/>
      <c r="KG34" s="50"/>
      <c r="KH34" s="50"/>
      <c r="KI34" s="50"/>
      <c r="KJ34" s="50"/>
      <c r="KK34" s="50"/>
      <c r="KL34" s="50"/>
      <c r="KM34" s="50"/>
      <c r="KN34" s="50"/>
      <c r="KO34" s="50"/>
      <c r="LJ34" s="50"/>
    </row>
    <row r="35" spans="1:333" x14ac:dyDescent="0.3">
      <c r="A35">
        <v>1998</v>
      </c>
      <c r="C35" s="50"/>
      <c r="D35" s="50">
        <v>100</v>
      </c>
      <c r="E35" s="50">
        <v>7500</v>
      </c>
      <c r="F35" s="50">
        <v>8000</v>
      </c>
      <c r="G35" s="50">
        <v>8100</v>
      </c>
      <c r="H35" s="50"/>
      <c r="I35" s="50">
        <v>23600</v>
      </c>
      <c r="J35" s="50"/>
      <c r="K35" s="153">
        <v>1200</v>
      </c>
      <c r="L35" s="153">
        <v>1400</v>
      </c>
      <c r="M35" s="153">
        <v>5000</v>
      </c>
      <c r="N35" s="153">
        <v>15300</v>
      </c>
      <c r="O35" s="153">
        <v>0</v>
      </c>
      <c r="P35" s="153">
        <v>5400</v>
      </c>
      <c r="Q35" s="156">
        <f t="shared" si="0"/>
        <v>28300</v>
      </c>
      <c r="BA35" s="50"/>
      <c r="BE35" s="50"/>
      <c r="BF35" s="50"/>
      <c r="BG35" s="50"/>
      <c r="BH35" s="50"/>
      <c r="BI35" s="50"/>
      <c r="BJ35" s="50"/>
      <c r="BK35" s="50"/>
      <c r="BL35" s="50"/>
      <c r="BM35" s="50"/>
      <c r="BN35" s="50"/>
      <c r="BO35" s="50"/>
      <c r="BP35" s="50"/>
      <c r="BS35" s="50"/>
      <c r="BT35" s="50"/>
      <c r="BU35" s="50"/>
      <c r="BV35" s="50"/>
      <c r="BW35" s="50"/>
      <c r="BX35" s="50"/>
      <c r="BY35" s="50"/>
      <c r="BZ35" s="50"/>
      <c r="CA35" s="50"/>
      <c r="CB35" s="50"/>
      <c r="CC35" s="50"/>
      <c r="CD35" s="50"/>
      <c r="CE35" s="50"/>
      <c r="CF35" s="50"/>
      <c r="CG35" s="50"/>
      <c r="CH35" s="50"/>
      <c r="CI35" s="50"/>
      <c r="CJ35" s="50"/>
      <c r="CK35" s="50"/>
      <c r="CL35" s="50"/>
      <c r="CM35" s="183"/>
      <c r="CN35" s="50"/>
      <c r="CO35" s="111" t="s">
        <v>18</v>
      </c>
      <c r="CP35" s="182"/>
      <c r="CQ35" s="182"/>
      <c r="CR35" s="182">
        <f>CR34+CR33</f>
        <v>9076.3386478499287</v>
      </c>
      <c r="CS35" s="111"/>
      <c r="CT35" s="182">
        <f>CT34+CT33</f>
        <v>427.98121064080823</v>
      </c>
      <c r="CU35" s="182">
        <f>CU34+CU33</f>
        <v>8648.3574372091189</v>
      </c>
      <c r="CZ35" s="142"/>
      <c r="DA35" s="200"/>
      <c r="DB35" s="50"/>
      <c r="DG35" s="50"/>
      <c r="DH35">
        <v>2014</v>
      </c>
      <c r="DI35" t="s">
        <v>558</v>
      </c>
      <c r="DJ35" t="s">
        <v>378</v>
      </c>
      <c r="DK35" t="s">
        <v>556</v>
      </c>
      <c r="DL35">
        <v>50</v>
      </c>
      <c r="DM35" s="50">
        <v>33</v>
      </c>
      <c r="DN35" s="50">
        <v>32</v>
      </c>
      <c r="DO35" s="50">
        <v>0</v>
      </c>
      <c r="DP35" s="50">
        <v>65</v>
      </c>
      <c r="DQ35" s="50"/>
      <c r="DR35" s="50"/>
      <c r="DT35" s="50"/>
      <c r="DU35" s="50"/>
      <c r="DV35" s="50"/>
      <c r="DW35" s="50"/>
      <c r="DX35" s="50"/>
      <c r="DY35" s="50"/>
      <c r="DZ35" s="50"/>
      <c r="EA35" s="50"/>
      <c r="EB35" s="50"/>
      <c r="EC35" s="50"/>
      <c r="ED35" s="50"/>
      <c r="EE35" s="50"/>
      <c r="EF35" s="50"/>
      <c r="EG35" s="50"/>
      <c r="EH35" s="50"/>
      <c r="EI35" s="50"/>
      <c r="EJ35" s="50"/>
      <c r="EK35" s="50"/>
      <c r="EL35" s="50"/>
      <c r="FY35" s="50"/>
      <c r="GG35" s="50"/>
      <c r="GH35" s="50"/>
      <c r="GI35" s="50"/>
      <c r="GJ35" s="50"/>
      <c r="GK35" s="50"/>
      <c r="GL35" s="50"/>
      <c r="GM35" s="50"/>
      <c r="GN35" s="50"/>
      <c r="GO35" s="50"/>
      <c r="GP35" s="50"/>
      <c r="GQ35" s="50"/>
      <c r="GR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I35" s="50"/>
      <c r="IJ35" s="50"/>
      <c r="IK35" s="50"/>
      <c r="IL35" s="50"/>
      <c r="IO35" s="50"/>
      <c r="IP35">
        <v>2014</v>
      </c>
      <c r="IQ35" t="s">
        <v>558</v>
      </c>
      <c r="IR35" t="s">
        <v>378</v>
      </c>
      <c r="IS35" t="s">
        <v>556</v>
      </c>
      <c r="IT35">
        <v>50</v>
      </c>
      <c r="IU35" s="50">
        <v>33</v>
      </c>
      <c r="IV35" s="50">
        <v>32</v>
      </c>
      <c r="IW35" s="50">
        <v>0</v>
      </c>
      <c r="IX35" s="50">
        <v>65</v>
      </c>
      <c r="IY35" s="50"/>
      <c r="IZ35" s="50"/>
      <c r="JS35" s="50"/>
      <c r="JU35" s="50"/>
      <c r="JV35" s="50"/>
      <c r="JW35" s="50"/>
      <c r="JX35" s="50"/>
      <c r="JY35" s="50"/>
      <c r="JZ35" s="50"/>
      <c r="KA35" s="50"/>
      <c r="KB35" s="50"/>
      <c r="KC35" s="50"/>
      <c r="KD35" s="50"/>
      <c r="KE35" s="50"/>
      <c r="KF35" s="50"/>
      <c r="KG35" s="50"/>
      <c r="KH35" s="50"/>
      <c r="KI35" s="50"/>
      <c r="KJ35" s="50"/>
      <c r="KK35" s="50"/>
      <c r="KL35" s="50"/>
      <c r="KM35" s="50"/>
      <c r="KN35" s="50"/>
      <c r="KO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row>
    <row r="36" spans="1:333" x14ac:dyDescent="0.3">
      <c r="A36">
        <v>1999</v>
      </c>
      <c r="C36" s="50"/>
      <c r="D36" s="50">
        <v>100</v>
      </c>
      <c r="E36" s="50">
        <v>10100</v>
      </c>
      <c r="F36" s="50">
        <v>6200</v>
      </c>
      <c r="G36" s="50">
        <v>7000</v>
      </c>
      <c r="H36" s="50"/>
      <c r="I36" s="50">
        <v>23300</v>
      </c>
      <c r="J36" s="50"/>
      <c r="K36" s="153">
        <v>1282</v>
      </c>
      <c r="L36" s="153">
        <v>1500</v>
      </c>
      <c r="M36" s="153">
        <v>6300</v>
      </c>
      <c r="N36" s="153">
        <v>12400</v>
      </c>
      <c r="O36" s="153">
        <v>0</v>
      </c>
      <c r="P36" s="153">
        <v>4600</v>
      </c>
      <c r="Q36" s="156">
        <f t="shared" si="0"/>
        <v>26082</v>
      </c>
      <c r="BQ36" s="50"/>
      <c r="BR36" s="50"/>
      <c r="CO36" s="111">
        <v>2011</v>
      </c>
      <c r="CP36" s="50"/>
      <c r="CQ36" s="50"/>
      <c r="CR36" s="50"/>
      <c r="CT36" s="50"/>
      <c r="CU36" s="50"/>
      <c r="CY36" s="111">
        <v>2011</v>
      </c>
      <c r="CZ36" s="142"/>
      <c r="DA36" s="200"/>
      <c r="DH36">
        <v>2014</v>
      </c>
      <c r="DI36" t="s">
        <v>559</v>
      </c>
      <c r="DJ36" t="s">
        <v>193</v>
      </c>
      <c r="DK36" t="s">
        <v>556</v>
      </c>
      <c r="DL36">
        <v>11</v>
      </c>
      <c r="DM36" s="50">
        <v>1174</v>
      </c>
      <c r="DN36" s="50">
        <v>1119</v>
      </c>
      <c r="DO36" s="50">
        <v>0</v>
      </c>
      <c r="DP36" s="50">
        <v>2293</v>
      </c>
      <c r="DQ36" s="50">
        <f>SUM(DP33:DP36)</f>
        <v>3983</v>
      </c>
      <c r="GS36" s="50"/>
      <c r="GT36" s="50"/>
      <c r="HX36" s="50"/>
      <c r="HY36" s="50"/>
      <c r="IP36">
        <v>2014</v>
      </c>
      <c r="IQ36" t="s">
        <v>559</v>
      </c>
      <c r="IR36" t="s">
        <v>193</v>
      </c>
      <c r="IS36" t="s">
        <v>556</v>
      </c>
      <c r="IT36">
        <v>11</v>
      </c>
      <c r="IU36" s="50">
        <v>1174</v>
      </c>
      <c r="IV36" s="50">
        <v>1119</v>
      </c>
      <c r="IW36" s="50">
        <v>0</v>
      </c>
      <c r="IX36" s="50">
        <v>2293</v>
      </c>
      <c r="IY36" s="50">
        <f>SUM(IX33:IX36)</f>
        <v>3983</v>
      </c>
      <c r="JU36" s="50"/>
      <c r="JV36" s="50"/>
      <c r="JW36" s="50"/>
      <c r="JX36" s="50"/>
      <c r="JY36" s="50"/>
      <c r="JZ36" s="50"/>
      <c r="KA36" s="50"/>
      <c r="KB36" s="50"/>
      <c r="KC36" s="50"/>
      <c r="KD36" s="50"/>
      <c r="KE36" s="50"/>
      <c r="KF36" s="50"/>
      <c r="KG36" s="50"/>
      <c r="KH36" s="50"/>
      <c r="KI36" s="50"/>
      <c r="KJ36" s="50"/>
      <c r="KK36" s="50"/>
      <c r="KL36" s="50"/>
      <c r="KM36" s="50"/>
      <c r="KN36" s="50"/>
      <c r="KO36" s="50"/>
    </row>
    <row r="37" spans="1:333" x14ac:dyDescent="0.3">
      <c r="A37">
        <v>2000</v>
      </c>
      <c r="C37" s="50"/>
      <c r="D37" s="50">
        <v>100</v>
      </c>
      <c r="E37" s="50">
        <v>10100</v>
      </c>
      <c r="F37" s="50">
        <v>15200</v>
      </c>
      <c r="G37" s="50">
        <v>5100</v>
      </c>
      <c r="H37" s="50">
        <v>21825</v>
      </c>
      <c r="I37" s="50">
        <v>30400</v>
      </c>
      <c r="J37" s="50"/>
      <c r="K37" s="153">
        <v>1619</v>
      </c>
      <c r="L37" s="153">
        <v>1700</v>
      </c>
      <c r="M37" s="153">
        <v>10200</v>
      </c>
      <c r="N37" s="153">
        <v>13100</v>
      </c>
      <c r="O37" s="153">
        <v>400</v>
      </c>
      <c r="P37" s="153">
        <v>9600</v>
      </c>
      <c r="Q37" s="156">
        <f t="shared" si="0"/>
        <v>36619</v>
      </c>
      <c r="S37" s="80" t="s">
        <v>234</v>
      </c>
      <c r="T37" s="160">
        <v>21825</v>
      </c>
      <c r="U37" s="161">
        <v>100</v>
      </c>
      <c r="V37" s="162">
        <v>1772</v>
      </c>
      <c r="W37" s="163">
        <v>56</v>
      </c>
      <c r="X37" s="164">
        <v>82</v>
      </c>
      <c r="Y37" s="164">
        <v>3</v>
      </c>
      <c r="Z37" s="165">
        <v>1854</v>
      </c>
      <c r="AA37" s="164">
        <v>158</v>
      </c>
      <c r="AB37" s="166">
        <v>7.0000000000000001E-3</v>
      </c>
      <c r="AC37" s="167">
        <v>0.02</v>
      </c>
      <c r="BA37" s="50"/>
      <c r="BE37" s="50"/>
      <c r="BF37" s="50"/>
      <c r="BG37" s="50"/>
      <c r="BH37" s="50"/>
      <c r="BI37" s="50"/>
      <c r="BJ37" s="50"/>
      <c r="BK37" s="50"/>
      <c r="BL37" s="50"/>
      <c r="BM37" s="50"/>
      <c r="BN37" s="50"/>
      <c r="BO37" s="50"/>
      <c r="BP37" s="50"/>
      <c r="BS37" s="50"/>
      <c r="BT37" s="50"/>
      <c r="BU37" s="50"/>
      <c r="BV37" s="50"/>
      <c r="BW37" s="50"/>
      <c r="BX37" s="50"/>
      <c r="BY37" s="50"/>
      <c r="BZ37" s="50"/>
      <c r="CA37" s="50"/>
      <c r="CB37" s="50"/>
      <c r="CC37" s="50"/>
      <c r="CD37" s="50"/>
      <c r="CE37" s="50"/>
      <c r="CF37" s="50"/>
      <c r="CG37" s="50"/>
      <c r="CH37" s="50"/>
      <c r="CI37" s="50"/>
      <c r="CJ37" s="50"/>
      <c r="CK37" s="50"/>
      <c r="CL37" s="50"/>
      <c r="CM37" s="183"/>
      <c r="CN37" s="50"/>
      <c r="CO37" t="s">
        <v>541</v>
      </c>
      <c r="CP37" s="50">
        <v>43.125000000000036</v>
      </c>
      <c r="CQ37" s="50">
        <v>1035</v>
      </c>
      <c r="CR37" s="50">
        <v>1264.1499999999999</v>
      </c>
      <c r="CT37" s="50">
        <f>CP37*(CR37/(CP37+CQ37))</f>
        <v>50.566000000000038</v>
      </c>
      <c r="CU37" s="50">
        <f>CQ37*(CR37/(CQ37+CP37))</f>
        <v>1213.5840000000001</v>
      </c>
      <c r="CW37" t="s">
        <v>647</v>
      </c>
      <c r="CZ37" s="142">
        <v>23</v>
      </c>
      <c r="DA37" s="200">
        <v>1.3739891036701191E-3</v>
      </c>
      <c r="DB37" s="50"/>
      <c r="DG37" s="50"/>
      <c r="DH37">
        <v>2015</v>
      </c>
      <c r="DI37" t="s">
        <v>555</v>
      </c>
      <c r="DJ37" t="s">
        <v>40</v>
      </c>
      <c r="DK37" t="s">
        <v>556</v>
      </c>
      <c r="DL37">
        <v>13</v>
      </c>
      <c r="DM37" s="50">
        <v>753</v>
      </c>
      <c r="DN37" s="50">
        <v>490</v>
      </c>
      <c r="DO37" s="50">
        <v>1</v>
      </c>
      <c r="DP37" s="50">
        <v>1244</v>
      </c>
      <c r="DQ37" s="50"/>
      <c r="DR37" s="50"/>
      <c r="DT37" s="50"/>
      <c r="DU37" s="50"/>
      <c r="DV37" s="50"/>
      <c r="DW37" s="50"/>
      <c r="DX37" s="50"/>
      <c r="DY37" s="50"/>
      <c r="DZ37" s="50"/>
      <c r="EA37" s="50"/>
      <c r="EB37" s="50"/>
      <c r="EC37" s="50"/>
      <c r="ED37" s="50"/>
      <c r="EE37" s="50"/>
      <c r="EF37" s="50"/>
      <c r="EG37" s="50"/>
      <c r="EH37" s="50"/>
      <c r="EI37" s="50"/>
      <c r="EJ37" s="50"/>
      <c r="EK37" s="50"/>
      <c r="EL37" s="50"/>
      <c r="FY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I37" s="50"/>
      <c r="IJ37" s="50"/>
      <c r="IK37" s="50"/>
      <c r="IL37" s="50"/>
      <c r="IO37" s="50"/>
      <c r="IP37">
        <v>2015</v>
      </c>
      <c r="IQ37" t="s">
        <v>555</v>
      </c>
      <c r="IR37" t="s">
        <v>40</v>
      </c>
      <c r="IS37" t="s">
        <v>556</v>
      </c>
      <c r="IT37">
        <v>13</v>
      </c>
      <c r="IU37" s="50">
        <v>753</v>
      </c>
      <c r="IV37" s="50">
        <v>490</v>
      </c>
      <c r="IW37" s="50">
        <v>1</v>
      </c>
      <c r="IX37" s="50">
        <v>1244</v>
      </c>
      <c r="IY37" s="50"/>
      <c r="IZ37" s="50"/>
      <c r="JS37" s="50"/>
      <c r="LJ37" s="50"/>
    </row>
    <row r="38" spans="1:333" x14ac:dyDescent="0.3">
      <c r="A38">
        <v>2001</v>
      </c>
      <c r="C38" s="50"/>
      <c r="D38" s="50">
        <v>100</v>
      </c>
      <c r="E38" s="50"/>
      <c r="F38" s="50">
        <v>21600</v>
      </c>
      <c r="G38" s="50">
        <v>18500</v>
      </c>
      <c r="H38" s="50">
        <v>33711</v>
      </c>
      <c r="I38" s="50">
        <v>40100</v>
      </c>
      <c r="J38" s="50"/>
      <c r="K38" s="153">
        <v>1966</v>
      </c>
      <c r="L38" s="153">
        <v>3100</v>
      </c>
      <c r="M38" s="153">
        <v>19700</v>
      </c>
      <c r="N38" s="153">
        <v>28400</v>
      </c>
      <c r="O38" s="153">
        <v>1900</v>
      </c>
      <c r="P38" s="153">
        <v>16400</v>
      </c>
      <c r="Q38" s="156">
        <f t="shared" si="0"/>
        <v>71466</v>
      </c>
      <c r="S38" s="77" t="s">
        <v>235</v>
      </c>
      <c r="T38" s="81">
        <v>33711</v>
      </c>
      <c r="U38" s="168">
        <v>3095</v>
      </c>
      <c r="V38" s="78">
        <v>2073</v>
      </c>
      <c r="W38" s="82">
        <v>82</v>
      </c>
      <c r="X38" s="169">
        <v>278</v>
      </c>
      <c r="Y38" s="169">
        <v>3</v>
      </c>
      <c r="Z38" s="168">
        <v>2351</v>
      </c>
      <c r="AA38" s="78">
        <v>3180</v>
      </c>
      <c r="AB38" s="170">
        <v>9.4E-2</v>
      </c>
      <c r="AC38" s="171">
        <v>0.02</v>
      </c>
      <c r="CO38" t="s">
        <v>542</v>
      </c>
      <c r="CP38" s="50">
        <v>170.7153748006381</v>
      </c>
      <c r="CQ38" s="50">
        <v>3446.48</v>
      </c>
      <c r="CR38" s="50">
        <v>7046.3508667251635</v>
      </c>
      <c r="CT38" s="50">
        <f>CP38*(CR38/(CP38+CQ38))</f>
        <v>332.55611172401393</v>
      </c>
      <c r="CU38" s="50">
        <f>CQ38*(CR38/(CQ38+CP38))</f>
        <v>6713.7947550011495</v>
      </c>
      <c r="CW38" t="s">
        <v>648</v>
      </c>
      <c r="CZ38" s="142">
        <v>16.73957962152781</v>
      </c>
      <c r="DA38" s="200">
        <v>9.9999999999989507E-4</v>
      </c>
      <c r="DH38">
        <v>2015</v>
      </c>
      <c r="DI38" t="s">
        <v>557</v>
      </c>
      <c r="DJ38" t="s">
        <v>169</v>
      </c>
      <c r="DK38" t="s">
        <v>556</v>
      </c>
      <c r="DL38">
        <v>122</v>
      </c>
      <c r="DM38" s="50">
        <v>265</v>
      </c>
      <c r="DN38" s="50">
        <v>296</v>
      </c>
      <c r="DO38" s="50">
        <v>0</v>
      </c>
      <c r="DP38" s="50">
        <v>561</v>
      </c>
      <c r="IP38">
        <v>2015</v>
      </c>
      <c r="IQ38" t="s">
        <v>557</v>
      </c>
      <c r="IR38" t="s">
        <v>169</v>
      </c>
      <c r="IS38" t="s">
        <v>556</v>
      </c>
      <c r="IT38">
        <v>122</v>
      </c>
      <c r="IU38" s="50">
        <v>265</v>
      </c>
      <c r="IV38" s="50">
        <v>296</v>
      </c>
      <c r="IW38" s="50">
        <v>0</v>
      </c>
      <c r="IX38" s="50">
        <v>561</v>
      </c>
      <c r="JU38" s="50"/>
      <c r="JV38" s="50"/>
      <c r="JW38" s="50"/>
      <c r="JX38" s="50"/>
      <c r="JY38" s="50"/>
      <c r="JZ38" s="50"/>
      <c r="KA38" s="50"/>
      <c r="KB38" s="50"/>
      <c r="KC38" s="50"/>
      <c r="KD38" s="50"/>
      <c r="KE38" s="50"/>
      <c r="KF38" s="50"/>
      <c r="KG38" s="50"/>
      <c r="KH38" s="50"/>
      <c r="KI38" s="50"/>
      <c r="KJ38" s="50"/>
      <c r="KK38" s="50"/>
      <c r="KL38" s="50"/>
      <c r="KM38" s="50"/>
      <c r="KN38" s="50"/>
      <c r="KO38" s="50"/>
    </row>
    <row r="39" spans="1:333" x14ac:dyDescent="0.3">
      <c r="A39">
        <v>2002</v>
      </c>
      <c r="C39" s="50"/>
      <c r="D39" s="50">
        <v>100</v>
      </c>
      <c r="E39" s="50"/>
      <c r="F39" s="50">
        <v>12200</v>
      </c>
      <c r="G39" s="50">
        <v>6900</v>
      </c>
      <c r="H39" s="50">
        <v>23452</v>
      </c>
      <c r="I39" s="50">
        <v>19100</v>
      </c>
      <c r="J39" s="50"/>
      <c r="K39" s="153">
        <v>4404</v>
      </c>
      <c r="L39" s="153">
        <v>6000</v>
      </c>
      <c r="M39" s="153">
        <v>33300</v>
      </c>
      <c r="N39" s="153">
        <v>35200</v>
      </c>
      <c r="O39" s="153">
        <v>2800</v>
      </c>
      <c r="P39" s="153">
        <v>33800</v>
      </c>
      <c r="Q39" s="156">
        <f t="shared" si="0"/>
        <v>115504</v>
      </c>
      <c r="S39" s="77" t="s">
        <v>236</v>
      </c>
      <c r="T39" s="81">
        <v>23452</v>
      </c>
      <c r="U39" s="79">
        <v>217</v>
      </c>
      <c r="V39" s="78">
        <v>1312</v>
      </c>
      <c r="W39" s="82">
        <v>64</v>
      </c>
      <c r="X39" s="169">
        <v>186</v>
      </c>
      <c r="Y39" s="169">
        <v>2</v>
      </c>
      <c r="Z39" s="168">
        <v>1498</v>
      </c>
      <c r="AA39" s="169">
        <v>283</v>
      </c>
      <c r="AB39" s="170">
        <v>1.2E-2</v>
      </c>
      <c r="AC39" s="171">
        <v>0.02</v>
      </c>
      <c r="CO39" s="111" t="s">
        <v>18</v>
      </c>
      <c r="CP39" s="182"/>
      <c r="CQ39" s="182"/>
      <c r="CR39" s="182">
        <f>CR38+CR37</f>
        <v>8310.5008667251641</v>
      </c>
      <c r="CS39" s="111"/>
      <c r="CT39" s="182">
        <f>CT38+CT37</f>
        <v>383.12211172401396</v>
      </c>
      <c r="CU39" s="182">
        <f>CU38+CU37</f>
        <v>7927.3787550011493</v>
      </c>
      <c r="CZ39" s="142"/>
      <c r="DA39" s="200"/>
      <c r="DH39">
        <v>2015</v>
      </c>
      <c r="DI39" t="s">
        <v>558</v>
      </c>
      <c r="DJ39" t="s">
        <v>378</v>
      </c>
      <c r="DK39" t="s">
        <v>556</v>
      </c>
      <c r="DL39">
        <v>50</v>
      </c>
      <c r="DM39" s="50">
        <v>33</v>
      </c>
      <c r="DN39" s="50">
        <v>36</v>
      </c>
      <c r="DO39" s="50">
        <v>0</v>
      </c>
      <c r="DP39" s="50">
        <v>69</v>
      </c>
      <c r="DQ39" s="50"/>
      <c r="HX39" s="50"/>
      <c r="HY39" s="50"/>
      <c r="IP39">
        <v>2015</v>
      </c>
      <c r="IQ39" t="s">
        <v>558</v>
      </c>
      <c r="IR39" t="s">
        <v>378</v>
      </c>
      <c r="IS39" t="s">
        <v>556</v>
      </c>
      <c r="IT39">
        <v>50</v>
      </c>
      <c r="IU39" s="50">
        <v>33</v>
      </c>
      <c r="IV39" s="50">
        <v>36</v>
      </c>
      <c r="IW39" s="50">
        <v>0</v>
      </c>
      <c r="IX39" s="50">
        <v>69</v>
      </c>
      <c r="IY39" s="50"/>
    </row>
    <row r="40" spans="1:333" x14ac:dyDescent="0.3">
      <c r="A40">
        <v>2003</v>
      </c>
      <c r="C40" s="50"/>
      <c r="D40" s="50"/>
      <c r="E40" s="50"/>
      <c r="F40" s="50"/>
      <c r="G40" s="50"/>
      <c r="H40" s="50">
        <v>29566</v>
      </c>
      <c r="I40" s="65">
        <f>H40</f>
        <v>29566</v>
      </c>
      <c r="K40" s="153">
        <v>2691</v>
      </c>
      <c r="L40" s="153">
        <v>2700</v>
      </c>
      <c r="M40" s="153">
        <v>26100</v>
      </c>
      <c r="N40" s="153">
        <v>17500</v>
      </c>
      <c r="O40" s="153">
        <v>4500</v>
      </c>
      <c r="P40" s="153">
        <v>23000</v>
      </c>
      <c r="Q40" s="156">
        <f t="shared" si="0"/>
        <v>76491</v>
      </c>
      <c r="S40" s="77" t="s">
        <v>237</v>
      </c>
      <c r="T40" s="81">
        <v>29566</v>
      </c>
      <c r="U40" s="79">
        <v>238</v>
      </c>
      <c r="V40" s="78">
        <v>1620</v>
      </c>
      <c r="W40" s="82">
        <v>70</v>
      </c>
      <c r="X40" s="169">
        <v>72</v>
      </c>
      <c r="Y40" s="169">
        <v>1</v>
      </c>
      <c r="Z40" s="168">
        <v>1692</v>
      </c>
      <c r="AA40" s="169">
        <v>309</v>
      </c>
      <c r="AB40" s="170">
        <v>0.01</v>
      </c>
      <c r="AC40" s="171">
        <v>0.02</v>
      </c>
      <c r="CO40" s="111">
        <v>2010</v>
      </c>
      <c r="CP40" s="50"/>
      <c r="CQ40" s="50"/>
      <c r="CR40" s="50"/>
      <c r="CT40" s="50"/>
      <c r="CU40" s="50"/>
      <c r="CY40" s="111">
        <v>2010</v>
      </c>
      <c r="CZ40" s="142"/>
      <c r="DA40" s="200"/>
      <c r="DH40">
        <v>2015</v>
      </c>
      <c r="DI40" t="s">
        <v>560</v>
      </c>
      <c r="DJ40" t="s">
        <v>378</v>
      </c>
      <c r="DK40" t="s">
        <v>556</v>
      </c>
      <c r="DL40">
        <v>50</v>
      </c>
      <c r="DM40" s="50">
        <v>1</v>
      </c>
      <c r="DN40" s="50">
        <v>0</v>
      </c>
      <c r="DO40" s="50">
        <v>0</v>
      </c>
      <c r="DP40" s="50">
        <v>1</v>
      </c>
      <c r="IP40">
        <v>2015</v>
      </c>
      <c r="IQ40" t="s">
        <v>560</v>
      </c>
      <c r="IR40" t="s">
        <v>378</v>
      </c>
      <c r="IS40" t="s">
        <v>556</v>
      </c>
      <c r="IT40">
        <v>50</v>
      </c>
      <c r="IU40" s="50">
        <v>1</v>
      </c>
      <c r="IV40" s="50">
        <v>0</v>
      </c>
      <c r="IW40" s="50">
        <v>0</v>
      </c>
      <c r="IX40" s="50">
        <v>1</v>
      </c>
    </row>
    <row r="41" spans="1:333" x14ac:dyDescent="0.3">
      <c r="A41">
        <v>2004</v>
      </c>
      <c r="C41" s="50"/>
      <c r="D41" s="50"/>
      <c r="E41" s="50"/>
      <c r="F41" s="50"/>
      <c r="G41" s="50"/>
      <c r="H41" s="50">
        <v>14660</v>
      </c>
      <c r="I41" s="65">
        <f t="shared" ref="I41:I43" si="69">H41</f>
        <v>14660</v>
      </c>
      <c r="K41" s="153">
        <v>2954</v>
      </c>
      <c r="L41" s="153">
        <v>5600</v>
      </c>
      <c r="M41" s="153">
        <v>42400</v>
      </c>
      <c r="N41" s="153">
        <v>36400</v>
      </c>
      <c r="O41" s="153">
        <v>2400</v>
      </c>
      <c r="P41" s="153">
        <v>23100</v>
      </c>
      <c r="Q41" s="156">
        <f t="shared" si="0"/>
        <v>112854</v>
      </c>
      <c r="S41" s="77" t="s">
        <v>238</v>
      </c>
      <c r="T41" s="81">
        <v>14660</v>
      </c>
      <c r="U41" s="79">
        <v>65</v>
      </c>
      <c r="V41" s="169">
        <v>548</v>
      </c>
      <c r="W41" s="82">
        <v>32</v>
      </c>
      <c r="X41" s="169">
        <v>66</v>
      </c>
      <c r="Y41" s="169">
        <v>1</v>
      </c>
      <c r="Z41" s="79">
        <v>614</v>
      </c>
      <c r="AA41" s="169">
        <v>98</v>
      </c>
      <c r="AB41" s="170">
        <v>7.0000000000000001E-3</v>
      </c>
      <c r="AC41" s="171">
        <v>0.02</v>
      </c>
      <c r="CO41" t="s">
        <v>541</v>
      </c>
      <c r="CP41" s="50">
        <v>56.833333333333428</v>
      </c>
      <c r="CQ41" s="50">
        <v>1364</v>
      </c>
      <c r="CR41" s="50">
        <v>1604.2583333333334</v>
      </c>
      <c r="CT41" s="50">
        <f>CP41*(CR41/(CP41+CQ41))</f>
        <v>64.170333333333431</v>
      </c>
      <c r="CU41" s="50">
        <f>CQ41*(CR41/(CQ41+CP41))</f>
        <v>1540.0879999999997</v>
      </c>
      <c r="CW41" t="s">
        <v>647</v>
      </c>
      <c r="CZ41" s="142">
        <v>89</v>
      </c>
      <c r="DA41" s="200">
        <v>4.4421422291504344E-3</v>
      </c>
      <c r="DH41">
        <v>2015</v>
      </c>
      <c r="DI41" t="s">
        <v>559</v>
      </c>
      <c r="DJ41" t="s">
        <v>193</v>
      </c>
      <c r="DK41" t="s">
        <v>556</v>
      </c>
      <c r="DL41">
        <v>11</v>
      </c>
      <c r="DM41" s="50">
        <v>1401</v>
      </c>
      <c r="DN41" s="50">
        <v>1284</v>
      </c>
      <c r="DO41" s="50">
        <v>0</v>
      </c>
      <c r="DP41" s="50">
        <v>2685</v>
      </c>
      <c r="DQ41" s="50">
        <f>SUM(DP37:DP41)</f>
        <v>4560</v>
      </c>
      <c r="IP41">
        <v>2015</v>
      </c>
      <c r="IQ41" t="s">
        <v>559</v>
      </c>
      <c r="IR41" t="s">
        <v>193</v>
      </c>
      <c r="IS41" t="s">
        <v>556</v>
      </c>
      <c r="IT41">
        <v>11</v>
      </c>
      <c r="IU41" s="50">
        <v>1401</v>
      </c>
      <c r="IV41" s="50">
        <v>1284</v>
      </c>
      <c r="IW41" s="50">
        <v>0</v>
      </c>
      <c r="IX41" s="50">
        <v>2685</v>
      </c>
      <c r="IY41" s="50">
        <f>SUM(IX37:IX41)</f>
        <v>4560</v>
      </c>
    </row>
    <row r="42" spans="1:333" x14ac:dyDescent="0.3">
      <c r="A42">
        <v>2005</v>
      </c>
      <c r="C42" s="50"/>
      <c r="D42" s="50"/>
      <c r="E42" s="50"/>
      <c r="F42" s="50"/>
      <c r="G42" s="50"/>
      <c r="H42" s="50">
        <v>16709</v>
      </c>
      <c r="I42" s="65">
        <f t="shared" si="69"/>
        <v>16709</v>
      </c>
      <c r="K42" s="153">
        <v>2055</v>
      </c>
      <c r="L42" s="153">
        <v>2000</v>
      </c>
      <c r="M42" s="153">
        <v>15300</v>
      </c>
      <c r="N42" s="153">
        <v>14600</v>
      </c>
      <c r="O42" s="153">
        <v>4100</v>
      </c>
      <c r="P42" s="153">
        <v>18800</v>
      </c>
      <c r="Q42" s="156">
        <f t="shared" si="0"/>
        <v>56855</v>
      </c>
      <c r="S42" s="77" t="s">
        <v>239</v>
      </c>
      <c r="T42" s="81">
        <v>16709</v>
      </c>
      <c r="U42" s="79">
        <v>15</v>
      </c>
      <c r="V42" s="169">
        <v>639</v>
      </c>
      <c r="W42" s="82">
        <v>37</v>
      </c>
      <c r="X42" s="169">
        <v>51</v>
      </c>
      <c r="Y42" s="169">
        <v>1</v>
      </c>
      <c r="Z42" s="79">
        <v>690</v>
      </c>
      <c r="AA42" s="169">
        <v>53</v>
      </c>
      <c r="AB42" s="170">
        <v>3.0000000000000001E-3</v>
      </c>
      <c r="AC42" s="171">
        <v>0.02</v>
      </c>
      <c r="CO42" t="s">
        <v>542</v>
      </c>
      <c r="CP42" s="50">
        <v>191.05023212114457</v>
      </c>
      <c r="CQ42" s="50">
        <v>3881.75</v>
      </c>
      <c r="CR42" s="50">
        <v>10107.588056355691</v>
      </c>
      <c r="CT42" s="50">
        <f>CP42*(CR42/(CP42+CQ42))</f>
        <v>474.13497699246454</v>
      </c>
      <c r="CU42" s="50">
        <f>CQ42*(CR42/(CQ42+CP42))</f>
        <v>9633.4530793632257</v>
      </c>
      <c r="CW42" t="s">
        <v>648</v>
      </c>
      <c r="CZ42" s="142">
        <v>20.035378294724069</v>
      </c>
      <c r="DA42" s="200">
        <v>9.999999999999753E-4</v>
      </c>
      <c r="DH42">
        <v>2016</v>
      </c>
      <c r="DI42" t="s">
        <v>555</v>
      </c>
      <c r="DJ42" t="s">
        <v>40</v>
      </c>
      <c r="DK42" t="s">
        <v>556</v>
      </c>
      <c r="DL42">
        <v>13</v>
      </c>
      <c r="DM42" s="50">
        <v>949</v>
      </c>
      <c r="DN42" s="50">
        <v>940</v>
      </c>
      <c r="DO42" s="50">
        <v>0</v>
      </c>
      <c r="DP42" s="50">
        <v>1889</v>
      </c>
      <c r="IP42">
        <v>2016</v>
      </c>
      <c r="IQ42" t="s">
        <v>555</v>
      </c>
      <c r="IR42" t="s">
        <v>40</v>
      </c>
      <c r="IS42" t="s">
        <v>556</v>
      </c>
      <c r="IT42">
        <v>13</v>
      </c>
      <c r="IU42" s="50">
        <v>949</v>
      </c>
      <c r="IV42" s="50">
        <v>940</v>
      </c>
      <c r="IW42" s="50">
        <v>0</v>
      </c>
      <c r="IX42" s="50">
        <v>1889</v>
      </c>
    </row>
    <row r="43" spans="1:333" x14ac:dyDescent="0.3">
      <c r="A43">
        <v>2006</v>
      </c>
      <c r="C43" s="50"/>
      <c r="D43" s="50"/>
      <c r="E43" s="50"/>
      <c r="F43" s="50"/>
      <c r="G43" s="50"/>
      <c r="H43" s="50">
        <v>15072</v>
      </c>
      <c r="I43" s="65">
        <f t="shared" si="69"/>
        <v>15072</v>
      </c>
      <c r="K43" s="153">
        <v>3021</v>
      </c>
      <c r="L43" s="153">
        <v>4300</v>
      </c>
      <c r="M43" s="153">
        <v>29500</v>
      </c>
      <c r="N43" s="153">
        <v>17000</v>
      </c>
      <c r="O43" s="153">
        <v>1300</v>
      </c>
      <c r="P43" s="153">
        <v>24800</v>
      </c>
      <c r="Q43" s="156">
        <f t="shared" si="0"/>
        <v>79921</v>
      </c>
      <c r="S43" s="77" t="s">
        <v>240</v>
      </c>
      <c r="T43" s="81">
        <v>15072</v>
      </c>
      <c r="U43" s="79">
        <v>75</v>
      </c>
      <c r="V43" s="169">
        <v>817</v>
      </c>
      <c r="W43" s="82">
        <v>36</v>
      </c>
      <c r="X43" s="169">
        <v>26</v>
      </c>
      <c r="Y43" s="169">
        <v>1</v>
      </c>
      <c r="Z43" s="79">
        <v>843</v>
      </c>
      <c r="AA43" s="169">
        <v>112</v>
      </c>
      <c r="AB43" s="170">
        <v>7.0000000000000001E-3</v>
      </c>
      <c r="AC43" s="171">
        <v>0.02</v>
      </c>
      <c r="CO43" s="111" t="s">
        <v>18</v>
      </c>
      <c r="CP43" s="182"/>
      <c r="CQ43" s="182"/>
      <c r="CR43" s="182">
        <f>CR42+CR41</f>
        <v>11711.846389689024</v>
      </c>
      <c r="CS43" s="111"/>
      <c r="CT43" s="182">
        <f>CT42+CT41</f>
        <v>538.30531032579802</v>
      </c>
      <c r="CU43" s="182">
        <f>CU42+CU41</f>
        <v>11173.541079363225</v>
      </c>
      <c r="CZ43" s="142"/>
      <c r="DA43" s="200"/>
      <c r="DH43">
        <v>2016</v>
      </c>
      <c r="DI43" t="s">
        <v>557</v>
      </c>
      <c r="DJ43" t="s">
        <v>169</v>
      </c>
      <c r="DK43" t="s">
        <v>556</v>
      </c>
      <c r="DL43">
        <v>122</v>
      </c>
      <c r="DM43" s="50">
        <v>1886</v>
      </c>
      <c r="DN43" s="50">
        <v>1703</v>
      </c>
      <c r="DO43" s="50">
        <v>0</v>
      </c>
      <c r="DP43" s="50">
        <v>3589</v>
      </c>
      <c r="IP43">
        <v>2016</v>
      </c>
      <c r="IQ43" t="s">
        <v>557</v>
      </c>
      <c r="IR43" t="s">
        <v>169</v>
      </c>
      <c r="IS43" t="s">
        <v>556</v>
      </c>
      <c r="IT43">
        <v>122</v>
      </c>
      <c r="IU43" s="50">
        <v>1886</v>
      </c>
      <c r="IV43" s="50">
        <v>1703</v>
      </c>
      <c r="IW43" s="50">
        <v>0</v>
      </c>
      <c r="IX43" s="50">
        <v>3589</v>
      </c>
    </row>
    <row r="44" spans="1:333" x14ac:dyDescent="0.3">
      <c r="A44">
        <v>2007</v>
      </c>
      <c r="C44" s="50"/>
      <c r="D44" s="50"/>
      <c r="E44" s="50"/>
      <c r="F44" s="50"/>
      <c r="G44" s="50"/>
      <c r="H44" s="50">
        <v>13943</v>
      </c>
      <c r="I44" s="50">
        <f>BI8</f>
        <v>9086.9342794793029</v>
      </c>
      <c r="K44" s="153">
        <v>2695</v>
      </c>
      <c r="L44" s="153">
        <v>3500</v>
      </c>
      <c r="M44" s="153">
        <v>12400</v>
      </c>
      <c r="N44" s="153">
        <v>13100</v>
      </c>
      <c r="O44" s="153">
        <v>1200</v>
      </c>
      <c r="P44" s="153">
        <v>9200</v>
      </c>
      <c r="Q44" s="156">
        <f t="shared" si="0"/>
        <v>42095</v>
      </c>
      <c r="S44" s="77" t="s">
        <v>241</v>
      </c>
      <c r="T44" s="81">
        <v>13943</v>
      </c>
      <c r="U44" s="79">
        <v>9</v>
      </c>
      <c r="V44" s="169">
        <v>562</v>
      </c>
      <c r="W44" s="82">
        <v>20</v>
      </c>
      <c r="X44" s="169">
        <v>119</v>
      </c>
      <c r="Y44" s="169">
        <v>7</v>
      </c>
      <c r="Z44" s="79">
        <v>681</v>
      </c>
      <c r="AA44" s="169">
        <v>36</v>
      </c>
      <c r="AB44" s="170">
        <v>3.0000000000000001E-3</v>
      </c>
      <c r="AC44" s="171">
        <v>0.02</v>
      </c>
      <c r="CO44" s="111">
        <v>2009</v>
      </c>
      <c r="CP44" s="50"/>
      <c r="CQ44" s="50"/>
      <c r="CR44" s="50"/>
      <c r="CT44" s="50"/>
      <c r="CU44" s="50"/>
      <c r="CY44" s="111">
        <v>2009</v>
      </c>
      <c r="CZ44" s="142"/>
      <c r="DA44" s="200"/>
      <c r="DH44">
        <v>2016</v>
      </c>
      <c r="DI44" t="s">
        <v>558</v>
      </c>
      <c r="DJ44" t="s">
        <v>378</v>
      </c>
      <c r="DK44" t="s">
        <v>556</v>
      </c>
      <c r="DL44">
        <v>50</v>
      </c>
      <c r="DM44" s="50">
        <v>33</v>
      </c>
      <c r="DN44" s="50">
        <v>39</v>
      </c>
      <c r="DO44" s="50">
        <v>0</v>
      </c>
      <c r="DP44" s="50">
        <v>72</v>
      </c>
      <c r="IP44">
        <v>2016</v>
      </c>
      <c r="IQ44" t="s">
        <v>558</v>
      </c>
      <c r="IR44" t="s">
        <v>378</v>
      </c>
      <c r="IS44" t="s">
        <v>556</v>
      </c>
      <c r="IT44">
        <v>50</v>
      </c>
      <c r="IU44" s="50">
        <v>33</v>
      </c>
      <c r="IV44" s="50">
        <v>39</v>
      </c>
      <c r="IW44" s="50">
        <v>0</v>
      </c>
      <c r="IX44" s="50">
        <v>72</v>
      </c>
    </row>
    <row r="45" spans="1:333" x14ac:dyDescent="0.3">
      <c r="A45">
        <v>2008</v>
      </c>
      <c r="C45" s="50"/>
      <c r="D45" s="50"/>
      <c r="E45" s="50"/>
      <c r="F45" s="50"/>
      <c r="G45" s="50"/>
      <c r="H45" s="50">
        <v>11575</v>
      </c>
      <c r="I45" s="50">
        <f t="shared" ref="I45:I55" si="70">BI9</f>
        <v>8660.7710492481274</v>
      </c>
      <c r="K45" s="153">
        <v>2035</v>
      </c>
      <c r="L45" s="153">
        <v>5100</v>
      </c>
      <c r="M45" s="153">
        <v>22600</v>
      </c>
      <c r="N45" s="153">
        <v>13900</v>
      </c>
      <c r="O45" s="153">
        <v>900</v>
      </c>
      <c r="P45" s="153">
        <v>20600</v>
      </c>
      <c r="Q45" s="156">
        <f t="shared" si="0"/>
        <v>65135</v>
      </c>
      <c r="S45" s="77" t="s">
        <v>242</v>
      </c>
      <c r="T45" s="81">
        <v>11575</v>
      </c>
      <c r="U45" s="79">
        <v>4</v>
      </c>
      <c r="V45" s="169">
        <v>664</v>
      </c>
      <c r="W45" s="82">
        <v>22</v>
      </c>
      <c r="X45" s="169">
        <v>55</v>
      </c>
      <c r="Y45" s="169">
        <v>3</v>
      </c>
      <c r="Z45" s="79">
        <v>719</v>
      </c>
      <c r="AA45" s="169">
        <v>28</v>
      </c>
      <c r="AB45" s="170">
        <v>2E-3</v>
      </c>
      <c r="AC45" s="171">
        <v>0.02</v>
      </c>
      <c r="CO45" t="s">
        <v>541</v>
      </c>
      <c r="CP45" s="50">
        <v>49.833333333333456</v>
      </c>
      <c r="CQ45" s="50">
        <v>1196</v>
      </c>
      <c r="CR45" s="50">
        <v>1316.1583333333335</v>
      </c>
      <c r="CT45" s="50">
        <f>CP45*(CR45/(CP45+CQ45))</f>
        <v>52.646333333333459</v>
      </c>
      <c r="CU45" s="50">
        <f>CQ45*(CR45/(CQ45+CP45))</f>
        <v>1263.5119999999999</v>
      </c>
      <c r="CW45" t="s">
        <v>647</v>
      </c>
      <c r="CZ45" s="142">
        <v>4</v>
      </c>
      <c r="DA45" s="200">
        <v>3.4557058651678052E-4</v>
      </c>
      <c r="DH45">
        <v>2016</v>
      </c>
      <c r="DI45" t="s">
        <v>559</v>
      </c>
      <c r="DJ45" t="s">
        <v>193</v>
      </c>
      <c r="DK45" t="s">
        <v>556</v>
      </c>
      <c r="DL45">
        <v>11</v>
      </c>
      <c r="DM45" s="50">
        <v>1903</v>
      </c>
      <c r="DN45" s="50">
        <v>1942</v>
      </c>
      <c r="DO45" s="50">
        <v>0</v>
      </c>
      <c r="DP45" s="50">
        <v>3845</v>
      </c>
      <c r="DQ45" s="50">
        <f>SUM(DP42:DP45)</f>
        <v>9395</v>
      </c>
      <c r="IP45">
        <v>2016</v>
      </c>
      <c r="IQ45" t="s">
        <v>559</v>
      </c>
      <c r="IR45" t="s">
        <v>193</v>
      </c>
      <c r="IS45" t="s">
        <v>556</v>
      </c>
      <c r="IT45">
        <v>11</v>
      </c>
      <c r="IU45" s="50">
        <v>1903</v>
      </c>
      <c r="IV45" s="50">
        <v>1942</v>
      </c>
      <c r="IW45" s="50">
        <v>0</v>
      </c>
      <c r="IX45" s="50">
        <v>3845</v>
      </c>
      <c r="IY45" s="50">
        <f>SUM(IX42:IX45)</f>
        <v>9395</v>
      </c>
    </row>
    <row r="46" spans="1:333" x14ac:dyDescent="0.3">
      <c r="A46">
        <v>2009</v>
      </c>
      <c r="C46" s="50"/>
      <c r="D46" s="50"/>
      <c r="E46" s="50"/>
      <c r="F46" s="50"/>
      <c r="G46" s="50"/>
      <c r="H46" s="50">
        <v>20035</v>
      </c>
      <c r="I46" s="50">
        <f t="shared" si="70"/>
        <v>8491.7029035331107</v>
      </c>
      <c r="K46" s="153">
        <v>1381</v>
      </c>
      <c r="L46" s="153">
        <v>4300</v>
      </c>
      <c r="M46" s="153">
        <v>18100</v>
      </c>
      <c r="N46" s="153">
        <v>14200</v>
      </c>
      <c r="O46" s="153">
        <v>700</v>
      </c>
      <c r="P46" s="153">
        <v>19100</v>
      </c>
      <c r="Q46" s="156">
        <f t="shared" si="0"/>
        <v>57781</v>
      </c>
      <c r="S46" s="77" t="s">
        <v>243</v>
      </c>
      <c r="T46" s="81">
        <v>20035</v>
      </c>
      <c r="U46" s="79">
        <v>89</v>
      </c>
      <c r="V46" s="78">
        <v>1274</v>
      </c>
      <c r="W46" s="82">
        <v>44</v>
      </c>
      <c r="X46" s="169">
        <v>121</v>
      </c>
      <c r="Y46" s="169">
        <v>5</v>
      </c>
      <c r="Z46" s="168">
        <v>1395</v>
      </c>
      <c r="AA46" s="169">
        <v>139</v>
      </c>
      <c r="AB46" s="170">
        <v>7.0000000000000001E-3</v>
      </c>
      <c r="AC46" s="171">
        <v>0.02</v>
      </c>
      <c r="CO46" t="s">
        <v>542</v>
      </c>
      <c r="CP46" s="50">
        <v>242.2049918634284</v>
      </c>
      <c r="CQ46" s="50">
        <v>5100.5200000000004</v>
      </c>
      <c r="CR46" s="50">
        <v>7149.0493934175556</v>
      </c>
      <c r="CT46" s="50">
        <f>CP46*(CR46/(CP46+CQ46))</f>
        <v>324.09219130704759</v>
      </c>
      <c r="CU46" s="50">
        <f>CQ46*(CR46/(CQ46+CP46))</f>
        <v>6824.9572021105078</v>
      </c>
      <c r="CW46" t="s">
        <v>648</v>
      </c>
      <c r="CZ46" s="142">
        <v>11.575059209519168</v>
      </c>
      <c r="DA46" s="200">
        <v>1.0000000000000002E-3</v>
      </c>
      <c r="DH46">
        <v>2017</v>
      </c>
      <c r="DI46" t="s">
        <v>555</v>
      </c>
      <c r="DJ46" t="s">
        <v>40</v>
      </c>
      <c r="DK46" t="s">
        <v>556</v>
      </c>
      <c r="DL46">
        <v>13</v>
      </c>
      <c r="DM46" s="50">
        <v>266</v>
      </c>
      <c r="DN46" s="50">
        <v>348</v>
      </c>
      <c r="DO46" s="50">
        <v>0</v>
      </c>
      <c r="DP46" s="50">
        <v>614</v>
      </c>
      <c r="IP46">
        <v>2017</v>
      </c>
      <c r="IQ46" t="s">
        <v>555</v>
      </c>
      <c r="IR46" t="s">
        <v>40</v>
      </c>
      <c r="IS46" t="s">
        <v>556</v>
      </c>
      <c r="IT46">
        <v>13</v>
      </c>
      <c r="IU46" s="50">
        <v>266</v>
      </c>
      <c r="IV46" s="50">
        <v>348</v>
      </c>
      <c r="IW46" s="50">
        <v>0</v>
      </c>
      <c r="IX46" s="50">
        <v>614</v>
      </c>
    </row>
    <row r="47" spans="1:333" x14ac:dyDescent="0.3">
      <c r="A47">
        <v>2010</v>
      </c>
      <c r="C47" s="50"/>
      <c r="D47" s="50"/>
      <c r="E47" s="50"/>
      <c r="F47" s="50"/>
      <c r="G47" s="50"/>
      <c r="H47" s="50">
        <v>16752</v>
      </c>
      <c r="I47" s="50">
        <f t="shared" si="70"/>
        <v>11796.981630555607</v>
      </c>
      <c r="K47" s="153">
        <v>4220</v>
      </c>
      <c r="L47" s="153">
        <v>3600</v>
      </c>
      <c r="M47" s="153">
        <v>23500</v>
      </c>
      <c r="N47" s="153">
        <v>24000</v>
      </c>
      <c r="O47" s="153">
        <v>1000</v>
      </c>
      <c r="P47" s="153">
        <v>26300</v>
      </c>
      <c r="Q47" s="156">
        <f t="shared" si="0"/>
        <v>82620</v>
      </c>
      <c r="S47" s="77" t="s">
        <v>244</v>
      </c>
      <c r="T47" s="81">
        <v>16752</v>
      </c>
      <c r="U47" s="79">
        <v>23</v>
      </c>
      <c r="V47" s="78">
        <v>1236</v>
      </c>
      <c r="W47" s="82">
        <v>81</v>
      </c>
      <c r="X47" s="169">
        <v>153</v>
      </c>
      <c r="Y47" s="169">
        <v>10</v>
      </c>
      <c r="Z47" s="168">
        <v>1389</v>
      </c>
      <c r="AA47" s="169">
        <v>114</v>
      </c>
      <c r="AB47" s="170">
        <v>7.0000000000000001E-3</v>
      </c>
      <c r="AC47" s="171">
        <v>0.02</v>
      </c>
      <c r="CO47" s="111" t="s">
        <v>18</v>
      </c>
      <c r="CP47" s="182"/>
      <c r="CQ47" s="182"/>
      <c r="CR47" s="182">
        <f>CR46+CR45</f>
        <v>8465.2077267508885</v>
      </c>
      <c r="CS47" s="111"/>
      <c r="CT47" s="182">
        <f>CT46+CT45</f>
        <v>376.73852464038106</v>
      </c>
      <c r="CU47" s="182">
        <f>CU46+CU45</f>
        <v>8088.4692021105075</v>
      </c>
      <c r="CZ47" s="142"/>
      <c r="DA47" s="200"/>
      <c r="DH47">
        <v>2017</v>
      </c>
      <c r="DI47" t="s">
        <v>557</v>
      </c>
      <c r="DJ47" t="s">
        <v>169</v>
      </c>
      <c r="DK47" t="s">
        <v>556</v>
      </c>
      <c r="DL47">
        <v>122</v>
      </c>
      <c r="DM47" s="50">
        <v>190</v>
      </c>
      <c r="DN47" s="50">
        <v>199</v>
      </c>
      <c r="DO47" s="50">
        <v>0</v>
      </c>
      <c r="DP47" s="50">
        <v>389</v>
      </c>
      <c r="IP47">
        <v>2017</v>
      </c>
      <c r="IQ47" t="s">
        <v>557</v>
      </c>
      <c r="IR47" t="s">
        <v>169</v>
      </c>
      <c r="IS47" t="s">
        <v>556</v>
      </c>
      <c r="IT47">
        <v>122</v>
      </c>
      <c r="IU47" s="50">
        <v>190</v>
      </c>
      <c r="IV47" s="50">
        <v>199</v>
      </c>
      <c r="IW47" s="50">
        <v>0</v>
      </c>
      <c r="IX47" s="50">
        <v>389</v>
      </c>
    </row>
    <row r="48" spans="1:333" x14ac:dyDescent="0.3">
      <c r="A48">
        <v>2011</v>
      </c>
      <c r="C48" s="50"/>
      <c r="D48" s="50"/>
      <c r="E48" s="50"/>
      <c r="F48" s="50"/>
      <c r="G48" s="50"/>
      <c r="H48" s="50">
        <v>17332</v>
      </c>
      <c r="I48" s="50">
        <f t="shared" si="70"/>
        <v>8345.1209664316339</v>
      </c>
      <c r="K48" s="153">
        <v>4371</v>
      </c>
      <c r="L48" s="153">
        <v>2700</v>
      </c>
      <c r="M48" s="153">
        <v>17500</v>
      </c>
      <c r="N48" s="153">
        <v>20500</v>
      </c>
      <c r="O48" s="153">
        <v>600</v>
      </c>
      <c r="P48" s="153">
        <v>17100</v>
      </c>
      <c r="Q48" s="156">
        <f t="shared" si="0"/>
        <v>62771</v>
      </c>
      <c r="S48" s="77" t="s">
        <v>245</v>
      </c>
      <c r="T48" s="81">
        <v>17332</v>
      </c>
      <c r="U48" s="79">
        <v>70</v>
      </c>
      <c r="V48" s="78">
        <v>1771</v>
      </c>
      <c r="W48" s="82">
        <v>59</v>
      </c>
      <c r="X48" s="169">
        <v>39</v>
      </c>
      <c r="Y48" s="169">
        <v>2</v>
      </c>
      <c r="Z48" s="168">
        <v>1810</v>
      </c>
      <c r="AA48" s="169">
        <v>131</v>
      </c>
      <c r="AB48" s="170">
        <v>8.0000000000000002E-3</v>
      </c>
      <c r="AC48" s="171">
        <v>0.02</v>
      </c>
      <c r="CO48" s="111">
        <v>2008</v>
      </c>
      <c r="CP48" s="50"/>
      <c r="CQ48" s="50"/>
      <c r="CR48" s="50"/>
      <c r="CT48" s="50"/>
      <c r="CU48" s="50"/>
      <c r="CY48" s="111">
        <v>2008</v>
      </c>
      <c r="CZ48" s="142"/>
      <c r="DA48" s="200"/>
      <c r="DH48">
        <v>2017</v>
      </c>
      <c r="DI48" t="s">
        <v>558</v>
      </c>
      <c r="DJ48" t="s">
        <v>378</v>
      </c>
      <c r="DK48" t="s">
        <v>556</v>
      </c>
      <c r="DL48">
        <v>50</v>
      </c>
      <c r="DM48" s="50">
        <v>28</v>
      </c>
      <c r="DN48" s="50">
        <v>34</v>
      </c>
      <c r="DO48" s="50">
        <v>0</v>
      </c>
      <c r="DP48" s="50">
        <v>62</v>
      </c>
      <c r="IP48">
        <v>2017</v>
      </c>
      <c r="IQ48" t="s">
        <v>558</v>
      </c>
      <c r="IR48" t="s">
        <v>378</v>
      </c>
      <c r="IS48" t="s">
        <v>556</v>
      </c>
      <c r="IT48">
        <v>50</v>
      </c>
      <c r="IU48" s="50">
        <v>28</v>
      </c>
      <c r="IV48" s="50">
        <v>34</v>
      </c>
      <c r="IW48" s="50">
        <v>0</v>
      </c>
      <c r="IX48" s="50">
        <v>62</v>
      </c>
    </row>
    <row r="49" spans="1:259" x14ac:dyDescent="0.3">
      <c r="A49">
        <v>2012</v>
      </c>
      <c r="C49" s="50"/>
      <c r="D49" s="50"/>
      <c r="E49" s="50"/>
      <c r="F49" s="50"/>
      <c r="G49" s="50"/>
      <c r="H49" s="50">
        <v>15655</v>
      </c>
      <c r="I49" s="50">
        <f t="shared" si="70"/>
        <v>9138.603540130438</v>
      </c>
      <c r="K49" s="153">
        <v>4049</v>
      </c>
      <c r="L49" s="153">
        <v>4800</v>
      </c>
      <c r="M49" s="153">
        <v>17300</v>
      </c>
      <c r="N49" s="153">
        <v>24100</v>
      </c>
      <c r="O49" s="153">
        <v>1200</v>
      </c>
      <c r="P49" s="153">
        <v>18500</v>
      </c>
      <c r="Q49" s="156">
        <f t="shared" si="0"/>
        <v>69949</v>
      </c>
      <c r="S49" s="77" t="s">
        <v>246</v>
      </c>
      <c r="T49" s="81">
        <v>15655</v>
      </c>
      <c r="U49" s="79">
        <v>27</v>
      </c>
      <c r="V49" s="169">
        <v>432</v>
      </c>
      <c r="W49" s="82">
        <v>22</v>
      </c>
      <c r="X49" s="169">
        <v>60</v>
      </c>
      <c r="Y49" s="169">
        <v>3</v>
      </c>
      <c r="Z49" s="79">
        <v>492</v>
      </c>
      <c r="AA49" s="169">
        <v>52</v>
      </c>
      <c r="AB49" s="170">
        <v>3.0000000000000001E-3</v>
      </c>
      <c r="AC49" s="171">
        <v>0.02</v>
      </c>
      <c r="CO49" t="s">
        <v>541</v>
      </c>
      <c r="CP49" s="50">
        <v>81.791666666666814</v>
      </c>
      <c r="CQ49" s="50">
        <v>1963</v>
      </c>
      <c r="CR49" s="50">
        <v>2165.541666666667</v>
      </c>
      <c r="CT49" s="50">
        <f>CP49*(CR49/(CP49+CQ49))</f>
        <v>86.621666666666826</v>
      </c>
      <c r="CU49" s="50">
        <f>CQ49*(CR49/(CQ49+CP49))</f>
        <v>2078.92</v>
      </c>
      <c r="CW49" t="s">
        <v>647</v>
      </c>
      <c r="CZ49" s="142">
        <v>9</v>
      </c>
      <c r="DA49" s="200">
        <v>6.4547089020120863E-4</v>
      </c>
      <c r="DH49">
        <v>2017</v>
      </c>
      <c r="DI49" t="s">
        <v>559</v>
      </c>
      <c r="DJ49" t="s">
        <v>193</v>
      </c>
      <c r="DK49" t="s">
        <v>556</v>
      </c>
      <c r="DL49">
        <v>11</v>
      </c>
      <c r="DM49" s="50">
        <v>796</v>
      </c>
      <c r="DN49" s="50">
        <v>867</v>
      </c>
      <c r="DO49" s="50">
        <v>0</v>
      </c>
      <c r="DP49" s="50">
        <v>1663</v>
      </c>
      <c r="DQ49" s="50">
        <f>SUM(DP46:DP49)</f>
        <v>2728</v>
      </c>
      <c r="IP49">
        <v>2017</v>
      </c>
      <c r="IQ49" t="s">
        <v>559</v>
      </c>
      <c r="IR49" t="s">
        <v>193</v>
      </c>
      <c r="IS49" t="s">
        <v>556</v>
      </c>
      <c r="IT49">
        <v>11</v>
      </c>
      <c r="IU49" s="50">
        <v>796</v>
      </c>
      <c r="IV49" s="50">
        <v>867</v>
      </c>
      <c r="IW49" s="50">
        <v>0</v>
      </c>
      <c r="IX49" s="50">
        <v>1663</v>
      </c>
      <c r="IY49" s="50">
        <f>SUM(IX46:IX49)</f>
        <v>2728</v>
      </c>
    </row>
    <row r="50" spans="1:259" x14ac:dyDescent="0.3">
      <c r="A50">
        <v>2013</v>
      </c>
      <c r="C50" s="50"/>
      <c r="D50" s="50"/>
      <c r="E50" s="50"/>
      <c r="F50" s="50"/>
      <c r="G50" s="50"/>
      <c r="H50" s="50">
        <v>14928</v>
      </c>
      <c r="I50" s="50">
        <f t="shared" si="70"/>
        <v>10593.359520874674</v>
      </c>
      <c r="K50" s="153">
        <v>2391</v>
      </c>
      <c r="L50" s="153">
        <v>3100</v>
      </c>
      <c r="M50" s="153">
        <v>9500</v>
      </c>
      <c r="N50" s="153">
        <v>13600</v>
      </c>
      <c r="O50" s="153">
        <v>1600</v>
      </c>
      <c r="P50" s="153">
        <v>7000</v>
      </c>
      <c r="Q50" s="156">
        <f t="shared" si="0"/>
        <v>37191</v>
      </c>
      <c r="S50" s="77" t="s">
        <v>247</v>
      </c>
      <c r="T50" s="81">
        <v>14928</v>
      </c>
      <c r="U50" s="79">
        <v>58</v>
      </c>
      <c r="V50" s="169">
        <v>460</v>
      </c>
      <c r="W50" s="82">
        <v>39</v>
      </c>
      <c r="X50" s="169">
        <v>51</v>
      </c>
      <c r="Y50" s="169">
        <v>3</v>
      </c>
      <c r="Z50" s="79">
        <v>511</v>
      </c>
      <c r="AA50" s="169">
        <v>100</v>
      </c>
      <c r="AB50" s="170">
        <v>7.0000000000000001E-3</v>
      </c>
      <c r="AC50" s="171">
        <v>0.02</v>
      </c>
      <c r="CO50" t="s">
        <v>542</v>
      </c>
      <c r="CP50" s="50">
        <v>218.44506691404678</v>
      </c>
      <c r="CQ50" s="50">
        <v>4646.1000000000004</v>
      </c>
      <c r="CR50" s="50">
        <v>6465.6093241382741</v>
      </c>
      <c r="CT50" s="50">
        <f>CP50*(CR50/(CP50+CQ50))</f>
        <v>290.34173638511498</v>
      </c>
      <c r="CU50" s="50">
        <f>CQ50*(CR50/(CQ50+CP50))</f>
        <v>6175.2675877531583</v>
      </c>
      <c r="CW50" t="s">
        <v>648</v>
      </c>
      <c r="CZ50" s="142">
        <v>13.94330888755394</v>
      </c>
      <c r="DA50" s="200">
        <v>9.9999999999998506E-4</v>
      </c>
      <c r="DM50" s="50"/>
      <c r="DN50" s="50"/>
      <c r="DO50" s="50"/>
      <c r="DP50" s="50"/>
      <c r="DQ50" s="50"/>
      <c r="IU50" s="50"/>
      <c r="IV50" s="50"/>
      <c r="IW50" s="50"/>
      <c r="IX50" s="50"/>
      <c r="IY50" s="50"/>
    </row>
    <row r="51" spans="1:259" x14ac:dyDescent="0.3">
      <c r="A51">
        <v>2014</v>
      </c>
      <c r="C51" s="50"/>
      <c r="D51" s="50"/>
      <c r="E51" s="50"/>
      <c r="F51" s="50"/>
      <c r="G51" s="50"/>
      <c r="H51" s="50">
        <v>20117</v>
      </c>
      <c r="I51" s="50">
        <f t="shared" si="70"/>
        <v>9390.5682467669285</v>
      </c>
      <c r="K51" s="153">
        <v>3816</v>
      </c>
      <c r="L51" s="153">
        <v>4000</v>
      </c>
      <c r="M51" s="153">
        <v>25300</v>
      </c>
      <c r="N51" s="153">
        <v>22000</v>
      </c>
      <c r="O51" s="153">
        <v>1100</v>
      </c>
      <c r="P51" s="153">
        <v>24000</v>
      </c>
      <c r="Q51" s="156">
        <f t="shared" si="0"/>
        <v>80216</v>
      </c>
      <c r="S51" s="77" t="s">
        <v>248</v>
      </c>
      <c r="T51" s="81">
        <v>20117</v>
      </c>
      <c r="U51" s="79">
        <v>52</v>
      </c>
      <c r="V51" s="169">
        <v>704</v>
      </c>
      <c r="W51" s="82">
        <v>77</v>
      </c>
      <c r="X51" s="169">
        <v>97</v>
      </c>
      <c r="Y51" s="169">
        <v>9</v>
      </c>
      <c r="Z51" s="79">
        <v>801</v>
      </c>
      <c r="AA51" s="169">
        <v>138</v>
      </c>
      <c r="AB51" s="170">
        <v>7.0000000000000001E-3</v>
      </c>
      <c r="AC51" s="171">
        <v>0.02</v>
      </c>
      <c r="CO51" s="111" t="s">
        <v>18</v>
      </c>
      <c r="CP51" s="182"/>
      <c r="CQ51" s="182"/>
      <c r="CR51" s="182">
        <f>CR50+CR49</f>
        <v>8631.1509908049411</v>
      </c>
      <c r="CS51" s="111"/>
      <c r="CT51" s="182">
        <f>CT50+CT49</f>
        <v>376.96340305178182</v>
      </c>
      <c r="CU51" s="182">
        <f>CU50+CU49</f>
        <v>8254.1875877531584</v>
      </c>
      <c r="CZ51" s="142"/>
      <c r="DA51" s="200"/>
      <c r="DH51" s="245" t="s">
        <v>568</v>
      </c>
      <c r="DM51" s="50"/>
      <c r="DN51" s="50"/>
      <c r="DO51" s="50"/>
      <c r="DP51" s="50">
        <f>SUM(DP5:DP49)</f>
        <v>40084</v>
      </c>
      <c r="DQ51" s="50">
        <f>SUM(DQ5:DQ49)</f>
        <v>40084</v>
      </c>
      <c r="IP51" s="245" t="s">
        <v>568</v>
      </c>
      <c r="IU51" s="50"/>
      <c r="IV51" s="50"/>
      <c r="IW51" s="50"/>
      <c r="IX51" s="50">
        <f>SUM(IX5:IX49)</f>
        <v>40084</v>
      </c>
      <c r="IY51" s="50">
        <f>SUM(IY5:IY49)</f>
        <v>40084</v>
      </c>
    </row>
    <row r="52" spans="1:259" x14ac:dyDescent="0.3">
      <c r="A52">
        <v>2015</v>
      </c>
      <c r="I52" s="50">
        <f t="shared" si="70"/>
        <v>15357.33949212163</v>
      </c>
      <c r="K52" s="153">
        <v>1728</v>
      </c>
      <c r="L52" s="153">
        <v>2300</v>
      </c>
      <c r="M52" s="153">
        <v>17400</v>
      </c>
      <c r="N52" s="153">
        <v>4300</v>
      </c>
      <c r="O52" s="153">
        <v>1900</v>
      </c>
      <c r="P52" s="153">
        <v>21300</v>
      </c>
      <c r="Q52" s="156">
        <f t="shared" si="0"/>
        <v>48928</v>
      </c>
      <c r="S52" s="77" t="s">
        <v>249</v>
      </c>
      <c r="T52" s="81">
        <v>22379</v>
      </c>
      <c r="U52" s="79">
        <v>48</v>
      </c>
      <c r="V52" s="169">
        <v>771</v>
      </c>
      <c r="W52" s="82">
        <v>56</v>
      </c>
      <c r="X52" s="169">
        <v>58</v>
      </c>
      <c r="Y52" s="169">
        <v>4</v>
      </c>
      <c r="Z52" s="79">
        <v>829</v>
      </c>
      <c r="AA52" s="169">
        <v>108</v>
      </c>
      <c r="AB52" s="170">
        <v>5.0000000000000001E-3</v>
      </c>
      <c r="AC52" s="171">
        <v>0.02</v>
      </c>
      <c r="CO52" s="111">
        <v>2007</v>
      </c>
      <c r="CP52" s="50"/>
      <c r="CQ52" s="50"/>
      <c r="CR52" s="50"/>
      <c r="CT52" s="50"/>
      <c r="CU52" s="50"/>
      <c r="CY52" s="111">
        <v>2007</v>
      </c>
      <c r="CZ52" s="142"/>
      <c r="DA52" s="200"/>
      <c r="DM52" s="50"/>
      <c r="DN52" s="50"/>
      <c r="DO52" s="50"/>
      <c r="DP52" s="50"/>
      <c r="DQ52" s="50"/>
      <c r="IU52" s="50"/>
      <c r="IV52" s="50"/>
      <c r="IW52" s="50"/>
      <c r="IX52" s="50"/>
      <c r="IY52" s="50"/>
    </row>
    <row r="53" spans="1:259" x14ac:dyDescent="0.3">
      <c r="A53">
        <v>2016</v>
      </c>
      <c r="I53" s="50">
        <f t="shared" si="70"/>
        <v>16495.016290893753</v>
      </c>
      <c r="K53" s="153">
        <v>3332</v>
      </c>
      <c r="L53" s="157">
        <v>4400</v>
      </c>
      <c r="M53" s="157">
        <v>29000</v>
      </c>
      <c r="N53" s="157">
        <v>24200</v>
      </c>
      <c r="O53" s="157">
        <v>1600</v>
      </c>
      <c r="P53" s="157">
        <v>24600</v>
      </c>
      <c r="Q53" s="156">
        <f t="shared" si="0"/>
        <v>87132</v>
      </c>
      <c r="S53" s="172" t="s">
        <v>250</v>
      </c>
      <c r="T53" s="173">
        <v>9448</v>
      </c>
      <c r="U53" s="174">
        <v>0</v>
      </c>
      <c r="V53" s="175">
        <v>307</v>
      </c>
      <c r="W53" s="176">
        <v>26</v>
      </c>
      <c r="X53" s="175">
        <v>44</v>
      </c>
      <c r="Y53" s="175">
        <v>2</v>
      </c>
      <c r="Z53" s="174">
        <v>351</v>
      </c>
      <c r="AA53" s="175">
        <v>28</v>
      </c>
      <c r="AB53" s="177">
        <v>3.0000000000000001E-3</v>
      </c>
      <c r="AC53" s="178">
        <v>0.02</v>
      </c>
      <c r="CO53" t="s">
        <v>541</v>
      </c>
      <c r="CP53" s="50">
        <v>66.458333333333442</v>
      </c>
      <c r="CQ53" s="50">
        <v>1595</v>
      </c>
      <c r="CR53" s="50">
        <v>1798.8083333333332</v>
      </c>
      <c r="CT53" s="50">
        <f>CP53*(CR53/(CP53+CQ53))</f>
        <v>71.952333333333442</v>
      </c>
      <c r="CU53" s="50">
        <f>CQ53*(CR53/(CQ53+CP53))</f>
        <v>1726.8559999999998</v>
      </c>
      <c r="CW53" t="s">
        <v>647</v>
      </c>
      <c r="CZ53" s="142">
        <v>75</v>
      </c>
      <c r="DA53" s="200">
        <v>4.9762559415942676E-3</v>
      </c>
      <c r="DM53" s="50"/>
      <c r="DN53" s="50"/>
      <c r="DO53" s="50"/>
      <c r="DP53" s="50"/>
      <c r="DQ53" s="50"/>
      <c r="IU53" s="50"/>
      <c r="IV53" s="50"/>
      <c r="IW53" s="50"/>
      <c r="IX53" s="50"/>
      <c r="IY53" s="50"/>
    </row>
    <row r="54" spans="1:259" x14ac:dyDescent="0.3">
      <c r="A54">
        <v>2017</v>
      </c>
      <c r="I54" s="50">
        <f t="shared" si="70"/>
        <v>8476.2336585836438</v>
      </c>
      <c r="K54" s="153">
        <v>401</v>
      </c>
      <c r="L54" s="157">
        <v>1400</v>
      </c>
      <c r="M54" s="157">
        <v>19700</v>
      </c>
      <c r="N54" s="157">
        <v>2600</v>
      </c>
      <c r="O54" s="157">
        <v>900</v>
      </c>
      <c r="P54" s="157">
        <v>3100</v>
      </c>
      <c r="Q54" s="156">
        <f t="shared" si="0"/>
        <v>28101</v>
      </c>
      <c r="S54" s="179"/>
      <c r="T54" s="179"/>
      <c r="U54" s="179"/>
      <c r="V54" s="179"/>
      <c r="W54" s="179"/>
      <c r="X54" s="179"/>
      <c r="Y54" s="179"/>
      <c r="Z54" s="179"/>
      <c r="AA54" s="179"/>
      <c r="AB54" s="179"/>
      <c r="AC54" s="179"/>
      <c r="CO54" t="s">
        <v>542</v>
      </c>
      <c r="CP54" s="50">
        <v>296.43394310064366</v>
      </c>
      <c r="CQ54" s="50">
        <v>5708.7609846827136</v>
      </c>
      <c r="CR54" s="50">
        <v>7217.694839417898</v>
      </c>
      <c r="CT54" s="50">
        <f>CP54*(CR54/(CP54+CQ54))</f>
        <v>356.28647647172619</v>
      </c>
      <c r="CU54" s="50">
        <f>CQ54*(CR54/(CQ54+CP54))</f>
        <v>6861.408362946172</v>
      </c>
      <c r="CW54" t="s">
        <v>648</v>
      </c>
      <c r="CZ54" s="142">
        <v>15.071572057438971</v>
      </c>
      <c r="DA54" s="200">
        <v>9.9999999999995752E-4</v>
      </c>
      <c r="DH54">
        <v>2007</v>
      </c>
      <c r="DI54" t="s">
        <v>557</v>
      </c>
      <c r="DJ54" t="s">
        <v>169</v>
      </c>
      <c r="DK54" t="s">
        <v>561</v>
      </c>
      <c r="DL54">
        <v>24</v>
      </c>
      <c r="DM54" s="50">
        <v>375</v>
      </c>
      <c r="DN54" s="50">
        <v>377</v>
      </c>
      <c r="DO54" s="50">
        <v>0</v>
      </c>
      <c r="DP54" s="50">
        <v>752</v>
      </c>
      <c r="IP54">
        <v>2007</v>
      </c>
      <c r="IQ54" t="s">
        <v>557</v>
      </c>
      <c r="IR54" t="s">
        <v>169</v>
      </c>
      <c r="IS54" t="s">
        <v>561</v>
      </c>
      <c r="IT54">
        <v>24</v>
      </c>
      <c r="IU54" s="50">
        <v>375</v>
      </c>
      <c r="IV54" s="50">
        <v>377</v>
      </c>
      <c r="IW54" s="50">
        <v>0</v>
      </c>
      <c r="IX54" s="50">
        <v>752</v>
      </c>
    </row>
    <row r="55" spans="1:259" x14ac:dyDescent="0.3">
      <c r="A55">
        <v>2018</v>
      </c>
      <c r="I55" s="50">
        <f t="shared" si="70"/>
        <v>9401.5573037714676</v>
      </c>
      <c r="S55" s="135"/>
      <c r="T55" s="135"/>
      <c r="U55" s="135"/>
      <c r="V55" s="135"/>
      <c r="W55" s="135"/>
      <c r="X55" s="135"/>
      <c r="Y55" s="135"/>
      <c r="Z55" s="135"/>
      <c r="AA55" s="135"/>
      <c r="AB55" s="135"/>
      <c r="AC55" s="135"/>
      <c r="CO55" s="111" t="s">
        <v>18</v>
      </c>
      <c r="CP55" s="182"/>
      <c r="CQ55" s="182"/>
      <c r="CR55" s="182">
        <f>CR54+CR53</f>
        <v>9016.5031727512305</v>
      </c>
      <c r="CS55" s="111"/>
      <c r="CT55" s="182">
        <f>CT54+CT53</f>
        <v>428.23880980505965</v>
      </c>
      <c r="CU55" s="182">
        <f>CU54+CU53</f>
        <v>8588.2643629461709</v>
      </c>
      <c r="DH55">
        <v>2007</v>
      </c>
      <c r="DI55" t="s">
        <v>559</v>
      </c>
      <c r="DJ55" t="s">
        <v>193</v>
      </c>
      <c r="DK55" t="s">
        <v>561</v>
      </c>
      <c r="DL55">
        <v>24</v>
      </c>
      <c r="DM55" s="50">
        <v>105</v>
      </c>
      <c r="DN55" s="50">
        <v>112</v>
      </c>
      <c r="DO55" s="50">
        <v>0</v>
      </c>
      <c r="DP55" s="50">
        <v>217</v>
      </c>
      <c r="IP55">
        <v>2007</v>
      </c>
      <c r="IQ55" t="s">
        <v>559</v>
      </c>
      <c r="IR55" t="s">
        <v>193</v>
      </c>
      <c r="IS55" t="s">
        <v>561</v>
      </c>
      <c r="IT55">
        <v>24</v>
      </c>
      <c r="IU55" s="50">
        <v>105</v>
      </c>
      <c r="IV55" s="50">
        <v>112</v>
      </c>
      <c r="IW55" s="50">
        <v>0</v>
      </c>
      <c r="IX55" s="50">
        <v>217</v>
      </c>
      <c r="IY55" s="50">
        <f>IX55+IX54</f>
        <v>969</v>
      </c>
    </row>
    <row r="56" spans="1:259" x14ac:dyDescent="0.3">
      <c r="DH56">
        <v>2008</v>
      </c>
      <c r="DI56" t="s">
        <v>557</v>
      </c>
      <c r="DJ56" t="s">
        <v>169</v>
      </c>
      <c r="DK56" t="s">
        <v>561</v>
      </c>
      <c r="DL56">
        <v>24</v>
      </c>
      <c r="DM56" s="50">
        <v>237</v>
      </c>
      <c r="DN56" s="50">
        <v>297</v>
      </c>
      <c r="DO56" s="50">
        <v>0</v>
      </c>
      <c r="DP56" s="50">
        <v>534</v>
      </c>
      <c r="IP56">
        <v>2008</v>
      </c>
      <c r="IQ56" t="s">
        <v>557</v>
      </c>
      <c r="IR56" t="s">
        <v>169</v>
      </c>
      <c r="IS56" t="s">
        <v>561</v>
      </c>
      <c r="IT56">
        <v>24</v>
      </c>
      <c r="IU56" s="50">
        <v>237</v>
      </c>
      <c r="IV56" s="50">
        <v>297</v>
      </c>
      <c r="IW56" s="50">
        <v>0</v>
      </c>
      <c r="IX56" s="50">
        <v>534</v>
      </c>
    </row>
    <row r="57" spans="1:259" x14ac:dyDescent="0.3">
      <c r="H57" s="50">
        <f>AVERAGE(H45:H54)</f>
        <v>16627.714285714286</v>
      </c>
      <c r="I57" s="50">
        <f>AVERAGE(I45:I54)</f>
        <v>10674.569729913954</v>
      </c>
      <c r="Q57" s="50">
        <f>AVERAGE(Q45:Q54)</f>
        <v>61982.400000000001</v>
      </c>
      <c r="AB57" s="180">
        <f>AVERAGE(AB45:AB54)</f>
        <v>5.4444444444444445E-3</v>
      </c>
      <c r="CO57" t="s">
        <v>656</v>
      </c>
      <c r="DH57">
        <v>2008</v>
      </c>
      <c r="DI57" t="s">
        <v>559</v>
      </c>
      <c r="DJ57" t="s">
        <v>193</v>
      </c>
      <c r="DK57" t="s">
        <v>561</v>
      </c>
      <c r="DL57">
        <v>24</v>
      </c>
      <c r="DM57" s="50">
        <v>88</v>
      </c>
      <c r="DN57" s="50">
        <v>115</v>
      </c>
      <c r="DO57" s="50">
        <v>0</v>
      </c>
      <c r="DP57" s="50">
        <v>203</v>
      </c>
      <c r="IP57">
        <v>2008</v>
      </c>
      <c r="IQ57" t="s">
        <v>559</v>
      </c>
      <c r="IR57" t="s">
        <v>193</v>
      </c>
      <c r="IS57" t="s">
        <v>561</v>
      </c>
      <c r="IT57">
        <v>24</v>
      </c>
      <c r="IU57" s="50">
        <v>88</v>
      </c>
      <c r="IV57" s="50">
        <v>115</v>
      </c>
      <c r="IW57" s="50">
        <v>0</v>
      </c>
      <c r="IX57" s="50">
        <v>203</v>
      </c>
      <c r="IY57" s="50">
        <f>IX57+IX56</f>
        <v>737</v>
      </c>
    </row>
    <row r="58" spans="1:259" x14ac:dyDescent="0.3">
      <c r="CO58" s="462" t="s">
        <v>657</v>
      </c>
      <c r="CP58" s="462"/>
      <c r="CQ58" s="462"/>
      <c r="CR58" s="462"/>
      <c r="CS58" s="462"/>
      <c r="CT58" s="462"/>
      <c r="CU58" s="462"/>
      <c r="DH58">
        <v>2009</v>
      </c>
      <c r="DI58" t="s">
        <v>557</v>
      </c>
      <c r="DJ58" t="s">
        <v>169</v>
      </c>
      <c r="DK58" t="s">
        <v>561</v>
      </c>
      <c r="DL58">
        <v>24</v>
      </c>
      <c r="DM58" s="50">
        <v>231</v>
      </c>
      <c r="DN58" s="50">
        <v>210</v>
      </c>
      <c r="DO58" s="50">
        <v>0</v>
      </c>
      <c r="DP58" s="50">
        <v>441</v>
      </c>
      <c r="IP58">
        <v>2009</v>
      </c>
      <c r="IQ58" t="s">
        <v>557</v>
      </c>
      <c r="IR58" t="s">
        <v>169</v>
      </c>
      <c r="IS58" t="s">
        <v>561</v>
      </c>
      <c r="IT58">
        <v>24</v>
      </c>
      <c r="IU58" s="50">
        <v>231</v>
      </c>
      <c r="IV58" s="50">
        <v>210</v>
      </c>
      <c r="IW58" s="50">
        <v>0</v>
      </c>
      <c r="IX58" s="50">
        <v>441</v>
      </c>
    </row>
    <row r="59" spans="1:259" x14ac:dyDescent="0.3">
      <c r="CO59" s="462"/>
      <c r="CP59" s="462"/>
      <c r="CQ59" s="462"/>
      <c r="CR59" s="462"/>
      <c r="CS59" s="462"/>
      <c r="CT59" s="462"/>
      <c r="CU59" s="462"/>
      <c r="DH59">
        <v>2009</v>
      </c>
      <c r="DI59" t="s">
        <v>559</v>
      </c>
      <c r="DJ59" t="s">
        <v>193</v>
      </c>
      <c r="DK59" t="s">
        <v>561</v>
      </c>
      <c r="DL59">
        <v>24</v>
      </c>
      <c r="DM59" s="50">
        <v>57</v>
      </c>
      <c r="DN59" s="50">
        <v>35</v>
      </c>
      <c r="DO59" s="50">
        <v>0</v>
      </c>
      <c r="DP59" s="50">
        <v>92</v>
      </c>
      <c r="IP59">
        <v>2009</v>
      </c>
      <c r="IQ59" t="s">
        <v>559</v>
      </c>
      <c r="IR59" t="s">
        <v>193</v>
      </c>
      <c r="IS59" t="s">
        <v>561</v>
      </c>
      <c r="IT59">
        <v>24</v>
      </c>
      <c r="IU59" s="50">
        <v>57</v>
      </c>
      <c r="IV59" s="50">
        <v>35</v>
      </c>
      <c r="IW59" s="50">
        <v>0</v>
      </c>
      <c r="IX59" s="50">
        <v>92</v>
      </c>
      <c r="IY59" s="50">
        <f>IX59+IX58</f>
        <v>533</v>
      </c>
    </row>
    <row r="60" spans="1:259" x14ac:dyDescent="0.3">
      <c r="CO60" s="462"/>
      <c r="CP60" s="462"/>
      <c r="CQ60" s="462"/>
      <c r="CR60" s="462"/>
      <c r="CS60" s="462"/>
      <c r="CT60" s="462"/>
      <c r="CU60" s="462"/>
      <c r="DH60">
        <v>2010</v>
      </c>
      <c r="DI60" t="s">
        <v>557</v>
      </c>
      <c r="DJ60" t="s">
        <v>169</v>
      </c>
      <c r="DK60" t="s">
        <v>561</v>
      </c>
      <c r="DL60">
        <v>24</v>
      </c>
      <c r="DM60" s="50">
        <v>252</v>
      </c>
      <c r="DN60" s="50">
        <v>275</v>
      </c>
      <c r="DO60" s="50">
        <v>0</v>
      </c>
      <c r="DP60" s="50">
        <v>527</v>
      </c>
      <c r="IP60">
        <v>2010</v>
      </c>
      <c r="IQ60" t="s">
        <v>557</v>
      </c>
      <c r="IR60" t="s">
        <v>169</v>
      </c>
      <c r="IS60" t="s">
        <v>561</v>
      </c>
      <c r="IT60">
        <v>24</v>
      </c>
      <c r="IU60" s="50">
        <v>252</v>
      </c>
      <c r="IV60" s="50">
        <v>275</v>
      </c>
      <c r="IW60" s="50">
        <v>0</v>
      </c>
      <c r="IX60" s="50">
        <v>527</v>
      </c>
    </row>
    <row r="61" spans="1:259" x14ac:dyDescent="0.3">
      <c r="DH61">
        <v>2010</v>
      </c>
      <c r="DI61" t="s">
        <v>559</v>
      </c>
      <c r="DJ61" t="s">
        <v>193</v>
      </c>
      <c r="DK61" t="s">
        <v>561</v>
      </c>
      <c r="DL61">
        <v>24</v>
      </c>
      <c r="DM61" s="50">
        <v>141</v>
      </c>
      <c r="DN61" s="50">
        <v>147</v>
      </c>
      <c r="DO61" s="50">
        <v>0</v>
      </c>
      <c r="DP61" s="50">
        <v>288</v>
      </c>
      <c r="IP61">
        <v>2010</v>
      </c>
      <c r="IQ61" t="s">
        <v>559</v>
      </c>
      <c r="IR61" t="s">
        <v>193</v>
      </c>
      <c r="IS61" t="s">
        <v>561</v>
      </c>
      <c r="IT61">
        <v>24</v>
      </c>
      <c r="IU61" s="50">
        <v>141</v>
      </c>
      <c r="IV61" s="50">
        <v>147</v>
      </c>
      <c r="IW61" s="50">
        <v>0</v>
      </c>
      <c r="IX61" s="50">
        <v>288</v>
      </c>
      <c r="IY61" s="50">
        <f>IX61+IX60</f>
        <v>815</v>
      </c>
    </row>
    <row r="62" spans="1:259" x14ac:dyDescent="0.3">
      <c r="DH62">
        <v>2011</v>
      </c>
      <c r="DI62" t="s">
        <v>557</v>
      </c>
      <c r="DJ62" t="s">
        <v>169</v>
      </c>
      <c r="DK62" t="s">
        <v>561</v>
      </c>
      <c r="DL62">
        <v>24</v>
      </c>
      <c r="DM62" s="50">
        <v>254</v>
      </c>
      <c r="DN62" s="50">
        <v>270</v>
      </c>
      <c r="DO62" s="50">
        <v>0</v>
      </c>
      <c r="DP62" s="50">
        <v>524</v>
      </c>
      <c r="IP62">
        <v>2011</v>
      </c>
      <c r="IQ62" t="s">
        <v>557</v>
      </c>
      <c r="IR62" t="s">
        <v>169</v>
      </c>
      <c r="IS62" t="s">
        <v>561</v>
      </c>
      <c r="IT62">
        <v>24</v>
      </c>
      <c r="IU62" s="50">
        <v>254</v>
      </c>
      <c r="IV62" s="50">
        <v>270</v>
      </c>
      <c r="IW62" s="50">
        <v>0</v>
      </c>
      <c r="IX62" s="50">
        <v>524</v>
      </c>
    </row>
    <row r="63" spans="1:259" x14ac:dyDescent="0.3">
      <c r="DH63">
        <v>2011</v>
      </c>
      <c r="DI63" t="s">
        <v>559</v>
      </c>
      <c r="DJ63" t="s">
        <v>193</v>
      </c>
      <c r="DK63" t="s">
        <v>561</v>
      </c>
      <c r="DL63">
        <v>24</v>
      </c>
      <c r="DM63" s="50">
        <v>41</v>
      </c>
      <c r="DN63" s="50">
        <v>28</v>
      </c>
      <c r="DO63" s="50">
        <v>0</v>
      </c>
      <c r="DP63" s="50">
        <v>69</v>
      </c>
      <c r="IP63">
        <v>2011</v>
      </c>
      <c r="IQ63" t="s">
        <v>559</v>
      </c>
      <c r="IR63" t="s">
        <v>193</v>
      </c>
      <c r="IS63" t="s">
        <v>561</v>
      </c>
      <c r="IT63">
        <v>24</v>
      </c>
      <c r="IU63" s="50">
        <v>41</v>
      </c>
      <c r="IV63" s="50">
        <v>28</v>
      </c>
      <c r="IW63" s="50">
        <v>0</v>
      </c>
      <c r="IX63" s="50">
        <v>69</v>
      </c>
      <c r="IY63" s="50">
        <f>IX63+IX62</f>
        <v>593</v>
      </c>
    </row>
    <row r="64" spans="1:259" x14ac:dyDescent="0.3">
      <c r="DH64">
        <v>2012</v>
      </c>
      <c r="DI64" t="s">
        <v>557</v>
      </c>
      <c r="DJ64" t="s">
        <v>169</v>
      </c>
      <c r="DK64" t="s">
        <v>561</v>
      </c>
      <c r="DL64">
        <v>24</v>
      </c>
      <c r="DM64" s="50">
        <v>355</v>
      </c>
      <c r="DN64" s="50">
        <v>381</v>
      </c>
      <c r="DO64" s="50">
        <v>0</v>
      </c>
      <c r="DP64" s="50">
        <v>736</v>
      </c>
      <c r="IP64">
        <v>2012</v>
      </c>
      <c r="IQ64" t="s">
        <v>557</v>
      </c>
      <c r="IR64" t="s">
        <v>169</v>
      </c>
      <c r="IS64" t="s">
        <v>561</v>
      </c>
      <c r="IT64">
        <v>24</v>
      </c>
      <c r="IU64" s="50">
        <v>355</v>
      </c>
      <c r="IV64" s="50">
        <v>381</v>
      </c>
      <c r="IW64" s="50">
        <v>0</v>
      </c>
      <c r="IX64" s="50">
        <v>736</v>
      </c>
    </row>
    <row r="65" spans="112:259" x14ac:dyDescent="0.3">
      <c r="DH65">
        <v>2012</v>
      </c>
      <c r="DI65" t="s">
        <v>559</v>
      </c>
      <c r="DJ65" t="s">
        <v>193</v>
      </c>
      <c r="DK65" t="s">
        <v>561</v>
      </c>
      <c r="DL65">
        <v>24</v>
      </c>
      <c r="DM65" s="50">
        <v>75</v>
      </c>
      <c r="DN65" s="50">
        <v>72</v>
      </c>
      <c r="DO65" s="50">
        <v>0</v>
      </c>
      <c r="DP65" s="50">
        <v>147</v>
      </c>
      <c r="IP65">
        <v>2012</v>
      </c>
      <c r="IQ65" t="s">
        <v>559</v>
      </c>
      <c r="IR65" t="s">
        <v>193</v>
      </c>
      <c r="IS65" t="s">
        <v>561</v>
      </c>
      <c r="IT65">
        <v>24</v>
      </c>
      <c r="IU65" s="50">
        <v>75</v>
      </c>
      <c r="IV65" s="50">
        <v>72</v>
      </c>
      <c r="IW65" s="50">
        <v>0</v>
      </c>
      <c r="IX65" s="50">
        <v>147</v>
      </c>
      <c r="IY65" s="50">
        <f>IX65+IX64</f>
        <v>883</v>
      </c>
    </row>
    <row r="66" spans="112:259" x14ac:dyDescent="0.3">
      <c r="DH66">
        <v>2013</v>
      </c>
      <c r="DI66" t="s">
        <v>557</v>
      </c>
      <c r="DJ66" t="s">
        <v>169</v>
      </c>
      <c r="DK66" t="s">
        <v>561</v>
      </c>
      <c r="DL66">
        <v>24</v>
      </c>
      <c r="DM66" s="50">
        <v>572</v>
      </c>
      <c r="DN66" s="50">
        <v>632</v>
      </c>
      <c r="DO66" s="50">
        <v>0</v>
      </c>
      <c r="DP66" s="50">
        <v>1204</v>
      </c>
      <c r="IP66">
        <v>2013</v>
      </c>
      <c r="IQ66" t="s">
        <v>557</v>
      </c>
      <c r="IR66" t="s">
        <v>169</v>
      </c>
      <c r="IS66" t="s">
        <v>561</v>
      </c>
      <c r="IT66">
        <v>24</v>
      </c>
      <c r="IU66" s="50">
        <v>572</v>
      </c>
      <c r="IV66" s="50">
        <v>632</v>
      </c>
      <c r="IW66" s="50">
        <v>0</v>
      </c>
      <c r="IX66" s="50">
        <v>1204</v>
      </c>
    </row>
    <row r="67" spans="112:259" x14ac:dyDescent="0.3">
      <c r="DH67">
        <v>2013</v>
      </c>
      <c r="DI67" t="s">
        <v>559</v>
      </c>
      <c r="DJ67" t="s">
        <v>193</v>
      </c>
      <c r="DK67" t="s">
        <v>561</v>
      </c>
      <c r="DL67">
        <v>24</v>
      </c>
      <c r="DM67" s="50">
        <v>95</v>
      </c>
      <c r="DN67" s="50">
        <v>54</v>
      </c>
      <c r="DO67" s="50">
        <v>0</v>
      </c>
      <c r="DP67" s="50">
        <v>149</v>
      </c>
      <c r="IP67">
        <v>2013</v>
      </c>
      <c r="IQ67" t="s">
        <v>559</v>
      </c>
      <c r="IR67" t="s">
        <v>193</v>
      </c>
      <c r="IS67" t="s">
        <v>561</v>
      </c>
      <c r="IT67">
        <v>24</v>
      </c>
      <c r="IU67" s="50">
        <v>95</v>
      </c>
      <c r="IV67" s="50">
        <v>54</v>
      </c>
      <c r="IW67" s="50">
        <v>0</v>
      </c>
      <c r="IX67" s="50">
        <v>149</v>
      </c>
      <c r="IY67" s="50">
        <f>IX67+IX66</f>
        <v>1353</v>
      </c>
    </row>
    <row r="68" spans="112:259" x14ac:dyDescent="0.3">
      <c r="DH68">
        <v>2014</v>
      </c>
      <c r="DI68" t="s">
        <v>557</v>
      </c>
      <c r="DJ68" t="s">
        <v>169</v>
      </c>
      <c r="DK68" t="s">
        <v>561</v>
      </c>
      <c r="DL68">
        <v>24</v>
      </c>
      <c r="DM68" s="50">
        <v>254</v>
      </c>
      <c r="DN68" s="50">
        <v>292</v>
      </c>
      <c r="DO68" s="50">
        <v>0</v>
      </c>
      <c r="DP68" s="50">
        <v>546</v>
      </c>
      <c r="IP68">
        <v>2014</v>
      </c>
      <c r="IQ68" t="s">
        <v>557</v>
      </c>
      <c r="IR68" t="s">
        <v>169</v>
      </c>
      <c r="IS68" t="s">
        <v>561</v>
      </c>
      <c r="IT68">
        <v>24</v>
      </c>
      <c r="IU68" s="50">
        <v>254</v>
      </c>
      <c r="IV68" s="50">
        <v>292</v>
      </c>
      <c r="IW68" s="50">
        <v>0</v>
      </c>
      <c r="IX68" s="50">
        <v>546</v>
      </c>
    </row>
    <row r="69" spans="112:259" x14ac:dyDescent="0.3">
      <c r="DH69">
        <v>2014</v>
      </c>
      <c r="DI69" t="s">
        <v>559</v>
      </c>
      <c r="DJ69" t="s">
        <v>193</v>
      </c>
      <c r="DK69" t="s">
        <v>561</v>
      </c>
      <c r="DL69">
        <v>24</v>
      </c>
      <c r="DM69" s="50">
        <v>222</v>
      </c>
      <c r="DN69" s="50">
        <v>183</v>
      </c>
      <c r="DO69" s="50">
        <v>0</v>
      </c>
      <c r="DP69" s="50">
        <v>405</v>
      </c>
      <c r="IP69">
        <v>2014</v>
      </c>
      <c r="IQ69" t="s">
        <v>559</v>
      </c>
      <c r="IR69" t="s">
        <v>193</v>
      </c>
      <c r="IS69" t="s">
        <v>561</v>
      </c>
      <c r="IT69">
        <v>24</v>
      </c>
      <c r="IU69" s="50">
        <v>222</v>
      </c>
      <c r="IV69" s="50">
        <v>183</v>
      </c>
      <c r="IW69" s="50">
        <v>0</v>
      </c>
      <c r="IX69" s="50">
        <v>405</v>
      </c>
      <c r="IY69" s="50">
        <f>IX69+IX68</f>
        <v>951</v>
      </c>
    </row>
    <row r="70" spans="112:259" x14ac:dyDescent="0.3">
      <c r="DH70">
        <v>2015</v>
      </c>
      <c r="DI70" t="s">
        <v>557</v>
      </c>
      <c r="DJ70" t="s">
        <v>169</v>
      </c>
      <c r="DK70" t="s">
        <v>561</v>
      </c>
      <c r="DL70">
        <v>24</v>
      </c>
      <c r="DM70" s="50">
        <v>322</v>
      </c>
      <c r="DN70" s="50">
        <v>225</v>
      </c>
      <c r="DO70" s="50">
        <v>0</v>
      </c>
      <c r="DP70" s="50">
        <v>547</v>
      </c>
      <c r="IP70">
        <v>2015</v>
      </c>
      <c r="IQ70" t="s">
        <v>557</v>
      </c>
      <c r="IR70" t="s">
        <v>169</v>
      </c>
      <c r="IS70" t="s">
        <v>561</v>
      </c>
      <c r="IT70">
        <v>24</v>
      </c>
      <c r="IU70" s="50">
        <v>322</v>
      </c>
      <c r="IV70" s="50">
        <v>225</v>
      </c>
      <c r="IW70" s="50">
        <v>0</v>
      </c>
      <c r="IX70" s="50">
        <v>547</v>
      </c>
    </row>
    <row r="71" spans="112:259" x14ac:dyDescent="0.3">
      <c r="DH71">
        <v>2015</v>
      </c>
      <c r="DI71" t="s">
        <v>559</v>
      </c>
      <c r="DJ71" t="s">
        <v>193</v>
      </c>
      <c r="DK71" t="s">
        <v>561</v>
      </c>
      <c r="DL71">
        <v>24</v>
      </c>
      <c r="DM71" s="50">
        <v>78</v>
      </c>
      <c r="DN71" s="50">
        <v>82</v>
      </c>
      <c r="DO71" s="50">
        <v>0</v>
      </c>
      <c r="DP71" s="50">
        <v>160</v>
      </c>
      <c r="IP71">
        <v>2015</v>
      </c>
      <c r="IQ71" t="s">
        <v>559</v>
      </c>
      <c r="IR71" t="s">
        <v>193</v>
      </c>
      <c r="IS71" t="s">
        <v>561</v>
      </c>
      <c r="IT71">
        <v>24</v>
      </c>
      <c r="IU71" s="50">
        <v>78</v>
      </c>
      <c r="IV71" s="50">
        <v>82</v>
      </c>
      <c r="IW71" s="50">
        <v>0</v>
      </c>
      <c r="IX71" s="50">
        <v>160</v>
      </c>
      <c r="IY71" s="50">
        <f>IX71+IX70</f>
        <v>707</v>
      </c>
    </row>
    <row r="72" spans="112:259" x14ac:dyDescent="0.3">
      <c r="DH72">
        <v>2016</v>
      </c>
      <c r="DI72" t="s">
        <v>557</v>
      </c>
      <c r="DJ72" t="s">
        <v>169</v>
      </c>
      <c r="DK72" t="s">
        <v>561</v>
      </c>
      <c r="DL72">
        <v>24</v>
      </c>
      <c r="DM72" s="50">
        <v>23</v>
      </c>
      <c r="DN72" s="50">
        <v>10</v>
      </c>
      <c r="DO72" s="50">
        <v>0</v>
      </c>
      <c r="DP72" s="50">
        <v>33</v>
      </c>
      <c r="IP72">
        <v>2016</v>
      </c>
      <c r="IQ72" t="s">
        <v>557</v>
      </c>
      <c r="IR72" t="s">
        <v>169</v>
      </c>
      <c r="IS72" t="s">
        <v>561</v>
      </c>
      <c r="IT72">
        <v>24</v>
      </c>
      <c r="IU72" s="50">
        <v>23</v>
      </c>
      <c r="IV72" s="50">
        <v>10</v>
      </c>
      <c r="IW72" s="50">
        <v>0</v>
      </c>
      <c r="IX72" s="50">
        <v>33</v>
      </c>
    </row>
    <row r="73" spans="112:259" x14ac:dyDescent="0.3">
      <c r="DH73">
        <v>2016</v>
      </c>
      <c r="DI73" t="s">
        <v>559</v>
      </c>
      <c r="DJ73" t="s">
        <v>193</v>
      </c>
      <c r="DK73" t="s">
        <v>561</v>
      </c>
      <c r="DL73">
        <v>24</v>
      </c>
      <c r="DM73" s="50">
        <v>157</v>
      </c>
      <c r="DN73" s="50">
        <v>187</v>
      </c>
      <c r="DO73" s="50">
        <v>0</v>
      </c>
      <c r="DP73" s="50">
        <v>344</v>
      </c>
      <c r="IP73">
        <v>2016</v>
      </c>
      <c r="IQ73" t="s">
        <v>559</v>
      </c>
      <c r="IR73" t="s">
        <v>193</v>
      </c>
      <c r="IS73" t="s">
        <v>561</v>
      </c>
      <c r="IT73">
        <v>24</v>
      </c>
      <c r="IU73" s="50">
        <v>157</v>
      </c>
      <c r="IV73" s="50">
        <v>187</v>
      </c>
      <c r="IW73" s="50">
        <v>0</v>
      </c>
      <c r="IX73" s="50">
        <v>344</v>
      </c>
      <c r="IY73" s="50">
        <f>IX73+IX72</f>
        <v>377</v>
      </c>
    </row>
    <row r="74" spans="112:259" x14ac:dyDescent="0.3">
      <c r="DH74">
        <v>2017</v>
      </c>
      <c r="DI74" t="s">
        <v>557</v>
      </c>
      <c r="DJ74" t="s">
        <v>169</v>
      </c>
      <c r="DK74" t="s">
        <v>561</v>
      </c>
      <c r="DL74">
        <v>24</v>
      </c>
      <c r="DM74" s="50">
        <v>176</v>
      </c>
      <c r="DN74" s="50">
        <v>94</v>
      </c>
      <c r="DO74" s="50">
        <v>0</v>
      </c>
      <c r="DP74" s="50">
        <v>270</v>
      </c>
      <c r="IP74">
        <v>2017</v>
      </c>
      <c r="IQ74" t="s">
        <v>557</v>
      </c>
      <c r="IR74" t="s">
        <v>169</v>
      </c>
      <c r="IS74" t="s">
        <v>561</v>
      </c>
      <c r="IT74">
        <v>24</v>
      </c>
      <c r="IU74" s="50">
        <v>176</v>
      </c>
      <c r="IV74" s="50">
        <v>94</v>
      </c>
      <c r="IW74" s="50">
        <v>0</v>
      </c>
      <c r="IX74" s="50">
        <v>270</v>
      </c>
    </row>
    <row r="75" spans="112:259" x14ac:dyDescent="0.3">
      <c r="DH75">
        <v>2017</v>
      </c>
      <c r="DI75" t="s">
        <v>559</v>
      </c>
      <c r="DJ75" t="s">
        <v>193</v>
      </c>
      <c r="DK75" t="s">
        <v>561</v>
      </c>
      <c r="DL75">
        <v>24</v>
      </c>
      <c r="DM75" s="50">
        <v>38</v>
      </c>
      <c r="DN75" s="50">
        <v>39</v>
      </c>
      <c r="DO75" s="50">
        <v>0</v>
      </c>
      <c r="DP75" s="50">
        <v>77</v>
      </c>
      <c r="IP75">
        <v>2017</v>
      </c>
      <c r="IQ75" t="s">
        <v>559</v>
      </c>
      <c r="IR75" t="s">
        <v>193</v>
      </c>
      <c r="IS75" t="s">
        <v>561</v>
      </c>
      <c r="IT75">
        <v>24</v>
      </c>
      <c r="IU75" s="50">
        <v>38</v>
      </c>
      <c r="IV75" s="50">
        <v>39</v>
      </c>
      <c r="IW75" s="50">
        <v>0</v>
      </c>
      <c r="IX75" s="50">
        <v>77</v>
      </c>
      <c r="IY75" s="50">
        <f>IX75+IX74</f>
        <v>347</v>
      </c>
    </row>
  </sheetData>
  <mergeCells count="80">
    <mergeCell ref="LD4:LI4"/>
    <mergeCell ref="KY3:LI3"/>
    <mergeCell ref="KY2:LI2"/>
    <mergeCell ref="JT21:KW21"/>
    <mergeCell ref="IJ4:IK4"/>
    <mergeCell ref="IL4:IM4"/>
    <mergeCell ref="IA3:IN3"/>
    <mergeCell ref="JA2:JR2"/>
    <mergeCell ref="JA3:JR3"/>
    <mergeCell ref="IA2:IH2"/>
    <mergeCell ref="ID4:IE4"/>
    <mergeCell ref="KZ4:LB5"/>
    <mergeCell ref="JT3:KW3"/>
    <mergeCell ref="HP9:HQ9"/>
    <mergeCell ref="HP30:HV31"/>
    <mergeCell ref="HP3:HV3"/>
    <mergeCell ref="IP3:IY3"/>
    <mergeCell ref="GE6:GF6"/>
    <mergeCell ref="FZ24:GQ26"/>
    <mergeCell ref="IH4:II4"/>
    <mergeCell ref="IF4:IG4"/>
    <mergeCell ref="HX30:HY33"/>
    <mergeCell ref="IB4:IC4"/>
    <mergeCell ref="HD6:HF6"/>
    <mergeCell ref="HJ6:HL6"/>
    <mergeCell ref="GA6:GC6"/>
    <mergeCell ref="HX3:HY3"/>
    <mergeCell ref="CO58:CU60"/>
    <mergeCell ref="BK3:BM3"/>
    <mergeCell ref="HP2:HV2"/>
    <mergeCell ref="HP8:HQ8"/>
    <mergeCell ref="HX2:HY2"/>
    <mergeCell ref="BB25:BM27"/>
    <mergeCell ref="FZ2:GO2"/>
    <mergeCell ref="GS2:HL2"/>
    <mergeCell ref="FZ3:GO3"/>
    <mergeCell ref="GS3:HL3"/>
    <mergeCell ref="FZ5:GK5"/>
    <mergeCell ref="GS5:GW5"/>
    <mergeCell ref="GH6:GJ6"/>
    <mergeCell ref="GM6:GO6"/>
    <mergeCell ref="GT6:GV6"/>
    <mergeCell ref="GX6:GZ6"/>
    <mergeCell ref="CB6:CD6"/>
    <mergeCell ref="CH6:CJ6"/>
    <mergeCell ref="DS3:ET3"/>
    <mergeCell ref="CO2:DA2"/>
    <mergeCell ref="CO3:DA3"/>
    <mergeCell ref="DH3:DQ3"/>
    <mergeCell ref="DC3:DF3"/>
    <mergeCell ref="DC2:DF2"/>
    <mergeCell ref="BQ2:CJ2"/>
    <mergeCell ref="BQ3:CJ3"/>
    <mergeCell ref="BR6:BT6"/>
    <mergeCell ref="BV6:BX6"/>
    <mergeCell ref="BQ5:BU5"/>
    <mergeCell ref="CP4:CR4"/>
    <mergeCell ref="CT4:CU4"/>
    <mergeCell ref="CZ5:DA5"/>
    <mergeCell ref="AI24:AN24"/>
    <mergeCell ref="AI2:AK2"/>
    <mergeCell ref="AL2:AN2"/>
    <mergeCell ref="AO2:AQ2"/>
    <mergeCell ref="AR2:AT2"/>
    <mergeCell ref="BB1:BM1"/>
    <mergeCell ref="LK2:LU2"/>
    <mergeCell ref="LK3:LU3"/>
    <mergeCell ref="LL4:LN5"/>
    <mergeCell ref="LP4:LU4"/>
    <mergeCell ref="LP5:LQ5"/>
    <mergeCell ref="LS5:LT5"/>
    <mergeCell ref="BB2:BM2"/>
    <mergeCell ref="BF3:BH3"/>
    <mergeCell ref="BB5:BI5"/>
    <mergeCell ref="DS2:ET2"/>
    <mergeCell ref="EV2:FL2"/>
    <mergeCell ref="EV3:FL3"/>
    <mergeCell ref="JT2:KW2"/>
    <mergeCell ref="LD5:LE5"/>
    <mergeCell ref="LG5:LH5"/>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BA873-B3B4-4CF9-BF31-515E3C0C7827}">
  <dimension ref="A1:T18"/>
  <sheetViews>
    <sheetView topLeftCell="A2" workbookViewId="0">
      <selection activeCell="I16" sqref="I16"/>
    </sheetView>
  </sheetViews>
  <sheetFormatPr defaultRowHeight="14.4" x14ac:dyDescent="0.3"/>
  <cols>
    <col min="1" max="1" width="3" customWidth="1"/>
    <col min="3" max="3" width="18.33203125" customWidth="1"/>
    <col min="4" max="4" width="10.109375" bestFit="1" customWidth="1"/>
    <col min="6" max="6" width="11.109375" customWidth="1"/>
    <col min="7" max="7" width="10.88671875" customWidth="1"/>
    <col min="8" max="8" width="11.33203125" customWidth="1"/>
  </cols>
  <sheetData>
    <row r="1" spans="1:20" x14ac:dyDescent="0.3">
      <c r="C1" t="s">
        <v>619</v>
      </c>
    </row>
    <row r="3" spans="1:20" ht="81.599999999999994" x14ac:dyDescent="0.3">
      <c r="A3" s="252"/>
      <c r="B3" s="252"/>
      <c r="C3" s="252"/>
      <c r="D3" s="252" t="s">
        <v>620</v>
      </c>
      <c r="E3" s="252" t="s">
        <v>621</v>
      </c>
      <c r="F3" s="252" t="s">
        <v>622</v>
      </c>
      <c r="G3" s="252" t="s">
        <v>623</v>
      </c>
      <c r="H3" s="252" t="s">
        <v>624</v>
      </c>
      <c r="I3" s="252" t="s">
        <v>625</v>
      </c>
      <c r="J3" s="252" t="s">
        <v>626</v>
      </c>
      <c r="K3" s="252" t="s">
        <v>627</v>
      </c>
      <c r="L3" s="252"/>
      <c r="M3" s="252" t="s">
        <v>628</v>
      </c>
      <c r="N3" s="252" t="s">
        <v>629</v>
      </c>
      <c r="O3" s="252"/>
      <c r="P3" s="252" t="s">
        <v>630</v>
      </c>
      <c r="Q3" s="252" t="s">
        <v>631</v>
      </c>
      <c r="R3" s="252"/>
      <c r="S3" s="252"/>
    </row>
    <row r="4" spans="1:20" x14ac:dyDescent="0.3">
      <c r="B4" t="s">
        <v>564</v>
      </c>
      <c r="C4" t="s">
        <v>632</v>
      </c>
      <c r="D4" s="183">
        <f>Run!BD21</f>
        <v>10142.886801946719</v>
      </c>
      <c r="E4" s="253">
        <v>0</v>
      </c>
      <c r="F4" s="254">
        <f>Run!BN21</f>
        <v>531.68292796723358</v>
      </c>
      <c r="G4" s="255">
        <f>Run!BO21</f>
        <v>5.0123532335595015E-2</v>
      </c>
      <c r="H4" s="183">
        <f>Run!BI21</f>
        <v>10674.569729913954</v>
      </c>
      <c r="I4" s="202">
        <f>0</f>
        <v>0</v>
      </c>
    </row>
    <row r="5" spans="1:20" x14ac:dyDescent="0.3">
      <c r="C5" t="s">
        <v>633</v>
      </c>
      <c r="D5" s="50">
        <f>(H5-F5)*(1-E4)</f>
        <v>10139.522588888049</v>
      </c>
      <c r="E5" s="253"/>
      <c r="F5" s="48">
        <f>H4*G4</f>
        <v>535.04714102590583</v>
      </c>
      <c r="G5" s="256">
        <f>F4/H4</f>
        <v>4.9808370868314092E-2</v>
      </c>
      <c r="H5" s="50">
        <f>K5-J5</f>
        <v>10674.569729913954</v>
      </c>
      <c r="J5" s="50">
        <f>K5*I4</f>
        <v>0</v>
      </c>
      <c r="K5" s="50">
        <f>H4/(1-I4)</f>
        <v>10674.569729913954</v>
      </c>
      <c r="M5" s="50">
        <f>F5+J5</f>
        <v>535.04714102590583</v>
      </c>
      <c r="N5" s="256">
        <f>M5/K5</f>
        <v>5.0123532335595015E-2</v>
      </c>
    </row>
    <row r="6" spans="1:20" x14ac:dyDescent="0.3">
      <c r="N6" s="253"/>
    </row>
    <row r="7" spans="1:20" x14ac:dyDescent="0.3">
      <c r="C7" t="s">
        <v>349</v>
      </c>
      <c r="D7" s="183">
        <f>D4*(Summary!X35/Summary!V35)</f>
        <v>20201.404597704852</v>
      </c>
      <c r="E7" s="253">
        <f>$E$4</f>
        <v>0</v>
      </c>
      <c r="F7" s="50">
        <f>H7*G7</f>
        <v>1065.9973070679757</v>
      </c>
      <c r="G7" s="253">
        <f>$G$4</f>
        <v>5.0123532335595015E-2</v>
      </c>
      <c r="H7" s="50">
        <f>D7/(1-E7)/(1-G7)</f>
        <v>21267.401904772825</v>
      </c>
      <c r="I7" s="253">
        <f>$I$4</f>
        <v>0</v>
      </c>
      <c r="J7" s="50">
        <f>K7*I7</f>
        <v>0</v>
      </c>
      <c r="K7" s="50">
        <f>H7/(1-I7)</f>
        <v>21267.401904772825</v>
      </c>
      <c r="M7" s="50">
        <f>F7+J7</f>
        <v>1065.9973070679757</v>
      </c>
      <c r="N7" s="256">
        <f>M7/K7</f>
        <v>5.0123532335595015E-2</v>
      </c>
      <c r="P7" s="258">
        <f>Run!BO21</f>
        <v>5.0123532335595015E-2</v>
      </c>
      <c r="Q7" s="253">
        <f>(P7-I7)/(1-I7)</f>
        <v>5.0123532335595015E-2</v>
      </c>
    </row>
    <row r="8" spans="1:20" x14ac:dyDescent="0.3">
      <c r="C8" t="s">
        <v>634</v>
      </c>
      <c r="D8" s="183">
        <f>D4*(Summary!Y35/Summary!V35)</f>
        <v>28530.893697232445</v>
      </c>
      <c r="E8" s="253">
        <f t="shared" ref="E8:E9" si="0">$E$4</f>
        <v>0</v>
      </c>
      <c r="F8" s="50">
        <f t="shared" ref="F8" si="1">H8*G8</f>
        <v>5037.3028628779512</v>
      </c>
      <c r="G8" s="253">
        <f>AVERAGE(G7,G9)</f>
        <v>0.15006176616779751</v>
      </c>
      <c r="H8" s="50">
        <f t="shared" ref="H8" si="2">D8/(1-E8)/(1-G8)</f>
        <v>33568.196560110395</v>
      </c>
      <c r="I8" s="253">
        <f t="shared" ref="I8:I9" si="3">$I$4</f>
        <v>0</v>
      </c>
      <c r="J8" s="50">
        <f t="shared" ref="J8:J9" si="4">K8*I8</f>
        <v>0</v>
      </c>
      <c r="K8" s="50">
        <f t="shared" ref="K8:K9" si="5">H8/(1-I8)</f>
        <v>33568.196560110395</v>
      </c>
      <c r="M8" s="50">
        <f>F8+J8</f>
        <v>5037.3028628779512</v>
      </c>
      <c r="N8" s="256">
        <f>M8/K8</f>
        <v>0.15006176616779751</v>
      </c>
      <c r="P8" s="257">
        <f>(P9+P7)/2</f>
        <v>0.15006176616779751</v>
      </c>
      <c r="Q8" s="253">
        <f>(P8-I8)/(1-I8)</f>
        <v>0.15006176616779751</v>
      </c>
    </row>
    <row r="9" spans="1:20" x14ac:dyDescent="0.3">
      <c r="C9" t="s">
        <v>351</v>
      </c>
      <c r="D9" s="183">
        <f>D4*(Summary!Z35/Summary!V35)</f>
        <v>36477.417780689808</v>
      </c>
      <c r="E9" s="253">
        <f t="shared" si="0"/>
        <v>0</v>
      </c>
      <c r="F9" s="50">
        <f>H9*G9</f>
        <v>12159.139260229937</v>
      </c>
      <c r="G9" s="258">
        <f>(P9-I9)/(1-I9)</f>
        <v>0.25</v>
      </c>
      <c r="H9" s="50">
        <f>D9/(1-E9)/(1-G9)</f>
        <v>48636.557040919746</v>
      </c>
      <c r="I9" s="253">
        <f t="shared" si="3"/>
        <v>0</v>
      </c>
      <c r="J9" s="50">
        <f t="shared" si="4"/>
        <v>0</v>
      </c>
      <c r="K9" s="50">
        <f t="shared" si="5"/>
        <v>48636.557040919746</v>
      </c>
      <c r="M9" s="50">
        <f>F9+J9</f>
        <v>12159.139260229937</v>
      </c>
      <c r="N9" s="256">
        <f>M9/K9</f>
        <v>0.25</v>
      </c>
      <c r="P9" s="283">
        <v>0.25</v>
      </c>
      <c r="Q9" s="253">
        <f>(P9-I9)/(1-I9)</f>
        <v>0.25</v>
      </c>
      <c r="T9" s="109" t="s">
        <v>718</v>
      </c>
    </row>
    <row r="11" spans="1:20" x14ac:dyDescent="0.3">
      <c r="F11" s="50"/>
    </row>
    <row r="12" spans="1:20" ht="83.4" x14ac:dyDescent="0.3">
      <c r="A12" s="259"/>
      <c r="B12" s="259"/>
      <c r="C12" s="259"/>
      <c r="D12" s="259" t="s">
        <v>635</v>
      </c>
      <c r="E12" s="252" t="s">
        <v>627</v>
      </c>
      <c r="F12" s="252" t="s">
        <v>625</v>
      </c>
      <c r="G12" s="252" t="s">
        <v>626</v>
      </c>
      <c r="H12" s="259" t="s">
        <v>636</v>
      </c>
      <c r="I12" s="252" t="s">
        <v>624</v>
      </c>
      <c r="J12" s="252" t="s">
        <v>623</v>
      </c>
      <c r="K12" s="252" t="s">
        <v>622</v>
      </c>
      <c r="L12" s="252" t="s">
        <v>621</v>
      </c>
      <c r="M12" s="252" t="s">
        <v>637</v>
      </c>
      <c r="N12" s="259"/>
      <c r="O12" s="252" t="s">
        <v>628</v>
      </c>
      <c r="P12" s="252" t="s">
        <v>629</v>
      </c>
      <c r="Q12" s="252"/>
      <c r="R12" s="252" t="s">
        <v>630</v>
      </c>
      <c r="S12" s="252" t="s">
        <v>631</v>
      </c>
    </row>
    <row r="13" spans="1:20" x14ac:dyDescent="0.3">
      <c r="B13" t="s">
        <v>19</v>
      </c>
      <c r="C13" t="s">
        <v>632</v>
      </c>
      <c r="D13" s="381">
        <v>1939000</v>
      </c>
      <c r="F13">
        <f>I4</f>
        <v>0</v>
      </c>
      <c r="I13" s="183">
        <f>Run!CF21</f>
        <v>33484.699999999997</v>
      </c>
      <c r="J13" s="260">
        <f>Run!CL21</f>
        <v>0.58188043744434792</v>
      </c>
      <c r="K13" s="248"/>
      <c r="L13" s="260">
        <f>E4</f>
        <v>0</v>
      </c>
      <c r="M13" s="248"/>
    </row>
    <row r="14" spans="1:20" x14ac:dyDescent="0.3">
      <c r="C14" t="s">
        <v>633</v>
      </c>
      <c r="D14" s="109"/>
      <c r="E14" s="50">
        <f>I13/(1-F13)</f>
        <v>33484.699999999997</v>
      </c>
      <c r="G14" s="50">
        <f>E14*F13</f>
        <v>0</v>
      </c>
      <c r="H14" s="261">
        <f>I13/(D13+0.0000000001)</f>
        <v>1.7269056214543579E-2</v>
      </c>
      <c r="I14" s="50">
        <f>D13*H14</f>
        <v>33484.699999999997</v>
      </c>
      <c r="K14" s="50">
        <f>I13*J13</f>
        <v>19484.091883692756</v>
      </c>
      <c r="M14" s="50">
        <f>I13*(1-J13)*(1-L13)</f>
        <v>14000.608116307241</v>
      </c>
      <c r="O14" s="50">
        <f>K14+G14</f>
        <v>19484.091883692756</v>
      </c>
      <c r="P14" s="256">
        <f>O14/(E14+0.0000000001)</f>
        <v>0.58188043744434614</v>
      </c>
      <c r="R14" s="258">
        <f>Run!CL21</f>
        <v>0.58188043744434792</v>
      </c>
    </row>
    <row r="15" spans="1:20" x14ac:dyDescent="0.3">
      <c r="D15" s="109"/>
      <c r="P15" s="253"/>
    </row>
    <row r="16" spans="1:20" x14ac:dyDescent="0.3">
      <c r="C16" t="s">
        <v>349</v>
      </c>
      <c r="D16" s="381">
        <f>Summary!AF9+Summary!AF24</f>
        <v>1604000</v>
      </c>
      <c r="E16" s="50">
        <f>I16/(1-F16)</f>
        <v>27699.566168127902</v>
      </c>
      <c r="F16">
        <f>F$13</f>
        <v>0</v>
      </c>
      <c r="G16" s="50">
        <f>E16*F16</f>
        <v>0</v>
      </c>
      <c r="H16" s="261">
        <f>H$14</f>
        <v>1.7269056214543579E-2</v>
      </c>
      <c r="I16" s="50">
        <f>D16*H16</f>
        <v>27699.566168127902</v>
      </c>
      <c r="J16" s="262">
        <f t="shared" ref="J16:J17" si="6">(R16-F16)/(1-F16)</f>
        <v>0.58188043744434792</v>
      </c>
      <c r="K16" s="50">
        <f>J16*I16</f>
        <v>16117.835678928923</v>
      </c>
      <c r="L16" s="261">
        <f t="shared" ref="L16:L18" si="7">L$13</f>
        <v>0</v>
      </c>
      <c r="M16" s="50">
        <f>I16*(1-J16)*(1-L16)</f>
        <v>11581.730489198979</v>
      </c>
      <c r="O16" s="50">
        <f t="shared" ref="O16:O18" si="8">K16+G16</f>
        <v>16117.835678928923</v>
      </c>
      <c r="P16" s="256">
        <f t="shared" ref="P16:P18" si="9">O16/(E16+0.0000000001)</f>
        <v>0.58188043744434581</v>
      </c>
      <c r="R16" s="258">
        <f>P7+(R14-P7)</f>
        <v>0.58188043744434792</v>
      </c>
      <c r="S16">
        <f>P7*(R14/P7)</f>
        <v>0.58188043744434792</v>
      </c>
    </row>
    <row r="17" spans="3:19" x14ac:dyDescent="0.3">
      <c r="C17" t="s">
        <v>634</v>
      </c>
      <c r="D17" s="381">
        <f>D16</f>
        <v>1604000</v>
      </c>
      <c r="E17" s="50">
        <f t="shared" ref="E17:E18" si="10">I17/(1-F17)</f>
        <v>27699.566168127902</v>
      </c>
      <c r="F17">
        <f t="shared" ref="F17:F18" si="11">F$13</f>
        <v>0</v>
      </c>
      <c r="G17" s="50">
        <f t="shared" ref="G17:G18" si="12">E17*F17</f>
        <v>0</v>
      </c>
      <c r="H17" s="261">
        <f t="shared" ref="H17:H18" si="13">H$14</f>
        <v>1.7269056214543579E-2</v>
      </c>
      <c r="I17" s="50">
        <f t="shared" ref="I17:I18" si="14">D17*H17</f>
        <v>27699.566168127902</v>
      </c>
      <c r="J17" s="262">
        <f t="shared" si="6"/>
        <v>0.64094021872217399</v>
      </c>
      <c r="K17" s="50">
        <f t="shared" ref="K17:K18" si="15">J17*I17</f>
        <v>17753.765998309227</v>
      </c>
      <c r="L17" s="261">
        <f t="shared" si="7"/>
        <v>0</v>
      </c>
      <c r="M17" s="50">
        <f t="shared" ref="M17:M18" si="16">I17*(1-J17)*(1-L17)</f>
        <v>9945.8001698186727</v>
      </c>
      <c r="O17" s="50">
        <f t="shared" si="8"/>
        <v>17753.765998309227</v>
      </c>
      <c r="P17" s="256">
        <f t="shared" si="9"/>
        <v>0.64094021872217166</v>
      </c>
      <c r="R17" s="258">
        <f>(R16+R18)/2</f>
        <v>0.64094021872217399</v>
      </c>
      <c r="S17">
        <f>P8*(R14/P7)</f>
        <v>1.7420561176088729</v>
      </c>
    </row>
    <row r="18" spans="3:19" x14ac:dyDescent="0.3">
      <c r="C18" t="s">
        <v>351</v>
      </c>
      <c r="D18" s="381">
        <f>D17</f>
        <v>1604000</v>
      </c>
      <c r="E18" s="50">
        <f t="shared" si="10"/>
        <v>27699.566168127902</v>
      </c>
      <c r="F18">
        <f t="shared" si="11"/>
        <v>0</v>
      </c>
      <c r="G18" s="50">
        <f t="shared" si="12"/>
        <v>0</v>
      </c>
      <c r="H18" s="261">
        <f t="shared" si="13"/>
        <v>1.7269056214543579E-2</v>
      </c>
      <c r="I18" s="50">
        <f t="shared" si="14"/>
        <v>27699.566168127902</v>
      </c>
      <c r="J18" s="262">
        <f>(R18-F18)/(1-F18)</f>
        <v>0.7</v>
      </c>
      <c r="K18" s="50">
        <f t="shared" si="15"/>
        <v>19389.69631768953</v>
      </c>
      <c r="L18" s="261">
        <f t="shared" si="7"/>
        <v>0</v>
      </c>
      <c r="M18" s="50">
        <f t="shared" si="16"/>
        <v>8309.8698504383719</v>
      </c>
      <c r="O18" s="50">
        <f t="shared" si="8"/>
        <v>19389.69631768953</v>
      </c>
      <c r="P18" s="256">
        <f t="shared" si="9"/>
        <v>0.69999999999999751</v>
      </c>
      <c r="R18" s="258">
        <v>0.7</v>
      </c>
      <c r="S18">
        <f>P9*(R14/P7)</f>
        <v>2.902231797773398</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F5C9B-5D9A-4B32-96B3-C621475BF641}">
  <dimension ref="A1:T18"/>
  <sheetViews>
    <sheetView workbookViewId="0">
      <selection activeCell="I25" sqref="I25"/>
    </sheetView>
  </sheetViews>
  <sheetFormatPr defaultRowHeight="14.4" x14ac:dyDescent="0.3"/>
  <cols>
    <col min="1" max="1" width="3" customWidth="1"/>
    <col min="3" max="3" width="18.33203125" customWidth="1"/>
    <col min="4" max="4" width="10.109375" bestFit="1" customWidth="1"/>
    <col min="6" max="6" width="11.109375" customWidth="1"/>
    <col min="7" max="7" width="10.88671875" customWidth="1"/>
    <col min="8" max="8" width="11.33203125" customWidth="1"/>
  </cols>
  <sheetData>
    <row r="1" spans="1:20" x14ac:dyDescent="0.3">
      <c r="C1" t="s">
        <v>619</v>
      </c>
    </row>
    <row r="3" spans="1:20" ht="81.599999999999994" x14ac:dyDescent="0.3">
      <c r="A3" s="252"/>
      <c r="B3" s="252"/>
      <c r="C3" s="252"/>
      <c r="D3" s="252" t="s">
        <v>620</v>
      </c>
      <c r="E3" s="252" t="s">
        <v>621</v>
      </c>
      <c r="F3" s="252" t="s">
        <v>622</v>
      </c>
      <c r="G3" s="252" t="s">
        <v>623</v>
      </c>
      <c r="H3" s="252" t="s">
        <v>624</v>
      </c>
      <c r="I3" s="252" t="s">
        <v>625</v>
      </c>
      <c r="J3" s="252" t="s">
        <v>626</v>
      </c>
      <c r="K3" s="252" t="s">
        <v>627</v>
      </c>
      <c r="L3" s="252"/>
      <c r="M3" s="252" t="s">
        <v>628</v>
      </c>
      <c r="N3" s="252" t="s">
        <v>629</v>
      </c>
      <c r="O3" s="252"/>
      <c r="P3" s="252" t="s">
        <v>630</v>
      </c>
      <c r="Q3" s="252" t="s">
        <v>631</v>
      </c>
      <c r="R3" s="252"/>
      <c r="S3" s="252"/>
    </row>
    <row r="4" spans="1:20" x14ac:dyDescent="0.3">
      <c r="B4" t="s">
        <v>564</v>
      </c>
      <c r="C4" t="s">
        <v>632</v>
      </c>
      <c r="D4" s="183">
        <f>Run!GC21</f>
        <v>2871.6336363636365</v>
      </c>
      <c r="E4" s="253">
        <v>0</v>
      </c>
      <c r="F4" s="254">
        <f>Run!GP21</f>
        <v>177.24281183753752</v>
      </c>
      <c r="G4" s="255">
        <f>Run!GQ21</f>
        <v>5.731351642525636E-2</v>
      </c>
      <c r="H4" s="183">
        <f>Run!GK21</f>
        <v>3048.8764482011743</v>
      </c>
      <c r="I4" s="202">
        <f>0</f>
        <v>0</v>
      </c>
    </row>
    <row r="5" spans="1:20" x14ac:dyDescent="0.3">
      <c r="C5" t="s">
        <v>633</v>
      </c>
      <c r="D5" s="50">
        <f>(H5-F5)*(1-E4)</f>
        <v>2874.1346178086192</v>
      </c>
      <c r="E5" s="253"/>
      <c r="F5" s="48">
        <f>H4*G4</f>
        <v>174.74183039255527</v>
      </c>
      <c r="G5" s="256">
        <f>F4/H4</f>
        <v>5.8133812520382751E-2</v>
      </c>
      <c r="H5" s="50">
        <f>K5-J5</f>
        <v>3048.8764482011743</v>
      </c>
      <c r="J5" s="50">
        <f>K5*I4</f>
        <v>0</v>
      </c>
      <c r="K5" s="50">
        <f>H4/(1-I4)</f>
        <v>3048.8764482011743</v>
      </c>
      <c r="M5" s="50">
        <f>F5+J5</f>
        <v>174.74183039255527</v>
      </c>
      <c r="N5" s="256">
        <f>M5/K5</f>
        <v>5.731351642525636E-2</v>
      </c>
    </row>
    <row r="6" spans="1:20" x14ac:dyDescent="0.3">
      <c r="N6" s="253"/>
    </row>
    <row r="7" spans="1:20" x14ac:dyDescent="0.3">
      <c r="C7" t="s">
        <v>349</v>
      </c>
      <c r="D7" s="183">
        <f>D4*(Summary!X36/Summary!V36)</f>
        <v>4105.6672022595412</v>
      </c>
      <c r="E7" s="253">
        <f>$E$4</f>
        <v>0</v>
      </c>
      <c r="F7" s="50">
        <f>H7*G7</f>
        <v>249.61663154543498</v>
      </c>
      <c r="G7" s="253">
        <f>$G$4</f>
        <v>5.731351642525636E-2</v>
      </c>
      <c r="H7" s="50">
        <f>D7/(1-E7)/(1-G7)</f>
        <v>4355.283833804976</v>
      </c>
      <c r="I7" s="253">
        <f>$I$4</f>
        <v>0</v>
      </c>
      <c r="J7" s="50">
        <f>K7*I7</f>
        <v>0</v>
      </c>
      <c r="K7" s="50">
        <f>H7/(1-I7)</f>
        <v>4355.283833804976</v>
      </c>
      <c r="M7" s="50">
        <f>F7+J7</f>
        <v>249.61663154543498</v>
      </c>
      <c r="N7" s="256">
        <f>M7/K7</f>
        <v>5.731351642525636E-2</v>
      </c>
      <c r="P7" s="258">
        <f>Run!GQ21</f>
        <v>5.731351642525636E-2</v>
      </c>
      <c r="Q7" s="253">
        <f>(P7-I7)/(1-I7)</f>
        <v>5.731351642525636E-2</v>
      </c>
    </row>
    <row r="8" spans="1:20" x14ac:dyDescent="0.3">
      <c r="C8" t="s">
        <v>634</v>
      </c>
      <c r="D8" s="183">
        <f>D4*(Summary!Y36/Summary!V36)</f>
        <v>5165.1942221974878</v>
      </c>
      <c r="E8" s="253">
        <f t="shared" ref="E8:E9" si="0">$E$4</f>
        <v>0</v>
      </c>
      <c r="F8" s="50">
        <f t="shared" ref="F8" si="1">H8*G8</f>
        <v>1320.9463653767129</v>
      </c>
      <c r="G8" s="253">
        <f>AVERAGE(G7,G9)</f>
        <v>0.20365675821262816</v>
      </c>
      <c r="H8" s="50">
        <f t="shared" ref="H8" si="2">D8/(1-E8)/(1-G8)</f>
        <v>6486.1405875742012</v>
      </c>
      <c r="I8" s="253">
        <f t="shared" ref="I8:I9" si="3">$I$4</f>
        <v>0</v>
      </c>
      <c r="J8" s="50">
        <f t="shared" ref="J8:J9" si="4">K8*I8</f>
        <v>0</v>
      </c>
      <c r="K8" s="50">
        <f t="shared" ref="K8:K9" si="5">H8/(1-I8)</f>
        <v>6486.1405875742012</v>
      </c>
      <c r="M8" s="50">
        <f>F8+J8</f>
        <v>1320.9463653767129</v>
      </c>
      <c r="N8" s="256">
        <f>M8/K8</f>
        <v>0.20365675821262816</v>
      </c>
      <c r="P8" s="257">
        <f>(P9+P7)/2</f>
        <v>0.20365675821262816</v>
      </c>
      <c r="Q8" s="253">
        <f>(P8-I8)/(1-I8)</f>
        <v>0.20365675821262816</v>
      </c>
    </row>
    <row r="9" spans="1:20" x14ac:dyDescent="0.3">
      <c r="C9" t="s">
        <v>351</v>
      </c>
      <c r="D9" s="183">
        <f>D4*(Summary!Z36/Summary!V36)</f>
        <v>6136.427323807271</v>
      </c>
      <c r="E9" s="253">
        <f t="shared" si="0"/>
        <v>0</v>
      </c>
      <c r="F9" s="50">
        <f>H9*G9</f>
        <v>3304.230097434684</v>
      </c>
      <c r="G9" s="258">
        <f>(P9-I9)/(1-I9)</f>
        <v>0.35</v>
      </c>
      <c r="H9" s="50">
        <f>D9/(1-E9)/(1-G9)</f>
        <v>9440.6574212419546</v>
      </c>
      <c r="I9" s="253">
        <f t="shared" si="3"/>
        <v>0</v>
      </c>
      <c r="J9" s="50">
        <f t="shared" si="4"/>
        <v>0</v>
      </c>
      <c r="K9" s="50">
        <f t="shared" si="5"/>
        <v>9440.6574212419546</v>
      </c>
      <c r="M9" s="50">
        <f>F9+J9</f>
        <v>3304.230097434684</v>
      </c>
      <c r="N9" s="256">
        <f>M9/K9</f>
        <v>0.35</v>
      </c>
      <c r="P9" s="283">
        <v>0.35</v>
      </c>
      <c r="Q9" s="253">
        <f>(P9-I9)/(1-I9)</f>
        <v>0.35</v>
      </c>
      <c r="T9" t="s">
        <v>719</v>
      </c>
    </row>
    <row r="11" spans="1:20" x14ac:dyDescent="0.3">
      <c r="F11" s="50"/>
    </row>
    <row r="12" spans="1:20" ht="83.4" x14ac:dyDescent="0.3">
      <c r="A12" s="259"/>
      <c r="B12" s="259"/>
      <c r="C12" s="259"/>
      <c r="D12" s="259" t="s">
        <v>635</v>
      </c>
      <c r="E12" s="252" t="s">
        <v>627</v>
      </c>
      <c r="F12" s="252" t="s">
        <v>625</v>
      </c>
      <c r="G12" s="252" t="s">
        <v>626</v>
      </c>
      <c r="H12" s="259" t="s">
        <v>636</v>
      </c>
      <c r="I12" s="252" t="s">
        <v>624</v>
      </c>
      <c r="J12" s="252" t="s">
        <v>623</v>
      </c>
      <c r="K12" s="252" t="s">
        <v>622</v>
      </c>
      <c r="L12" s="252" t="s">
        <v>621</v>
      </c>
      <c r="M12" s="252" t="s">
        <v>637</v>
      </c>
      <c r="N12" s="259"/>
      <c r="O12" s="252" t="s">
        <v>628</v>
      </c>
      <c r="P12" s="252" t="s">
        <v>629</v>
      </c>
      <c r="Q12" s="252"/>
      <c r="R12" s="252" t="s">
        <v>630</v>
      </c>
      <c r="S12" s="252" t="s">
        <v>631</v>
      </c>
    </row>
    <row r="13" spans="1:20" x14ac:dyDescent="0.3">
      <c r="B13" t="s">
        <v>19</v>
      </c>
      <c r="C13" t="s">
        <v>632</v>
      </c>
      <c r="D13" s="381">
        <v>1266000</v>
      </c>
      <c r="F13">
        <f>I4</f>
        <v>0</v>
      </c>
      <c r="I13" s="183">
        <f>Run!HH21</f>
        <v>44329.84851696527</v>
      </c>
      <c r="J13" s="260">
        <f>Run!HN21</f>
        <v>0.55114339636578147</v>
      </c>
      <c r="K13" s="248"/>
      <c r="L13" s="260">
        <f>E4</f>
        <v>0</v>
      </c>
      <c r="M13" s="248"/>
      <c r="T13" t="s">
        <v>733</v>
      </c>
    </row>
    <row r="14" spans="1:20" x14ac:dyDescent="0.3">
      <c r="C14" t="s">
        <v>633</v>
      </c>
      <c r="D14" s="109"/>
      <c r="E14" s="50">
        <f>I13/(1-F13)</f>
        <v>44329.84851696527</v>
      </c>
      <c r="G14" s="50">
        <f>E14*F13</f>
        <v>0</v>
      </c>
      <c r="H14" s="261">
        <f>I13/(D13+0.0000000001)</f>
        <v>3.501567813346388E-2</v>
      </c>
      <c r="I14" s="50">
        <f>D13*H14</f>
        <v>44329.84851696527</v>
      </c>
      <c r="K14" s="50">
        <f>I13*J13</f>
        <v>24432.103272020839</v>
      </c>
      <c r="M14" s="50">
        <f>I13*(1-J13)*(1-L13)</f>
        <v>19897.745244944432</v>
      </c>
      <c r="O14" s="50">
        <f>K14+G14</f>
        <v>24432.103272020839</v>
      </c>
      <c r="P14" s="256">
        <f>O14/(E14+0.0000000001)</f>
        <v>0.55114339636578014</v>
      </c>
      <c r="R14" s="258">
        <f>Run!HN21</f>
        <v>0.55114339636578147</v>
      </c>
    </row>
    <row r="15" spans="1:20" x14ac:dyDescent="0.3">
      <c r="D15" s="109"/>
      <c r="P15" s="253"/>
    </row>
    <row r="16" spans="1:20" x14ac:dyDescent="0.3">
      <c r="C16" t="s">
        <v>349</v>
      </c>
      <c r="D16" s="381">
        <f>Summary!AF35</f>
        <v>1307000</v>
      </c>
      <c r="E16" s="50">
        <f>I16/(1-F16)</f>
        <v>45765.491320437293</v>
      </c>
      <c r="F16">
        <f>F$13</f>
        <v>0</v>
      </c>
      <c r="G16" s="50">
        <f>E16*F16</f>
        <v>0</v>
      </c>
      <c r="H16" s="261">
        <f>H$14</f>
        <v>3.501567813346388E-2</v>
      </c>
      <c r="I16" s="50">
        <f>D16*H16</f>
        <v>45765.491320437293</v>
      </c>
      <c r="J16" s="262">
        <f t="shared" ref="J16:J17" si="6">(R16-F16)/(1-F16)</f>
        <v>0.55114339636578147</v>
      </c>
      <c r="K16" s="50">
        <f>J16*I16</f>
        <v>25223.348322694503</v>
      </c>
      <c r="L16" s="261">
        <f t="shared" ref="L16:L18" si="7">L$13</f>
        <v>0</v>
      </c>
      <c r="M16" s="50">
        <f>I16*(1-J16)*(1-L16)</f>
        <v>20542.142997742791</v>
      </c>
      <c r="O16" s="50">
        <f t="shared" ref="O16:O18" si="8">K16+G16</f>
        <v>25223.348322694503</v>
      </c>
      <c r="P16" s="256">
        <f t="shared" ref="P16:P18" si="9">O16/(E16+0.0000000001)</f>
        <v>0.55114339636578025</v>
      </c>
      <c r="R16" s="258">
        <f>P7+(R14-P7)</f>
        <v>0.55114339636578147</v>
      </c>
      <c r="S16">
        <f>P7*(R14/P7)</f>
        <v>0.55114339636578147</v>
      </c>
    </row>
    <row r="17" spans="3:19" x14ac:dyDescent="0.3">
      <c r="C17" t="s">
        <v>634</v>
      </c>
      <c r="D17" s="381">
        <f>D16</f>
        <v>1307000</v>
      </c>
      <c r="E17" s="50">
        <f t="shared" ref="E17:E18" si="10">I17/(1-F17)</f>
        <v>45765.491320437293</v>
      </c>
      <c r="F17">
        <f t="shared" ref="F17:F18" si="11">F$13</f>
        <v>0</v>
      </c>
      <c r="G17" s="50">
        <f t="shared" ref="G17:G18" si="12">E17*F17</f>
        <v>0</v>
      </c>
      <c r="H17" s="261">
        <f t="shared" ref="H17:H18" si="13">H$14</f>
        <v>3.501567813346388E-2</v>
      </c>
      <c r="I17" s="50">
        <f t="shared" ref="I17:I18" si="14">D17*H17</f>
        <v>45765.491320437293</v>
      </c>
      <c r="J17" s="262">
        <f t="shared" si="6"/>
        <v>0.62557169818289071</v>
      </c>
      <c r="K17" s="50">
        <f t="shared" ref="K17:K18" si="15">J17*I17</f>
        <v>28629.596123500301</v>
      </c>
      <c r="L17" s="261">
        <f t="shared" si="7"/>
        <v>0</v>
      </c>
      <c r="M17" s="50">
        <f t="shared" ref="M17:M18" si="16">I17*(1-J17)*(1-L17)</f>
        <v>17135.895196936992</v>
      </c>
      <c r="O17" s="50">
        <f t="shared" si="8"/>
        <v>28629.596123500301</v>
      </c>
      <c r="P17" s="256">
        <f t="shared" si="9"/>
        <v>0.62557169818288927</v>
      </c>
      <c r="R17" s="258">
        <f>(R16+R18)/2</f>
        <v>0.62557169818289071</v>
      </c>
      <c r="S17">
        <f>P8*(R14/P7)</f>
        <v>1.9584224527652612</v>
      </c>
    </row>
    <row r="18" spans="3:19" x14ac:dyDescent="0.3">
      <c r="C18" t="s">
        <v>351</v>
      </c>
      <c r="D18" s="381">
        <f>D17</f>
        <v>1307000</v>
      </c>
      <c r="E18" s="50">
        <f t="shared" si="10"/>
        <v>45765.491320437293</v>
      </c>
      <c r="F18">
        <f t="shared" si="11"/>
        <v>0</v>
      </c>
      <c r="G18" s="50">
        <f t="shared" si="12"/>
        <v>0</v>
      </c>
      <c r="H18" s="261">
        <f t="shared" si="13"/>
        <v>3.501567813346388E-2</v>
      </c>
      <c r="I18" s="50">
        <f t="shared" si="14"/>
        <v>45765.491320437293</v>
      </c>
      <c r="J18" s="262">
        <f>(R18-F18)/(1-F18)</f>
        <v>0.7</v>
      </c>
      <c r="K18" s="50">
        <f t="shared" si="15"/>
        <v>32035.843924306104</v>
      </c>
      <c r="L18" s="261">
        <f t="shared" si="7"/>
        <v>0</v>
      </c>
      <c r="M18" s="50">
        <f t="shared" si="16"/>
        <v>13729.647396131189</v>
      </c>
      <c r="O18" s="50">
        <f t="shared" si="8"/>
        <v>32035.843924306104</v>
      </c>
      <c r="P18" s="256">
        <f t="shared" si="9"/>
        <v>0.6999999999999984</v>
      </c>
      <c r="R18" s="258">
        <v>0.7</v>
      </c>
      <c r="S18">
        <f>P9*(R14/P7)</f>
        <v>3.3657015091647411</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J4"/>
  <sheetViews>
    <sheetView workbookViewId="0"/>
  </sheetViews>
  <sheetFormatPr defaultRowHeight="14.4" x14ac:dyDescent="0.3"/>
  <sheetData>
    <row r="2" spans="2:10" x14ac:dyDescent="0.3">
      <c r="B2" t="s">
        <v>273</v>
      </c>
    </row>
    <row r="4" spans="2:10" x14ac:dyDescent="0.3">
      <c r="E4" t="s">
        <v>274</v>
      </c>
      <c r="F4" t="s">
        <v>275</v>
      </c>
      <c r="H4" t="s">
        <v>276</v>
      </c>
      <c r="I4" t="s">
        <v>277</v>
      </c>
      <c r="J4" t="s">
        <v>278</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112"/>
  <sheetViews>
    <sheetView workbookViewId="0">
      <pane xSplit="2" ySplit="5" topLeftCell="C7" activePane="bottomRight" state="frozen"/>
      <selection pane="topRight" activeCell="C1" sqref="C1"/>
      <selection pane="bottomLeft" activeCell="A6" sqref="A6"/>
      <selection pane="bottomRight" activeCell="C22" sqref="C22"/>
    </sheetView>
  </sheetViews>
  <sheetFormatPr defaultRowHeight="14.4" x14ac:dyDescent="0.3"/>
  <cols>
    <col min="1" max="1" width="16.5546875" customWidth="1"/>
    <col min="2" max="2" width="18.44140625" customWidth="1"/>
    <col min="3" max="3" width="8.6640625" style="76" customWidth="1"/>
    <col min="4" max="4" width="9" style="76" customWidth="1"/>
    <col min="5" max="5" width="2.88671875" style="76" customWidth="1"/>
    <col min="6" max="7" width="6.6640625" style="76" customWidth="1"/>
    <col min="8" max="8" width="2.109375" style="76" customWidth="1"/>
    <col min="9" max="10" width="6.6640625" style="76" customWidth="1"/>
    <col min="11" max="11" width="2.33203125" style="76" customWidth="1"/>
    <col min="12" max="12" width="9.33203125" style="76" customWidth="1"/>
    <col min="13" max="13" width="9.88671875" style="76" customWidth="1"/>
    <col min="14" max="14" width="2.33203125" style="76" customWidth="1"/>
    <col min="15" max="16" width="6.6640625" style="76" customWidth="1"/>
    <col min="17" max="17" width="4.33203125" customWidth="1"/>
    <col min="18" max="18" width="6.88671875" customWidth="1"/>
    <col min="19" max="19" width="6.88671875" style="109" customWidth="1"/>
    <col min="20" max="20" width="7.44140625" customWidth="1"/>
    <col min="21" max="21" width="3.44140625" customWidth="1"/>
    <col min="22" max="24" width="6.88671875" customWidth="1"/>
    <col min="25" max="25" width="3.33203125" customWidth="1"/>
    <col min="26" max="28" width="6.88671875" customWidth="1"/>
    <col min="29" max="29" width="2.6640625" customWidth="1"/>
    <col min="30" max="30" width="9.109375" bestFit="1" customWidth="1"/>
    <col min="31" max="32" width="9.88671875" bestFit="1" customWidth="1"/>
    <col min="33" max="33" width="2.6640625" customWidth="1"/>
    <col min="34" max="36" width="6.88671875" customWidth="1"/>
    <col min="37" max="39" width="9" bestFit="1" customWidth="1"/>
  </cols>
  <sheetData>
    <row r="1" spans="1:36" ht="18.600000000000001" x14ac:dyDescent="0.3">
      <c r="A1" s="108" t="s">
        <v>113</v>
      </c>
    </row>
    <row r="2" spans="1:36" x14ac:dyDescent="0.3">
      <c r="A2" s="477" t="s">
        <v>114</v>
      </c>
      <c r="B2" s="477"/>
      <c r="C2" s="477"/>
      <c r="D2" s="477"/>
      <c r="E2" s="477"/>
      <c r="F2" s="477"/>
      <c r="G2" s="477"/>
      <c r="H2" s="477"/>
      <c r="I2" s="477"/>
      <c r="J2" s="477"/>
      <c r="K2" s="477"/>
      <c r="L2" s="477"/>
      <c r="M2" s="477"/>
      <c r="N2" s="477"/>
      <c r="O2" s="477"/>
    </row>
    <row r="3" spans="1:36" x14ac:dyDescent="0.3">
      <c r="C3" s="110" t="s">
        <v>115</v>
      </c>
      <c r="R3" s="111" t="s">
        <v>116</v>
      </c>
      <c r="S3" s="112"/>
    </row>
    <row r="4" spans="1:36" x14ac:dyDescent="0.3">
      <c r="B4" s="110" t="s">
        <v>117</v>
      </c>
      <c r="C4" s="475" t="s">
        <v>118</v>
      </c>
      <c r="D4" s="475"/>
      <c r="E4" s="113" t="s">
        <v>117</v>
      </c>
      <c r="F4" s="475" t="s">
        <v>119</v>
      </c>
      <c r="G4" s="475"/>
      <c r="H4" s="113" t="s">
        <v>117</v>
      </c>
      <c r="I4" s="475" t="s">
        <v>120</v>
      </c>
      <c r="J4" s="475"/>
      <c r="K4" s="113" t="s">
        <v>117</v>
      </c>
      <c r="L4" s="475" t="s">
        <v>121</v>
      </c>
      <c r="M4" s="475"/>
      <c r="N4" s="113" t="s">
        <v>117</v>
      </c>
      <c r="O4" s="475" t="s">
        <v>122</v>
      </c>
      <c r="P4" s="475"/>
      <c r="R4" s="475" t="s">
        <v>118</v>
      </c>
      <c r="S4" s="476"/>
      <c r="T4" s="475"/>
      <c r="U4" s="113"/>
      <c r="V4" s="475" t="s">
        <v>119</v>
      </c>
      <c r="W4" s="475"/>
      <c r="X4" s="475"/>
      <c r="Y4" s="113"/>
      <c r="Z4" s="475" t="s">
        <v>120</v>
      </c>
      <c r="AA4" s="475"/>
      <c r="AB4" s="475"/>
      <c r="AC4" s="113"/>
      <c r="AD4" s="475" t="s">
        <v>121</v>
      </c>
      <c r="AE4" s="475"/>
      <c r="AF4" s="475"/>
      <c r="AG4" s="113" t="s">
        <v>117</v>
      </c>
      <c r="AH4" s="475" t="s">
        <v>122</v>
      </c>
      <c r="AI4" s="475"/>
      <c r="AJ4" s="475"/>
    </row>
    <row r="5" spans="1:36" x14ac:dyDescent="0.3">
      <c r="B5" s="110" t="s">
        <v>123</v>
      </c>
      <c r="C5" s="113" t="s">
        <v>124</v>
      </c>
      <c r="D5" s="113" t="s">
        <v>125</v>
      </c>
      <c r="E5" s="113" t="s">
        <v>117</v>
      </c>
      <c r="F5" s="114" t="s">
        <v>124</v>
      </c>
      <c r="G5" s="114" t="s">
        <v>125</v>
      </c>
      <c r="H5" s="114" t="s">
        <v>117</v>
      </c>
      <c r="I5" s="114" t="s">
        <v>124</v>
      </c>
      <c r="J5" s="114" t="s">
        <v>125</v>
      </c>
      <c r="K5" s="114" t="s">
        <v>117</v>
      </c>
      <c r="L5" s="114" t="s">
        <v>124</v>
      </c>
      <c r="M5" s="114" t="s">
        <v>125</v>
      </c>
      <c r="N5" s="114" t="s">
        <v>117</v>
      </c>
      <c r="O5" s="114" t="s">
        <v>124</v>
      </c>
      <c r="P5" s="114" t="s">
        <v>125</v>
      </c>
      <c r="Q5" s="49"/>
      <c r="R5" s="114" t="s">
        <v>124</v>
      </c>
      <c r="S5" s="115" t="s">
        <v>126</v>
      </c>
      <c r="T5" s="114" t="s">
        <v>125</v>
      </c>
      <c r="U5" s="114"/>
      <c r="V5" s="114" t="s">
        <v>124</v>
      </c>
      <c r="W5" s="114" t="s">
        <v>126</v>
      </c>
      <c r="X5" s="114" t="s">
        <v>125</v>
      </c>
      <c r="Y5" s="114"/>
      <c r="Z5" s="114" t="s">
        <v>124</v>
      </c>
      <c r="AA5" s="114" t="s">
        <v>126</v>
      </c>
      <c r="AB5" s="114" t="s">
        <v>125</v>
      </c>
      <c r="AC5" s="114"/>
      <c r="AD5" s="114" t="s">
        <v>124</v>
      </c>
      <c r="AE5" s="114" t="s">
        <v>126</v>
      </c>
      <c r="AF5" s="114" t="s">
        <v>125</v>
      </c>
      <c r="AG5" s="114" t="s">
        <v>117</v>
      </c>
      <c r="AH5" s="114" t="s">
        <v>124</v>
      </c>
      <c r="AI5" s="114" t="s">
        <v>126</v>
      </c>
      <c r="AJ5" s="114" t="s">
        <v>125</v>
      </c>
    </row>
    <row r="6" spans="1:36" x14ac:dyDescent="0.3">
      <c r="A6" t="s">
        <v>135</v>
      </c>
      <c r="B6" s="126" t="s">
        <v>129</v>
      </c>
      <c r="C6" s="117">
        <v>182</v>
      </c>
      <c r="D6" s="119">
        <v>1878</v>
      </c>
      <c r="E6" s="118" t="s">
        <v>117</v>
      </c>
      <c r="F6" s="117">
        <v>2.1</v>
      </c>
      <c r="G6" s="117">
        <v>9.3000000000000007</v>
      </c>
      <c r="H6" s="118" t="s">
        <v>117</v>
      </c>
      <c r="I6" s="117">
        <v>1</v>
      </c>
      <c r="J6" s="117">
        <v>1</v>
      </c>
      <c r="K6" s="118" t="s">
        <v>117</v>
      </c>
      <c r="L6" s="119">
        <v>114902</v>
      </c>
      <c r="M6" s="119">
        <v>668348</v>
      </c>
      <c r="N6" s="118" t="s">
        <v>117</v>
      </c>
      <c r="O6" s="117">
        <v>760</v>
      </c>
      <c r="P6" s="119">
        <v>1218</v>
      </c>
      <c r="R6" s="120">
        <v>182</v>
      </c>
      <c r="S6" s="120">
        <v>619</v>
      </c>
      <c r="T6" s="121">
        <v>1878</v>
      </c>
      <c r="U6" s="121"/>
      <c r="V6" s="120">
        <v>2.1</v>
      </c>
      <c r="W6" s="120">
        <v>5.9</v>
      </c>
      <c r="X6" s="120">
        <v>9.3000000000000007</v>
      </c>
      <c r="Y6" s="120"/>
      <c r="Z6" s="120">
        <v>1</v>
      </c>
      <c r="AA6" s="120">
        <v>1</v>
      </c>
      <c r="AB6" s="120">
        <v>1</v>
      </c>
      <c r="AC6" s="120"/>
      <c r="AD6" s="121">
        <v>114902</v>
      </c>
      <c r="AE6" s="121">
        <v>374578</v>
      </c>
      <c r="AF6" s="121">
        <v>668348</v>
      </c>
      <c r="AH6" s="120">
        <v>760</v>
      </c>
      <c r="AI6" s="121">
        <v>1054</v>
      </c>
      <c r="AJ6" s="121">
        <v>1218</v>
      </c>
    </row>
    <row r="7" spans="1:36" x14ac:dyDescent="0.3">
      <c r="A7" t="s">
        <v>47</v>
      </c>
      <c r="B7" s="126" t="s">
        <v>129</v>
      </c>
      <c r="C7" s="117">
        <v>277</v>
      </c>
      <c r="D7" s="119">
        <v>3217</v>
      </c>
      <c r="E7" s="117" t="s">
        <v>117</v>
      </c>
      <c r="F7" s="117">
        <v>2.1</v>
      </c>
      <c r="G7" s="117">
        <v>10</v>
      </c>
      <c r="H7" s="117" t="s">
        <v>117</v>
      </c>
      <c r="I7" s="117">
        <v>0.97</v>
      </c>
      <c r="J7" s="117">
        <v>1</v>
      </c>
      <c r="K7" s="117" t="s">
        <v>117</v>
      </c>
      <c r="L7" s="119">
        <v>132516</v>
      </c>
      <c r="M7" s="119">
        <v>636146</v>
      </c>
      <c r="N7" s="117" t="s">
        <v>117</v>
      </c>
      <c r="O7" s="117">
        <v>667</v>
      </c>
      <c r="P7" s="119">
        <v>1152</v>
      </c>
      <c r="R7" s="118">
        <v>277</v>
      </c>
      <c r="S7" s="118">
        <v>932</v>
      </c>
      <c r="T7" s="122">
        <v>3217</v>
      </c>
      <c r="U7" s="118" t="s">
        <v>117</v>
      </c>
      <c r="V7" s="118">
        <v>2.1</v>
      </c>
      <c r="W7" s="118">
        <v>7</v>
      </c>
      <c r="X7" s="118">
        <v>10</v>
      </c>
      <c r="Y7" s="118" t="s">
        <v>117</v>
      </c>
      <c r="Z7" s="118">
        <v>0.97</v>
      </c>
      <c r="AA7" s="118">
        <v>1</v>
      </c>
      <c r="AB7" s="118">
        <v>1</v>
      </c>
      <c r="AC7" s="118" t="s">
        <v>117</v>
      </c>
      <c r="AD7" s="122">
        <v>132516</v>
      </c>
      <c r="AE7" s="122">
        <v>340763</v>
      </c>
      <c r="AF7" s="122">
        <v>636146</v>
      </c>
      <c r="AG7" s="118" t="s">
        <v>117</v>
      </c>
      <c r="AH7" s="118">
        <v>667</v>
      </c>
      <c r="AI7" s="122">
        <v>1023</v>
      </c>
      <c r="AJ7" s="122">
        <v>1152</v>
      </c>
    </row>
    <row r="8" spans="1:36" x14ac:dyDescent="0.3">
      <c r="A8" s="365" t="s">
        <v>140</v>
      </c>
      <c r="B8" s="126" t="s">
        <v>129</v>
      </c>
      <c r="C8" s="119">
        <v>6239</v>
      </c>
      <c r="D8" s="119">
        <v>166140</v>
      </c>
      <c r="E8" s="117"/>
      <c r="F8" s="117">
        <v>1.9</v>
      </c>
      <c r="G8" s="117">
        <v>9.8000000000000007</v>
      </c>
      <c r="H8" s="117"/>
      <c r="I8" s="117">
        <v>0.44</v>
      </c>
      <c r="J8" s="117">
        <v>1</v>
      </c>
      <c r="K8" s="117"/>
      <c r="L8" s="119">
        <v>3080762</v>
      </c>
      <c r="M8" s="119">
        <v>48310830</v>
      </c>
      <c r="N8" s="117"/>
      <c r="O8" s="117">
        <v>582</v>
      </c>
      <c r="P8" s="119">
        <v>1042</v>
      </c>
      <c r="R8" s="122">
        <v>6239</v>
      </c>
      <c r="S8" s="122">
        <v>46130</v>
      </c>
      <c r="T8" s="122">
        <v>166140</v>
      </c>
      <c r="U8" s="118" t="s">
        <v>117</v>
      </c>
      <c r="V8" s="118">
        <v>1.9</v>
      </c>
      <c r="W8" s="118">
        <v>6.7</v>
      </c>
      <c r="X8" s="118">
        <v>9.8000000000000007</v>
      </c>
      <c r="Y8" s="118" t="s">
        <v>117</v>
      </c>
      <c r="Z8" s="118">
        <v>0.44</v>
      </c>
      <c r="AA8" s="118">
        <v>1</v>
      </c>
      <c r="AB8" s="118">
        <v>1</v>
      </c>
      <c r="AC8" s="118" t="s">
        <v>117</v>
      </c>
      <c r="AD8" s="122">
        <v>3080762</v>
      </c>
      <c r="AE8" s="122">
        <v>21871960</v>
      </c>
      <c r="AF8" s="122">
        <v>48310830</v>
      </c>
      <c r="AG8" s="118" t="s">
        <v>117</v>
      </c>
      <c r="AH8" s="118">
        <v>582</v>
      </c>
      <c r="AI8" s="118">
        <v>883</v>
      </c>
      <c r="AJ8" s="122">
        <v>1042</v>
      </c>
    </row>
    <row r="9" spans="1:36" x14ac:dyDescent="0.3">
      <c r="A9" t="s">
        <v>132</v>
      </c>
      <c r="B9" s="367" t="s">
        <v>129</v>
      </c>
      <c r="C9" s="117">
        <v>515</v>
      </c>
      <c r="D9" s="119">
        <v>7821</v>
      </c>
      <c r="E9" s="118" t="s">
        <v>117</v>
      </c>
      <c r="F9" s="117">
        <v>1.6</v>
      </c>
      <c r="G9" s="117">
        <v>9.1999999999999993</v>
      </c>
      <c r="H9" s="118" t="s">
        <v>117</v>
      </c>
      <c r="I9" s="117">
        <v>0.8</v>
      </c>
      <c r="J9" s="117">
        <v>1</v>
      </c>
      <c r="K9" s="118" t="s">
        <v>117</v>
      </c>
      <c r="L9" s="119">
        <v>263160</v>
      </c>
      <c r="M9" s="119">
        <v>1693571</v>
      </c>
      <c r="N9" s="118" t="s">
        <v>117</v>
      </c>
      <c r="O9" s="117">
        <v>612</v>
      </c>
      <c r="P9" s="119">
        <v>1141</v>
      </c>
      <c r="R9" s="118">
        <v>515</v>
      </c>
      <c r="S9" s="122">
        <v>2619</v>
      </c>
      <c r="T9" s="122">
        <v>7821</v>
      </c>
      <c r="U9" s="122"/>
      <c r="V9" s="118">
        <v>1.6</v>
      </c>
      <c r="W9" s="118">
        <v>6.3</v>
      </c>
      <c r="X9" s="118">
        <v>9.1999999999999993</v>
      </c>
      <c r="Y9" s="118"/>
      <c r="Z9" s="118">
        <v>0.8</v>
      </c>
      <c r="AA9" s="118">
        <v>1</v>
      </c>
      <c r="AB9" s="118">
        <v>1</v>
      </c>
      <c r="AC9" s="118"/>
      <c r="AD9" s="122">
        <v>263160</v>
      </c>
      <c r="AE9" s="122">
        <v>1026242</v>
      </c>
      <c r="AF9" s="122">
        <v>1693571</v>
      </c>
      <c r="AG9" s="365"/>
      <c r="AH9" s="118">
        <v>612</v>
      </c>
      <c r="AI9" s="118">
        <v>992</v>
      </c>
      <c r="AJ9" s="122">
        <v>1141</v>
      </c>
    </row>
    <row r="10" spans="1:36" x14ac:dyDescent="0.3">
      <c r="A10" t="s">
        <v>136</v>
      </c>
      <c r="B10" s="126" t="s">
        <v>129</v>
      </c>
      <c r="C10" s="117">
        <v>300</v>
      </c>
      <c r="D10" s="119">
        <v>3094</v>
      </c>
      <c r="E10" s="118" t="s">
        <v>117</v>
      </c>
      <c r="F10" s="117">
        <v>1.9</v>
      </c>
      <c r="G10" s="117">
        <v>8.6999999999999993</v>
      </c>
      <c r="H10" s="118" t="s">
        <v>117</v>
      </c>
      <c r="I10" s="117">
        <v>0.99</v>
      </c>
      <c r="J10" s="117">
        <v>1</v>
      </c>
      <c r="K10" s="118" t="s">
        <v>117</v>
      </c>
      <c r="L10" s="119">
        <v>169971</v>
      </c>
      <c r="M10" s="119">
        <v>1038737</v>
      </c>
      <c r="N10" s="118" t="s">
        <v>117</v>
      </c>
      <c r="O10" s="117">
        <v>675</v>
      </c>
      <c r="P10" s="119">
        <v>1175</v>
      </c>
      <c r="R10" s="118">
        <v>300</v>
      </c>
      <c r="S10" s="118">
        <v>886</v>
      </c>
      <c r="T10" s="122">
        <v>3094</v>
      </c>
      <c r="U10" s="122"/>
      <c r="V10" s="118">
        <v>1.9</v>
      </c>
      <c r="W10" s="118">
        <v>5.6</v>
      </c>
      <c r="X10" s="118">
        <v>8.6999999999999993</v>
      </c>
      <c r="Y10" s="118"/>
      <c r="Z10" s="118">
        <v>0.99</v>
      </c>
      <c r="AA10" s="118">
        <v>1</v>
      </c>
      <c r="AB10" s="118">
        <v>1</v>
      </c>
      <c r="AC10" s="118"/>
      <c r="AD10" s="122">
        <v>169971</v>
      </c>
      <c r="AE10" s="122">
        <v>528781</v>
      </c>
      <c r="AF10" s="122">
        <v>1038737</v>
      </c>
      <c r="AH10" s="118">
        <v>675</v>
      </c>
      <c r="AI10" s="122">
        <v>1016</v>
      </c>
      <c r="AJ10" s="122">
        <v>1175</v>
      </c>
    </row>
    <row r="11" spans="1:36" x14ac:dyDescent="0.3">
      <c r="A11" t="s">
        <v>127</v>
      </c>
      <c r="B11" s="116" t="s">
        <v>129</v>
      </c>
      <c r="C11" s="119">
        <v>1569</v>
      </c>
      <c r="D11" s="119">
        <v>10174</v>
      </c>
      <c r="E11" s="118" t="s">
        <v>117</v>
      </c>
      <c r="F11" s="117">
        <v>2.5</v>
      </c>
      <c r="G11" s="117">
        <v>10.5</v>
      </c>
      <c r="H11" s="118" t="s">
        <v>117</v>
      </c>
      <c r="I11" s="117">
        <v>0.96</v>
      </c>
      <c r="J11" s="117">
        <v>1</v>
      </c>
      <c r="K11" s="118" t="s">
        <v>117</v>
      </c>
      <c r="L11" s="119">
        <v>441069</v>
      </c>
      <c r="M11" s="119">
        <v>1209737</v>
      </c>
      <c r="N11" s="118" t="s">
        <v>117</v>
      </c>
      <c r="O11" s="117">
        <v>530</v>
      </c>
      <c r="P11" s="117">
        <v>891</v>
      </c>
      <c r="R11" s="369">
        <v>1569</v>
      </c>
      <c r="S11" s="369">
        <v>5575</v>
      </c>
      <c r="T11" s="369">
        <v>10174</v>
      </c>
      <c r="U11" s="369"/>
      <c r="V11" s="368">
        <v>2.5</v>
      </c>
      <c r="W11" s="368">
        <v>7.3</v>
      </c>
      <c r="X11" s="368">
        <v>10.5</v>
      </c>
      <c r="Y11" s="368"/>
      <c r="Z11" s="368">
        <v>0.96</v>
      </c>
      <c r="AA11" s="368">
        <v>1</v>
      </c>
      <c r="AB11" s="368">
        <v>1</v>
      </c>
      <c r="AC11" s="368"/>
      <c r="AD11" s="369">
        <v>441069</v>
      </c>
      <c r="AE11" s="369">
        <v>963068</v>
      </c>
      <c r="AF11" s="369">
        <v>1209737</v>
      </c>
      <c r="AH11" s="368">
        <v>530</v>
      </c>
      <c r="AI11" s="368">
        <v>762</v>
      </c>
      <c r="AJ11" s="368">
        <v>891</v>
      </c>
    </row>
    <row r="12" spans="1:36" x14ac:dyDescent="0.3">
      <c r="A12" t="s">
        <v>1</v>
      </c>
      <c r="B12" s="126" t="s">
        <v>129</v>
      </c>
      <c r="C12" s="119">
        <v>1615</v>
      </c>
      <c r="D12" s="119">
        <v>20637</v>
      </c>
      <c r="E12" s="117" t="s">
        <v>117</v>
      </c>
      <c r="F12" s="117">
        <v>2</v>
      </c>
      <c r="G12" s="117">
        <v>9.6999999999999993</v>
      </c>
      <c r="H12" s="117" t="s">
        <v>117</v>
      </c>
      <c r="I12" s="117">
        <v>0.84</v>
      </c>
      <c r="J12" s="117">
        <v>1</v>
      </c>
      <c r="K12" s="117" t="s">
        <v>117</v>
      </c>
      <c r="L12" s="119">
        <v>901866</v>
      </c>
      <c r="M12" s="119">
        <v>4323376</v>
      </c>
      <c r="N12" s="117" t="s">
        <v>117</v>
      </c>
      <c r="O12" s="117">
        <v>703</v>
      </c>
      <c r="P12" s="119">
        <v>1147</v>
      </c>
      <c r="R12" s="122">
        <v>1615</v>
      </c>
      <c r="S12" s="122">
        <v>6014</v>
      </c>
      <c r="T12" s="122">
        <v>20637</v>
      </c>
      <c r="U12" s="118" t="s">
        <v>117</v>
      </c>
      <c r="V12" s="118">
        <v>2</v>
      </c>
      <c r="W12" s="118">
        <v>6.5</v>
      </c>
      <c r="X12" s="118">
        <v>9.6999999999999993</v>
      </c>
      <c r="Y12" s="118" t="s">
        <v>117</v>
      </c>
      <c r="Z12" s="118">
        <v>0.84</v>
      </c>
      <c r="AA12" s="118">
        <v>1</v>
      </c>
      <c r="AB12" s="118">
        <v>1</v>
      </c>
      <c r="AC12" s="118" t="s">
        <v>117</v>
      </c>
      <c r="AD12" s="122">
        <v>901866</v>
      </c>
      <c r="AE12" s="122">
        <v>2573274</v>
      </c>
      <c r="AF12" s="122">
        <v>4323376</v>
      </c>
      <c r="AG12" s="118" t="s">
        <v>117</v>
      </c>
      <c r="AH12" s="118">
        <v>703</v>
      </c>
      <c r="AI12" s="118">
        <v>997</v>
      </c>
      <c r="AJ12" s="122">
        <v>1147</v>
      </c>
    </row>
    <row r="13" spans="1:36" x14ac:dyDescent="0.3">
      <c r="A13" t="s">
        <v>146</v>
      </c>
      <c r="B13" s="367" t="s">
        <v>129</v>
      </c>
      <c r="C13" s="117">
        <v>797</v>
      </c>
      <c r="D13" s="119">
        <v>5842</v>
      </c>
      <c r="E13" s="117" t="s">
        <v>117</v>
      </c>
      <c r="F13" s="117">
        <v>3.5</v>
      </c>
      <c r="G13" s="117">
        <v>11.4</v>
      </c>
      <c r="H13" s="117" t="s">
        <v>117</v>
      </c>
      <c r="I13" s="117">
        <v>0.97</v>
      </c>
      <c r="J13" s="117">
        <v>1</v>
      </c>
      <c r="K13" s="117" t="s">
        <v>117</v>
      </c>
      <c r="L13" s="119">
        <v>80161</v>
      </c>
      <c r="M13" s="119">
        <v>166842</v>
      </c>
      <c r="N13" s="117" t="s">
        <v>117</v>
      </c>
      <c r="O13" s="117">
        <v>164</v>
      </c>
      <c r="P13" s="117">
        <v>137</v>
      </c>
      <c r="R13" s="118">
        <v>797</v>
      </c>
      <c r="S13" s="122">
        <v>1943</v>
      </c>
      <c r="T13" s="122">
        <v>5842</v>
      </c>
      <c r="U13" s="118" t="s">
        <v>117</v>
      </c>
      <c r="V13" s="118">
        <v>3.5</v>
      </c>
      <c r="W13" s="118">
        <v>8.5</v>
      </c>
      <c r="X13" s="118">
        <v>11.4</v>
      </c>
      <c r="Y13" s="118" t="s">
        <v>117</v>
      </c>
      <c r="Z13" s="118">
        <v>0.97</v>
      </c>
      <c r="AA13" s="118">
        <v>1</v>
      </c>
      <c r="AB13" s="118">
        <v>1</v>
      </c>
      <c r="AC13" s="118" t="s">
        <v>117</v>
      </c>
      <c r="AD13" s="122">
        <v>80161</v>
      </c>
      <c r="AE13" s="122">
        <v>121877</v>
      </c>
      <c r="AF13" s="122">
        <v>166842</v>
      </c>
      <c r="AG13" s="118" t="s">
        <v>117</v>
      </c>
      <c r="AH13" s="118">
        <v>164</v>
      </c>
      <c r="AI13" s="118">
        <v>164</v>
      </c>
      <c r="AJ13" s="118">
        <v>137</v>
      </c>
    </row>
    <row r="14" spans="1:36" x14ac:dyDescent="0.3">
      <c r="A14" s="365" t="s">
        <v>67</v>
      </c>
      <c r="B14" s="126" t="s">
        <v>129</v>
      </c>
      <c r="C14" s="119">
        <v>4652</v>
      </c>
      <c r="D14" s="119">
        <v>45517</v>
      </c>
      <c r="E14" s="117"/>
      <c r="F14" s="117">
        <v>2</v>
      </c>
      <c r="G14" s="117">
        <v>10.4</v>
      </c>
      <c r="H14" s="117"/>
      <c r="I14" s="117">
        <v>0.97</v>
      </c>
      <c r="J14" s="117">
        <v>1</v>
      </c>
      <c r="K14" s="117"/>
      <c r="L14" s="119">
        <v>2200608</v>
      </c>
      <c r="M14" s="119">
        <v>10474620</v>
      </c>
      <c r="N14" s="117"/>
      <c r="O14" s="117">
        <v>641</v>
      </c>
      <c r="P14" s="119">
        <v>1122</v>
      </c>
      <c r="R14" s="122">
        <v>4652</v>
      </c>
      <c r="S14" s="122">
        <v>16540</v>
      </c>
      <c r="T14" s="122">
        <v>45517</v>
      </c>
      <c r="U14" s="118" t="s">
        <v>117</v>
      </c>
      <c r="V14" s="118">
        <v>2</v>
      </c>
      <c r="W14" s="118">
        <v>6.7</v>
      </c>
      <c r="X14" s="118">
        <v>10.4</v>
      </c>
      <c r="Y14" s="118" t="s">
        <v>117</v>
      </c>
      <c r="Z14" s="118">
        <v>0.97</v>
      </c>
      <c r="AA14" s="118">
        <v>1</v>
      </c>
      <c r="AB14" s="118">
        <v>1</v>
      </c>
      <c r="AC14" s="118" t="s">
        <v>117</v>
      </c>
      <c r="AD14" s="122">
        <v>2200608</v>
      </c>
      <c r="AE14" s="122">
        <v>6194596</v>
      </c>
      <c r="AF14" s="122">
        <v>10474620</v>
      </c>
      <c r="AG14" s="118" t="s">
        <v>117</v>
      </c>
      <c r="AH14" s="118">
        <v>641</v>
      </c>
      <c r="AI14" s="128">
        <v>960</v>
      </c>
      <c r="AJ14" s="129">
        <v>1122</v>
      </c>
    </row>
    <row r="15" spans="1:36" x14ac:dyDescent="0.3">
      <c r="A15" s="365" t="s">
        <v>143</v>
      </c>
      <c r="B15" s="126" t="s">
        <v>129</v>
      </c>
      <c r="C15" s="119">
        <v>4418</v>
      </c>
      <c r="D15" s="119">
        <v>79061</v>
      </c>
      <c r="E15" s="117" t="s">
        <v>117</v>
      </c>
      <c r="F15" s="117">
        <v>2.7</v>
      </c>
      <c r="G15" s="117">
        <v>9.3000000000000007</v>
      </c>
      <c r="H15" s="117" t="s">
        <v>117</v>
      </c>
      <c r="I15" s="117">
        <v>0.79</v>
      </c>
      <c r="J15" s="117">
        <v>1</v>
      </c>
      <c r="K15" s="117" t="s">
        <v>117</v>
      </c>
      <c r="L15" s="119">
        <v>3133646</v>
      </c>
      <c r="M15" s="119">
        <v>19208380</v>
      </c>
      <c r="N15" s="117" t="s">
        <v>117</v>
      </c>
      <c r="O15" s="117">
        <v>832</v>
      </c>
      <c r="P15" s="117">
        <v>987</v>
      </c>
      <c r="R15" s="122">
        <v>4418</v>
      </c>
      <c r="S15" s="122">
        <v>13511</v>
      </c>
      <c r="T15" s="122">
        <v>79061</v>
      </c>
      <c r="U15" s="118" t="s">
        <v>117</v>
      </c>
      <c r="V15" s="118">
        <v>2.7</v>
      </c>
      <c r="W15" s="118">
        <v>6.5</v>
      </c>
      <c r="X15" s="118">
        <v>9.3000000000000007</v>
      </c>
      <c r="Y15" s="118" t="s">
        <v>117</v>
      </c>
      <c r="Z15" s="118">
        <v>0.79</v>
      </c>
      <c r="AA15" s="118">
        <v>1</v>
      </c>
      <c r="AB15" s="118">
        <v>1</v>
      </c>
      <c r="AC15" s="118" t="s">
        <v>117</v>
      </c>
      <c r="AD15" s="122">
        <v>3133646</v>
      </c>
      <c r="AE15" s="122">
        <v>7443617</v>
      </c>
      <c r="AF15" s="122">
        <v>19208380</v>
      </c>
      <c r="AG15" s="118" t="s">
        <v>117</v>
      </c>
      <c r="AH15" s="118">
        <v>832</v>
      </c>
      <c r="AI15" s="118">
        <v>880</v>
      </c>
      <c r="AJ15" s="118">
        <v>987</v>
      </c>
    </row>
    <row r="16" spans="1:36" x14ac:dyDescent="0.3">
      <c r="A16" s="365" t="s">
        <v>134</v>
      </c>
      <c r="B16" s="126" t="s">
        <v>129</v>
      </c>
      <c r="C16" s="117">
        <v>121</v>
      </c>
      <c r="D16" s="119">
        <v>1615</v>
      </c>
      <c r="E16" s="118" t="s">
        <v>117</v>
      </c>
      <c r="F16" s="117">
        <v>1.7</v>
      </c>
      <c r="G16" s="117">
        <v>8.6</v>
      </c>
      <c r="H16" s="118" t="s">
        <v>117</v>
      </c>
      <c r="I16" s="117">
        <v>0.56999999999999995</v>
      </c>
      <c r="J16" s="117">
        <v>1</v>
      </c>
      <c r="K16" s="118" t="s">
        <v>117</v>
      </c>
      <c r="L16" s="119">
        <v>69066</v>
      </c>
      <c r="M16" s="119">
        <v>531083</v>
      </c>
      <c r="N16" s="118" t="s">
        <v>117</v>
      </c>
      <c r="O16" s="117">
        <v>656</v>
      </c>
      <c r="P16" s="119">
        <v>1138</v>
      </c>
      <c r="R16" s="118">
        <v>121</v>
      </c>
      <c r="S16" s="118">
        <v>624</v>
      </c>
      <c r="T16" s="122">
        <v>1615</v>
      </c>
      <c r="U16" s="118" t="s">
        <v>117</v>
      </c>
      <c r="V16" s="118">
        <v>1.7</v>
      </c>
      <c r="W16" s="118">
        <v>5.4</v>
      </c>
      <c r="X16" s="118">
        <v>8.6</v>
      </c>
      <c r="Y16" s="118" t="s">
        <v>117</v>
      </c>
      <c r="Z16" s="118">
        <v>0.56999999999999995</v>
      </c>
      <c r="AA16" s="118">
        <v>1</v>
      </c>
      <c r="AB16" s="118">
        <v>1</v>
      </c>
      <c r="AC16" s="118" t="s">
        <v>117</v>
      </c>
      <c r="AD16" s="122">
        <v>69066</v>
      </c>
      <c r="AE16" s="122">
        <v>319162</v>
      </c>
      <c r="AF16" s="122">
        <v>531083</v>
      </c>
      <c r="AG16" s="118" t="s">
        <v>117</v>
      </c>
      <c r="AH16" s="118">
        <v>656</v>
      </c>
      <c r="AI16" s="118">
        <v>972</v>
      </c>
      <c r="AJ16" s="122">
        <v>1138</v>
      </c>
    </row>
    <row r="17" spans="1:36" x14ac:dyDescent="0.3">
      <c r="A17" s="365" t="s">
        <v>145</v>
      </c>
      <c r="B17" s="367" t="s">
        <v>129</v>
      </c>
      <c r="C17" s="117">
        <v>0</v>
      </c>
      <c r="D17" s="119">
        <v>4482</v>
      </c>
      <c r="E17" s="117"/>
      <c r="F17" s="117">
        <v>1</v>
      </c>
      <c r="G17" s="117">
        <v>9.5</v>
      </c>
      <c r="H17" s="117"/>
      <c r="I17" s="117">
        <v>0</v>
      </c>
      <c r="J17" s="117">
        <v>1</v>
      </c>
      <c r="K17" s="117"/>
      <c r="L17" s="117">
        <v>0</v>
      </c>
      <c r="M17" s="119">
        <v>802195</v>
      </c>
      <c r="N17" s="117"/>
      <c r="O17" s="117">
        <v>406</v>
      </c>
      <c r="P17" s="119">
        <v>1078</v>
      </c>
      <c r="R17" s="118">
        <v>0</v>
      </c>
      <c r="S17" s="122">
        <v>1789</v>
      </c>
      <c r="T17" s="122">
        <v>4482</v>
      </c>
      <c r="U17" s="118" t="s">
        <v>117</v>
      </c>
      <c r="V17" s="118">
        <v>1</v>
      </c>
      <c r="W17" s="118">
        <v>6.5</v>
      </c>
      <c r="X17" s="118">
        <v>9.5</v>
      </c>
      <c r="Y17" s="118" t="s">
        <v>117</v>
      </c>
      <c r="Z17" s="118">
        <v>0</v>
      </c>
      <c r="AA17" s="118">
        <v>1</v>
      </c>
      <c r="AB17" s="118">
        <v>1</v>
      </c>
      <c r="AC17" s="118" t="s">
        <v>117</v>
      </c>
      <c r="AD17" s="118">
        <v>0</v>
      </c>
      <c r="AE17" s="122">
        <v>483833</v>
      </c>
      <c r="AF17" s="122">
        <v>802195</v>
      </c>
      <c r="AG17" s="118" t="s">
        <v>117</v>
      </c>
      <c r="AH17" s="118">
        <v>406</v>
      </c>
      <c r="AI17" s="118">
        <v>968</v>
      </c>
      <c r="AJ17" s="122">
        <v>1078</v>
      </c>
    </row>
    <row r="18" spans="1:36" x14ac:dyDescent="0.3">
      <c r="A18" s="117" t="s">
        <v>133</v>
      </c>
      <c r="B18" s="126" t="s">
        <v>129</v>
      </c>
      <c r="C18" s="119">
        <v>1125</v>
      </c>
      <c r="D18" s="119">
        <v>8499</v>
      </c>
      <c r="E18" s="118" t="s">
        <v>117</v>
      </c>
      <c r="F18" s="117">
        <v>2.2999999999999998</v>
      </c>
      <c r="G18" s="117">
        <v>9.3000000000000007</v>
      </c>
      <c r="H18" s="118" t="s">
        <v>117</v>
      </c>
      <c r="I18" s="117">
        <v>0.94</v>
      </c>
      <c r="J18" s="117">
        <v>1</v>
      </c>
      <c r="K18" s="118" t="s">
        <v>117</v>
      </c>
      <c r="L18" s="119">
        <v>564503</v>
      </c>
      <c r="M18" s="119">
        <v>1898126</v>
      </c>
      <c r="N18" s="118" t="s">
        <v>117</v>
      </c>
      <c r="O18" s="117">
        <v>739</v>
      </c>
      <c r="P18" s="119">
        <v>1148</v>
      </c>
      <c r="R18" s="122">
        <v>1125</v>
      </c>
      <c r="S18" s="122">
        <v>3269</v>
      </c>
      <c r="T18" s="122">
        <v>8499</v>
      </c>
      <c r="U18" s="122"/>
      <c r="V18" s="118">
        <v>2.2999999999999998</v>
      </c>
      <c r="W18" s="118">
        <v>6</v>
      </c>
      <c r="X18" s="118">
        <v>9.3000000000000007</v>
      </c>
      <c r="Y18" s="118"/>
      <c r="Z18" s="118">
        <v>0.94</v>
      </c>
      <c r="AA18" s="118">
        <v>1</v>
      </c>
      <c r="AB18" s="118">
        <v>1</v>
      </c>
      <c r="AC18" s="118"/>
      <c r="AD18" s="122">
        <v>564503</v>
      </c>
      <c r="AE18" s="122">
        <v>1277833</v>
      </c>
      <c r="AF18" s="122">
        <v>1898123</v>
      </c>
      <c r="AG18" s="365"/>
      <c r="AH18" s="118">
        <v>739</v>
      </c>
      <c r="AI18" s="118">
        <v>994</v>
      </c>
      <c r="AJ18" s="122">
        <v>1148</v>
      </c>
    </row>
    <row r="19" spans="1:36" x14ac:dyDescent="0.3">
      <c r="A19" t="s">
        <v>46</v>
      </c>
      <c r="B19" s="126" t="s">
        <v>129</v>
      </c>
      <c r="C19" s="119">
        <v>1376</v>
      </c>
      <c r="D19" s="119">
        <v>25984</v>
      </c>
      <c r="E19" s="118" t="s">
        <v>117</v>
      </c>
      <c r="F19" s="117">
        <v>1.9</v>
      </c>
      <c r="G19" s="117">
        <v>10.5</v>
      </c>
      <c r="H19" s="118" t="s">
        <v>117</v>
      </c>
      <c r="I19" s="117">
        <v>0.39</v>
      </c>
      <c r="J19" s="117">
        <v>1</v>
      </c>
      <c r="K19" s="118" t="s">
        <v>117</v>
      </c>
      <c r="L19" s="119">
        <v>595692</v>
      </c>
      <c r="M19" s="119">
        <v>4495859</v>
      </c>
      <c r="N19" s="118" t="s">
        <v>117</v>
      </c>
      <c r="O19" s="117">
        <v>548</v>
      </c>
      <c r="P19" s="119">
        <v>1057</v>
      </c>
      <c r="R19" s="365"/>
      <c r="S19" s="365"/>
      <c r="T19" s="365"/>
      <c r="U19" s="365"/>
      <c r="V19" s="365"/>
      <c r="W19" s="365"/>
      <c r="X19" s="365"/>
      <c r="Y19" s="365"/>
      <c r="Z19" s="365"/>
      <c r="AA19" s="365"/>
      <c r="AB19" s="365"/>
      <c r="AC19" s="365"/>
      <c r="AD19" s="365"/>
      <c r="AE19" s="365"/>
      <c r="AF19" s="365"/>
      <c r="AG19" s="365"/>
      <c r="AH19" s="365"/>
      <c r="AI19" s="365"/>
      <c r="AJ19" s="365"/>
    </row>
    <row r="20" spans="1:36" x14ac:dyDescent="0.3">
      <c r="A20" t="s">
        <v>49</v>
      </c>
      <c r="B20" s="126" t="s">
        <v>129</v>
      </c>
      <c r="C20" s="117">
        <v>699</v>
      </c>
      <c r="D20" s="119">
        <v>18072</v>
      </c>
      <c r="E20" s="117" t="s">
        <v>117</v>
      </c>
      <c r="F20" s="117">
        <v>1.6</v>
      </c>
      <c r="G20" s="117">
        <v>10.5</v>
      </c>
      <c r="H20" s="117" t="s">
        <v>117</v>
      </c>
      <c r="I20" s="117">
        <v>0.69</v>
      </c>
      <c r="J20" s="117">
        <v>1</v>
      </c>
      <c r="K20" s="117" t="s">
        <v>117</v>
      </c>
      <c r="L20" s="119">
        <v>338274</v>
      </c>
      <c r="M20" s="119">
        <v>4703217</v>
      </c>
      <c r="N20" s="117" t="s">
        <v>117</v>
      </c>
      <c r="O20" s="117">
        <v>532</v>
      </c>
      <c r="P20" s="119">
        <v>1175</v>
      </c>
      <c r="R20" s="118">
        <v>699</v>
      </c>
      <c r="S20" s="122">
        <v>3971</v>
      </c>
      <c r="T20" s="122">
        <v>18072</v>
      </c>
      <c r="U20" s="118" t="s">
        <v>117</v>
      </c>
      <c r="V20" s="118">
        <v>1.6</v>
      </c>
      <c r="W20" s="118">
        <v>7.1</v>
      </c>
      <c r="X20" s="118">
        <v>10.5</v>
      </c>
      <c r="Y20" s="118" t="s">
        <v>117</v>
      </c>
      <c r="Z20" s="118">
        <v>0.69</v>
      </c>
      <c r="AA20" s="118">
        <v>1</v>
      </c>
      <c r="AB20" s="118">
        <v>1</v>
      </c>
      <c r="AC20" s="118" t="s">
        <v>117</v>
      </c>
      <c r="AD20" s="122">
        <v>338274</v>
      </c>
      <c r="AE20" s="122">
        <v>2255690</v>
      </c>
      <c r="AF20" s="122">
        <v>4703217</v>
      </c>
      <c r="AG20" s="118" t="s">
        <v>117</v>
      </c>
      <c r="AH20" s="118">
        <v>532</v>
      </c>
      <c r="AI20" s="122">
        <v>1024</v>
      </c>
      <c r="AJ20" s="122">
        <v>1175</v>
      </c>
    </row>
    <row r="21" spans="1:36" s="40" customFormat="1" x14ac:dyDescent="0.3">
      <c r="A21" s="40" t="s">
        <v>69</v>
      </c>
      <c r="B21" s="370" t="s">
        <v>129</v>
      </c>
      <c r="C21" s="370">
        <v>361</v>
      </c>
      <c r="D21" s="371">
        <v>10886</v>
      </c>
      <c r="E21" s="370" t="s">
        <v>117</v>
      </c>
      <c r="F21" s="370">
        <v>1.67</v>
      </c>
      <c r="G21" s="370">
        <v>9.02</v>
      </c>
      <c r="H21" s="370" t="s">
        <v>117</v>
      </c>
      <c r="I21" s="370">
        <v>0.45</v>
      </c>
      <c r="J21" s="370">
        <v>1</v>
      </c>
      <c r="K21" s="370" t="s">
        <v>117</v>
      </c>
      <c r="L21" s="371">
        <v>227457</v>
      </c>
      <c r="M21" s="371">
        <v>3829348</v>
      </c>
      <c r="N21" s="370" t="s">
        <v>117</v>
      </c>
      <c r="O21" s="370">
        <v>720</v>
      </c>
      <c r="P21" s="371">
        <v>1083</v>
      </c>
      <c r="R21" s="125">
        <v>361</v>
      </c>
      <c r="S21" s="124">
        <v>2582</v>
      </c>
      <c r="T21" s="124">
        <v>10886</v>
      </c>
      <c r="U21" s="125" t="s">
        <v>117</v>
      </c>
      <c r="V21" s="125">
        <v>1.67</v>
      </c>
      <c r="W21" s="125">
        <v>5.5</v>
      </c>
      <c r="X21" s="125">
        <v>9.02</v>
      </c>
      <c r="Y21" s="125" t="s">
        <v>117</v>
      </c>
      <c r="Z21" s="125">
        <v>0.45</v>
      </c>
      <c r="AA21" s="125">
        <v>1</v>
      </c>
      <c r="AB21" s="125">
        <v>1</v>
      </c>
      <c r="AC21" s="125" t="s">
        <v>117</v>
      </c>
      <c r="AD21" s="124">
        <v>227457</v>
      </c>
      <c r="AE21" s="124">
        <v>1715208</v>
      </c>
      <c r="AF21" s="124">
        <v>3829348</v>
      </c>
      <c r="AG21" s="125" t="s">
        <v>117</v>
      </c>
      <c r="AH21" s="125">
        <v>720</v>
      </c>
      <c r="AI21" s="124">
        <v>1000</v>
      </c>
      <c r="AJ21" s="124">
        <v>1083</v>
      </c>
    </row>
    <row r="22" spans="1:36" x14ac:dyDescent="0.3">
      <c r="A22" t="s">
        <v>135</v>
      </c>
      <c r="B22" s="126" t="s">
        <v>130</v>
      </c>
      <c r="C22" s="117">
        <v>553</v>
      </c>
      <c r="D22" s="119">
        <v>1099</v>
      </c>
      <c r="E22" s="118" t="s">
        <v>117</v>
      </c>
      <c r="F22" s="117">
        <v>4.5999999999999996</v>
      </c>
      <c r="G22" s="117">
        <v>10.4</v>
      </c>
      <c r="H22" s="118" t="s">
        <v>117</v>
      </c>
      <c r="I22" s="117">
        <v>0.46</v>
      </c>
      <c r="J22" s="117">
        <v>0.83</v>
      </c>
      <c r="K22" s="118" t="s">
        <v>117</v>
      </c>
      <c r="L22" s="119">
        <v>7269</v>
      </c>
      <c r="M22" s="119">
        <v>22158</v>
      </c>
      <c r="N22" s="118" t="s">
        <v>117</v>
      </c>
      <c r="O22" s="117">
        <v>100</v>
      </c>
      <c r="P22" s="117">
        <v>225</v>
      </c>
      <c r="R22" s="118">
        <v>800</v>
      </c>
      <c r="S22" s="123">
        <v>1279</v>
      </c>
      <c r="T22" s="122">
        <v>4302</v>
      </c>
      <c r="U22" s="122"/>
      <c r="V22" s="118">
        <v>4.7</v>
      </c>
      <c r="W22" s="118">
        <v>8.1</v>
      </c>
      <c r="X22" s="118">
        <v>20</v>
      </c>
      <c r="Y22" s="118"/>
      <c r="Z22" s="118">
        <v>0.62</v>
      </c>
      <c r="AA22" s="118">
        <v>0.78</v>
      </c>
      <c r="AB22" s="118">
        <v>0.92</v>
      </c>
      <c r="AC22" s="118"/>
      <c r="AD22" s="122">
        <v>13575</v>
      </c>
      <c r="AE22" s="122">
        <v>28734</v>
      </c>
      <c r="AF22" s="122">
        <v>40595</v>
      </c>
      <c r="AH22" s="118">
        <v>92</v>
      </c>
      <c r="AI22" s="118">
        <v>183</v>
      </c>
      <c r="AJ22" s="118">
        <v>286</v>
      </c>
    </row>
    <row r="23" spans="1:36" x14ac:dyDescent="0.3">
      <c r="A23" t="s">
        <v>139</v>
      </c>
      <c r="B23" s="126" t="s">
        <v>130</v>
      </c>
      <c r="C23" s="119">
        <v>3752</v>
      </c>
      <c r="D23" s="119">
        <v>8029</v>
      </c>
      <c r="E23" s="117"/>
      <c r="F23" s="117">
        <v>4</v>
      </c>
      <c r="G23" s="117">
        <v>22.1</v>
      </c>
      <c r="H23" s="117"/>
      <c r="I23" s="117">
        <v>0.33</v>
      </c>
      <c r="J23" s="117">
        <v>0.73</v>
      </c>
      <c r="K23" s="117"/>
      <c r="L23" s="119">
        <v>98166</v>
      </c>
      <c r="M23" s="119">
        <v>120143</v>
      </c>
      <c r="N23" s="117"/>
      <c r="O23" s="117">
        <v>90</v>
      </c>
      <c r="P23" s="117">
        <v>309</v>
      </c>
      <c r="R23" s="122">
        <v>3752</v>
      </c>
      <c r="S23" s="123">
        <v>5351</v>
      </c>
      <c r="T23" s="122">
        <v>8029</v>
      </c>
      <c r="U23" s="118" t="s">
        <v>117</v>
      </c>
      <c r="V23" s="118">
        <v>4</v>
      </c>
      <c r="W23" s="118">
        <v>7.5</v>
      </c>
      <c r="X23" s="118">
        <v>22.1</v>
      </c>
      <c r="Y23" s="118" t="s">
        <v>117</v>
      </c>
      <c r="Z23" s="118">
        <v>0.33</v>
      </c>
      <c r="AA23" s="118">
        <v>0.37</v>
      </c>
      <c r="AB23" s="118">
        <v>0.73</v>
      </c>
      <c r="AC23" s="118" t="s">
        <v>117</v>
      </c>
      <c r="AD23" s="122">
        <v>98166</v>
      </c>
      <c r="AE23" s="122">
        <v>124684</v>
      </c>
      <c r="AF23" s="122">
        <v>120143</v>
      </c>
      <c r="AG23" s="118" t="s">
        <v>117</v>
      </c>
      <c r="AH23" s="118">
        <v>90</v>
      </c>
      <c r="AI23" s="118">
        <v>153</v>
      </c>
      <c r="AJ23" s="118">
        <v>309</v>
      </c>
    </row>
    <row r="24" spans="1:36" x14ac:dyDescent="0.3">
      <c r="A24" s="365" t="s">
        <v>47</v>
      </c>
      <c r="B24" s="126" t="s">
        <v>130</v>
      </c>
      <c r="C24" s="117">
        <v>931</v>
      </c>
      <c r="D24" s="119">
        <v>5023</v>
      </c>
      <c r="E24" s="117" t="s">
        <v>117</v>
      </c>
      <c r="F24" s="117">
        <v>2.7</v>
      </c>
      <c r="G24" s="117">
        <v>11.1</v>
      </c>
      <c r="H24" s="117" t="s">
        <v>117</v>
      </c>
      <c r="I24" s="117">
        <v>0.49</v>
      </c>
      <c r="J24" s="117">
        <v>0.83</v>
      </c>
      <c r="K24" s="117" t="s">
        <v>117</v>
      </c>
      <c r="L24" s="119">
        <v>17612</v>
      </c>
      <c r="M24" s="119">
        <v>100296</v>
      </c>
      <c r="N24" s="117" t="s">
        <v>117</v>
      </c>
      <c r="O24" s="117">
        <v>52</v>
      </c>
      <c r="P24" s="117">
        <v>217</v>
      </c>
      <c r="R24" s="122">
        <v>1873</v>
      </c>
      <c r="S24" s="123">
        <v>6225</v>
      </c>
      <c r="T24" s="122">
        <v>8434</v>
      </c>
      <c r="U24" s="118" t="s">
        <v>117</v>
      </c>
      <c r="V24" s="118">
        <v>3.4</v>
      </c>
      <c r="W24" s="118">
        <v>8.1</v>
      </c>
      <c r="X24" s="118">
        <v>12.5</v>
      </c>
      <c r="Y24" s="118" t="s">
        <v>117</v>
      </c>
      <c r="Z24" s="118">
        <v>0.51</v>
      </c>
      <c r="AA24" s="118">
        <v>0.82</v>
      </c>
      <c r="AB24" s="118">
        <v>0.87</v>
      </c>
      <c r="AC24" s="118" t="s">
        <v>117</v>
      </c>
      <c r="AD24" s="122">
        <v>33578</v>
      </c>
      <c r="AE24" s="122">
        <v>130350</v>
      </c>
      <c r="AF24" s="122">
        <v>178656</v>
      </c>
      <c r="AG24" s="118" t="s">
        <v>117</v>
      </c>
      <c r="AH24" s="118">
        <v>65</v>
      </c>
      <c r="AI24" s="118">
        <v>165</v>
      </c>
      <c r="AJ24" s="118">
        <v>253</v>
      </c>
    </row>
    <row r="25" spans="1:36" x14ac:dyDescent="0.3">
      <c r="A25" t="s">
        <v>140</v>
      </c>
      <c r="B25" s="367" t="s">
        <v>130</v>
      </c>
      <c r="C25" s="119">
        <v>4629</v>
      </c>
      <c r="D25" s="119">
        <v>18200</v>
      </c>
      <c r="E25" s="117"/>
      <c r="F25" s="117">
        <v>3.6</v>
      </c>
      <c r="G25" s="117">
        <v>16.399999999999999</v>
      </c>
      <c r="H25" s="117"/>
      <c r="I25" s="117">
        <v>0.79</v>
      </c>
      <c r="J25" s="117">
        <v>1</v>
      </c>
      <c r="K25" s="117"/>
      <c r="L25" s="119">
        <v>88808</v>
      </c>
      <c r="M25" s="119">
        <v>352126</v>
      </c>
      <c r="N25" s="117"/>
      <c r="O25" s="117">
        <v>70</v>
      </c>
      <c r="P25" s="117">
        <v>307</v>
      </c>
      <c r="R25" s="122">
        <v>4144</v>
      </c>
      <c r="S25" s="123">
        <v>15655</v>
      </c>
      <c r="T25" s="122">
        <v>17626</v>
      </c>
      <c r="U25" s="118" t="s">
        <v>117</v>
      </c>
      <c r="V25" s="118">
        <v>4.2</v>
      </c>
      <c r="W25" s="118">
        <v>12.4</v>
      </c>
      <c r="X25" s="118">
        <v>17.100000000000001</v>
      </c>
      <c r="Y25" s="118" t="s">
        <v>117</v>
      </c>
      <c r="Z25" s="118">
        <v>0.81</v>
      </c>
      <c r="AA25" s="118">
        <v>0.96</v>
      </c>
      <c r="AB25" s="118">
        <v>1</v>
      </c>
      <c r="AC25" s="118" t="s">
        <v>117</v>
      </c>
      <c r="AD25" s="122">
        <v>83989</v>
      </c>
      <c r="AE25" s="122">
        <v>338523</v>
      </c>
      <c r="AF25" s="122">
        <v>381605</v>
      </c>
      <c r="AG25" s="118" t="s">
        <v>117</v>
      </c>
      <c r="AH25" s="118">
        <v>91</v>
      </c>
      <c r="AI25" s="118">
        <v>264</v>
      </c>
      <c r="AJ25" s="118">
        <v>359</v>
      </c>
    </row>
    <row r="26" spans="1:36" x14ac:dyDescent="0.3">
      <c r="A26" t="s">
        <v>137</v>
      </c>
      <c r="B26" s="126" t="s">
        <v>130</v>
      </c>
      <c r="C26" s="119">
        <v>11039</v>
      </c>
      <c r="D26" s="119">
        <v>17654</v>
      </c>
      <c r="E26" s="117"/>
      <c r="F26" s="117">
        <v>3</v>
      </c>
      <c r="G26" s="117">
        <v>21.4</v>
      </c>
      <c r="H26" s="117"/>
      <c r="I26" s="117">
        <v>0.56999999999999995</v>
      </c>
      <c r="J26" s="117">
        <v>0.92</v>
      </c>
      <c r="K26" s="117"/>
      <c r="L26" s="119">
        <v>317625</v>
      </c>
      <c r="M26" s="119">
        <v>272111</v>
      </c>
      <c r="N26" s="117"/>
      <c r="O26" s="117">
        <v>76</v>
      </c>
      <c r="P26" s="117">
        <v>316</v>
      </c>
      <c r="R26" s="122">
        <v>11039</v>
      </c>
      <c r="S26" s="122">
        <v>23633</v>
      </c>
      <c r="T26" s="122">
        <v>17654</v>
      </c>
      <c r="U26" s="118" t="s">
        <v>117</v>
      </c>
      <c r="V26" s="118">
        <v>3</v>
      </c>
      <c r="W26" s="118">
        <v>7.3</v>
      </c>
      <c r="X26" s="118">
        <v>21.4</v>
      </c>
      <c r="Y26" s="118" t="s">
        <v>117</v>
      </c>
      <c r="Z26" s="118">
        <v>0.56999999999999995</v>
      </c>
      <c r="AA26" s="118">
        <v>0.61</v>
      </c>
      <c r="AB26" s="118">
        <v>0.92</v>
      </c>
      <c r="AC26" s="118" t="s">
        <v>117</v>
      </c>
      <c r="AD26" s="122">
        <v>317625</v>
      </c>
      <c r="AE26" s="122">
        <v>644219</v>
      </c>
      <c r="AF26" s="122">
        <v>272111</v>
      </c>
      <c r="AG26" s="118" t="s">
        <v>117</v>
      </c>
      <c r="AH26" s="118">
        <v>76</v>
      </c>
      <c r="AI26" s="118">
        <v>157</v>
      </c>
      <c r="AJ26" s="118">
        <v>316</v>
      </c>
    </row>
    <row r="27" spans="1:36" x14ac:dyDescent="0.3">
      <c r="A27" t="s">
        <v>132</v>
      </c>
      <c r="B27" s="126" t="s">
        <v>130</v>
      </c>
      <c r="C27" s="119">
        <v>1549</v>
      </c>
      <c r="D27" s="119">
        <v>3950</v>
      </c>
      <c r="E27" s="118" t="s">
        <v>117</v>
      </c>
      <c r="F27" s="117">
        <v>3.9</v>
      </c>
      <c r="G27" s="117">
        <v>15.1</v>
      </c>
      <c r="H27" s="118" t="s">
        <v>117</v>
      </c>
      <c r="I27" s="117">
        <v>0.64</v>
      </c>
      <c r="J27" s="117">
        <v>0.92</v>
      </c>
      <c r="K27" s="118" t="s">
        <v>117</v>
      </c>
      <c r="L27" s="119">
        <v>27579</v>
      </c>
      <c r="M27" s="119">
        <v>69486</v>
      </c>
      <c r="N27" s="118" t="s">
        <v>117</v>
      </c>
      <c r="O27" s="117">
        <v>69</v>
      </c>
      <c r="P27" s="117">
        <v>263</v>
      </c>
      <c r="R27" s="122">
        <v>1315</v>
      </c>
      <c r="S27" s="123">
        <v>4014</v>
      </c>
      <c r="T27" s="122">
        <v>8786</v>
      </c>
      <c r="U27" s="122"/>
      <c r="V27" s="118">
        <v>3.7</v>
      </c>
      <c r="W27" s="118">
        <v>9.4</v>
      </c>
      <c r="X27" s="118">
        <v>21</v>
      </c>
      <c r="Y27" s="118"/>
      <c r="Z27" s="118">
        <v>0.47</v>
      </c>
      <c r="AA27" s="118">
        <v>0.86</v>
      </c>
      <c r="AB27" s="118">
        <v>0.96</v>
      </c>
      <c r="AC27" s="118"/>
      <c r="AD27" s="122">
        <v>27015</v>
      </c>
      <c r="AE27" s="122">
        <v>91351</v>
      </c>
      <c r="AF27" s="122">
        <v>125124</v>
      </c>
      <c r="AH27" s="118">
        <v>78</v>
      </c>
      <c r="AI27" s="118">
        <v>205</v>
      </c>
      <c r="AJ27" s="118">
        <v>312</v>
      </c>
    </row>
    <row r="28" spans="1:36" x14ac:dyDescent="0.3">
      <c r="A28" t="s">
        <v>136</v>
      </c>
      <c r="B28" s="126" t="s">
        <v>130</v>
      </c>
      <c r="C28" s="117">
        <v>375</v>
      </c>
      <c r="D28" s="117">
        <v>866</v>
      </c>
      <c r="E28" s="118" t="s">
        <v>117</v>
      </c>
      <c r="F28" s="117">
        <v>4.3</v>
      </c>
      <c r="G28" s="117">
        <v>11.5</v>
      </c>
      <c r="H28" s="118" t="s">
        <v>117</v>
      </c>
      <c r="I28" s="117">
        <v>0.47</v>
      </c>
      <c r="J28" s="117">
        <v>0.91</v>
      </c>
      <c r="K28" s="118" t="s">
        <v>117</v>
      </c>
      <c r="L28" s="119">
        <v>6662</v>
      </c>
      <c r="M28" s="119">
        <v>18428</v>
      </c>
      <c r="N28" s="118" t="s">
        <v>117</v>
      </c>
      <c r="O28" s="117">
        <v>96</v>
      </c>
      <c r="P28" s="117">
        <v>252</v>
      </c>
      <c r="R28" s="118">
        <v>518</v>
      </c>
      <c r="S28" s="127">
        <v>850</v>
      </c>
      <c r="T28" s="122">
        <v>2264</v>
      </c>
      <c r="U28" s="122"/>
      <c r="V28" s="118">
        <v>4.9000000000000004</v>
      </c>
      <c r="W28" s="118">
        <v>8.9</v>
      </c>
      <c r="X28" s="118">
        <v>20.100000000000001</v>
      </c>
      <c r="Y28" s="118"/>
      <c r="Z28" s="118">
        <v>0.62</v>
      </c>
      <c r="AA28" s="118">
        <v>0.7</v>
      </c>
      <c r="AB28" s="118">
        <v>0.9</v>
      </c>
      <c r="AC28" s="118"/>
      <c r="AD28" s="122">
        <v>11040</v>
      </c>
      <c r="AE28" s="122">
        <v>19941</v>
      </c>
      <c r="AF28" s="122">
        <v>26386</v>
      </c>
      <c r="AG28" s="365"/>
      <c r="AH28" s="118">
        <v>111</v>
      </c>
      <c r="AI28" s="118">
        <v>210</v>
      </c>
      <c r="AJ28" s="118">
        <v>298</v>
      </c>
    </row>
    <row r="29" spans="1:36" x14ac:dyDescent="0.3">
      <c r="A29" t="s">
        <v>127</v>
      </c>
      <c r="B29" s="376" t="s">
        <v>130</v>
      </c>
      <c r="C29" s="119">
        <v>1113</v>
      </c>
      <c r="D29" s="119">
        <v>3760</v>
      </c>
      <c r="E29" s="118" t="s">
        <v>117</v>
      </c>
      <c r="F29" s="117">
        <v>3.8</v>
      </c>
      <c r="G29" s="117">
        <v>16.899999999999999</v>
      </c>
      <c r="H29" s="118" t="s">
        <v>117</v>
      </c>
      <c r="I29" s="117">
        <v>0.73</v>
      </c>
      <c r="J29" s="117">
        <v>0.98</v>
      </c>
      <c r="K29" s="118" t="s">
        <v>117</v>
      </c>
      <c r="L29" s="119">
        <v>19522</v>
      </c>
      <c r="M29" s="119">
        <v>65924</v>
      </c>
      <c r="N29" s="118" t="s">
        <v>117</v>
      </c>
      <c r="O29" s="117">
        <v>66</v>
      </c>
      <c r="P29" s="117">
        <v>289</v>
      </c>
      <c r="R29" s="122">
        <v>1239</v>
      </c>
      <c r="S29" s="123">
        <v>3773</v>
      </c>
      <c r="T29" s="122">
        <v>4344</v>
      </c>
      <c r="U29" s="122"/>
      <c r="V29" s="118">
        <v>3.9</v>
      </c>
      <c r="W29" s="118">
        <v>12.7</v>
      </c>
      <c r="X29" s="118">
        <v>16.600000000000001</v>
      </c>
      <c r="Y29" s="118"/>
      <c r="Z29" s="118">
        <v>0.76</v>
      </c>
      <c r="AA29" s="118">
        <v>0.93</v>
      </c>
      <c r="AB29" s="118">
        <v>0.94</v>
      </c>
      <c r="AC29" s="118"/>
      <c r="AD29" s="122">
        <v>22538</v>
      </c>
      <c r="AE29" s="122">
        <v>68778</v>
      </c>
      <c r="AF29" s="122">
        <v>79245</v>
      </c>
      <c r="AG29" s="365"/>
      <c r="AH29" s="118">
        <v>70</v>
      </c>
      <c r="AI29" s="118">
        <v>225</v>
      </c>
      <c r="AJ29" s="118">
        <v>293</v>
      </c>
    </row>
    <row r="30" spans="1:36" x14ac:dyDescent="0.3">
      <c r="A30" t="s">
        <v>1</v>
      </c>
      <c r="B30" s="126" t="s">
        <v>130</v>
      </c>
      <c r="C30" s="117">
        <v>222</v>
      </c>
      <c r="D30" s="117">
        <v>796</v>
      </c>
      <c r="E30" s="117" t="s">
        <v>117</v>
      </c>
      <c r="F30" s="117">
        <v>4.3</v>
      </c>
      <c r="G30" s="117">
        <v>11.3</v>
      </c>
      <c r="H30" s="117" t="s">
        <v>117</v>
      </c>
      <c r="I30" s="117">
        <v>0.28000000000000003</v>
      </c>
      <c r="J30" s="117">
        <v>1</v>
      </c>
      <c r="K30" s="117" t="s">
        <v>117</v>
      </c>
      <c r="L30" s="119">
        <v>2588</v>
      </c>
      <c r="M30" s="119">
        <v>16974</v>
      </c>
      <c r="N30" s="117" t="s">
        <v>117</v>
      </c>
      <c r="O30" s="117">
        <v>101</v>
      </c>
      <c r="P30" s="117">
        <v>242</v>
      </c>
      <c r="R30" s="118">
        <v>484</v>
      </c>
      <c r="S30" s="123">
        <v>1033</v>
      </c>
      <c r="T30" s="122">
        <v>1306</v>
      </c>
      <c r="U30" s="118" t="s">
        <v>117</v>
      </c>
      <c r="V30" s="118">
        <v>3.8</v>
      </c>
      <c r="W30" s="118">
        <v>8.6999999999999993</v>
      </c>
      <c r="X30" s="118">
        <v>12.5</v>
      </c>
      <c r="Y30" s="118" t="s">
        <v>117</v>
      </c>
      <c r="Z30" s="118">
        <v>0.37</v>
      </c>
      <c r="AA30" s="118">
        <v>1</v>
      </c>
      <c r="AB30" s="118">
        <v>1</v>
      </c>
      <c r="AC30" s="118" t="s">
        <v>117</v>
      </c>
      <c r="AD30" s="122">
        <v>5192</v>
      </c>
      <c r="AE30" s="122">
        <v>23024</v>
      </c>
      <c r="AF30" s="122">
        <v>30151</v>
      </c>
      <c r="AG30" s="118" t="s">
        <v>117</v>
      </c>
      <c r="AH30" s="118">
        <v>84</v>
      </c>
      <c r="AI30" s="118">
        <v>194</v>
      </c>
      <c r="AJ30" s="118">
        <v>283</v>
      </c>
    </row>
    <row r="31" spans="1:36" x14ac:dyDescent="0.3">
      <c r="A31" t="s">
        <v>146</v>
      </c>
      <c r="B31" s="126" t="s">
        <v>130</v>
      </c>
      <c r="C31" s="117">
        <v>251</v>
      </c>
      <c r="D31" s="117">
        <v>416</v>
      </c>
      <c r="E31" s="117" t="s">
        <v>117</v>
      </c>
      <c r="F31" s="117">
        <v>4.3</v>
      </c>
      <c r="G31" s="117">
        <v>9.9</v>
      </c>
      <c r="H31" s="117" t="s">
        <v>117</v>
      </c>
      <c r="I31" s="117">
        <v>0.41</v>
      </c>
      <c r="J31" s="117">
        <v>0.98</v>
      </c>
      <c r="K31" s="117" t="s">
        <v>117</v>
      </c>
      <c r="L31" s="119">
        <v>7638</v>
      </c>
      <c r="M31" s="119">
        <v>12776</v>
      </c>
      <c r="N31" s="117" t="s">
        <v>117</v>
      </c>
      <c r="O31" s="117">
        <v>142</v>
      </c>
      <c r="P31" s="117">
        <v>312</v>
      </c>
      <c r="R31" s="118">
        <v>57</v>
      </c>
      <c r="S31" s="130">
        <v>123</v>
      </c>
      <c r="T31" s="118">
        <v>280</v>
      </c>
      <c r="U31" s="118" t="s">
        <v>117</v>
      </c>
      <c r="V31" s="118">
        <v>5.0999999999999996</v>
      </c>
      <c r="W31" s="118">
        <v>7.5</v>
      </c>
      <c r="X31" s="118">
        <v>10.199999999999999</v>
      </c>
      <c r="Y31" s="118" t="s">
        <v>117</v>
      </c>
      <c r="Z31" s="118">
        <v>0.37</v>
      </c>
      <c r="AA31" s="118">
        <v>0.44</v>
      </c>
      <c r="AB31" s="118">
        <v>0.98</v>
      </c>
      <c r="AC31" s="118" t="s">
        <v>117</v>
      </c>
      <c r="AD31" s="122">
        <v>1663</v>
      </c>
      <c r="AE31" s="122">
        <v>3760</v>
      </c>
      <c r="AF31" s="122">
        <v>8528</v>
      </c>
      <c r="AG31" s="118" t="s">
        <v>117</v>
      </c>
      <c r="AH31" s="118">
        <v>154</v>
      </c>
      <c r="AI31" s="118">
        <v>234</v>
      </c>
      <c r="AJ31" s="118">
        <v>313</v>
      </c>
    </row>
    <row r="32" spans="1:36" x14ac:dyDescent="0.3">
      <c r="A32" t="s">
        <v>67</v>
      </c>
      <c r="B32" s="126" t="s">
        <v>130</v>
      </c>
      <c r="C32" s="117">
        <v>568</v>
      </c>
      <c r="D32" s="119">
        <v>5053</v>
      </c>
      <c r="E32" s="117"/>
      <c r="F32" s="117">
        <v>2.4</v>
      </c>
      <c r="G32" s="117">
        <v>19.2</v>
      </c>
      <c r="H32" s="117"/>
      <c r="I32" s="117">
        <v>0.56000000000000005</v>
      </c>
      <c r="J32" s="117">
        <v>0.99</v>
      </c>
      <c r="K32" s="117"/>
      <c r="L32" s="119">
        <v>12475</v>
      </c>
      <c r="M32" s="119">
        <v>68929</v>
      </c>
      <c r="N32" s="117"/>
      <c r="O32" s="117">
        <v>54</v>
      </c>
      <c r="P32" s="117">
        <v>266</v>
      </c>
      <c r="R32" s="122">
        <v>1066</v>
      </c>
      <c r="S32" s="123">
        <v>3306</v>
      </c>
      <c r="T32" s="122">
        <v>4280</v>
      </c>
      <c r="U32" s="118" t="s">
        <v>117</v>
      </c>
      <c r="V32" s="118">
        <v>2.6</v>
      </c>
      <c r="W32" s="118">
        <v>8.8000000000000007</v>
      </c>
      <c r="X32" s="118">
        <v>12.6</v>
      </c>
      <c r="Y32" s="118" t="s">
        <v>117</v>
      </c>
      <c r="Z32" s="118">
        <v>0.71</v>
      </c>
      <c r="AA32" s="118">
        <v>1</v>
      </c>
      <c r="AB32" s="118">
        <v>1</v>
      </c>
      <c r="AC32" s="118" t="s">
        <v>117</v>
      </c>
      <c r="AD32" s="122">
        <v>20097</v>
      </c>
      <c r="AE32" s="122">
        <v>77730</v>
      </c>
      <c r="AF32" s="122">
        <v>102601</v>
      </c>
      <c r="AG32" s="118" t="s">
        <v>117</v>
      </c>
      <c r="AH32" s="118">
        <v>56</v>
      </c>
      <c r="AI32" s="128">
        <v>206</v>
      </c>
      <c r="AJ32" s="128">
        <v>294</v>
      </c>
    </row>
    <row r="33" spans="1:36" x14ac:dyDescent="0.3">
      <c r="A33" t="s">
        <v>143</v>
      </c>
      <c r="B33" s="367" t="s">
        <v>130</v>
      </c>
      <c r="C33" s="119">
        <v>2018</v>
      </c>
      <c r="D33" s="119">
        <v>5890</v>
      </c>
      <c r="E33" s="117" t="s">
        <v>117</v>
      </c>
      <c r="F33" s="117">
        <v>4.5999999999999996</v>
      </c>
      <c r="G33" s="117">
        <v>13.2</v>
      </c>
      <c r="H33" s="117" t="s">
        <v>117</v>
      </c>
      <c r="I33" s="117">
        <v>0.7</v>
      </c>
      <c r="J33" s="117">
        <v>0.97</v>
      </c>
      <c r="K33" s="117" t="s">
        <v>117</v>
      </c>
      <c r="L33" s="119">
        <v>45547</v>
      </c>
      <c r="M33" s="119">
        <v>133332</v>
      </c>
      <c r="N33" s="117" t="s">
        <v>117</v>
      </c>
      <c r="O33" s="117">
        <v>106</v>
      </c>
      <c r="P33" s="117">
        <v>290</v>
      </c>
      <c r="R33" s="122">
        <v>2367</v>
      </c>
      <c r="S33" s="123">
        <v>4771</v>
      </c>
      <c r="T33" s="122">
        <v>6025</v>
      </c>
      <c r="U33" s="118" t="s">
        <v>117</v>
      </c>
      <c r="V33" s="118">
        <v>5.2</v>
      </c>
      <c r="W33" s="118">
        <v>8.9</v>
      </c>
      <c r="X33" s="118">
        <v>11.9</v>
      </c>
      <c r="Y33" s="118" t="s">
        <v>117</v>
      </c>
      <c r="Z33" s="118">
        <v>0.88</v>
      </c>
      <c r="AA33" s="118">
        <v>0.99</v>
      </c>
      <c r="AB33" s="118">
        <v>0.99</v>
      </c>
      <c r="AC33" s="118" t="s">
        <v>117</v>
      </c>
      <c r="AD33" s="122">
        <v>54883</v>
      </c>
      <c r="AE33" s="122">
        <v>112226</v>
      </c>
      <c r="AF33" s="122">
        <v>142734</v>
      </c>
      <c r="AG33" s="118" t="s">
        <v>117</v>
      </c>
      <c r="AH33" s="118">
        <v>121</v>
      </c>
      <c r="AI33" s="118">
        <v>205</v>
      </c>
      <c r="AJ33" s="118">
        <v>274</v>
      </c>
    </row>
    <row r="34" spans="1:36" x14ac:dyDescent="0.3">
      <c r="A34" t="s">
        <v>144</v>
      </c>
      <c r="B34" s="126" t="s">
        <v>130</v>
      </c>
      <c r="C34" s="119">
        <v>11526</v>
      </c>
      <c r="D34" s="119">
        <v>23332</v>
      </c>
      <c r="E34" s="117" t="s">
        <v>117</v>
      </c>
      <c r="F34" s="117">
        <v>4.7</v>
      </c>
      <c r="G34" s="117">
        <v>21.8</v>
      </c>
      <c r="H34" s="117" t="s">
        <v>117</v>
      </c>
      <c r="I34" s="117">
        <v>0.48</v>
      </c>
      <c r="J34" s="117">
        <v>0.97</v>
      </c>
      <c r="K34" s="117" t="s">
        <v>117</v>
      </c>
      <c r="L34" s="119">
        <v>254912</v>
      </c>
      <c r="M34" s="119">
        <v>345473</v>
      </c>
      <c r="N34" s="117" t="s">
        <v>117</v>
      </c>
      <c r="O34" s="117">
        <v>92</v>
      </c>
      <c r="P34" s="117">
        <v>295</v>
      </c>
      <c r="R34" s="122">
        <v>11526</v>
      </c>
      <c r="S34" s="123">
        <v>16208</v>
      </c>
      <c r="T34" s="122">
        <v>23332</v>
      </c>
      <c r="U34" s="118" t="s">
        <v>117</v>
      </c>
      <c r="V34" s="118">
        <v>4.7</v>
      </c>
      <c r="W34" s="118">
        <v>7.7</v>
      </c>
      <c r="X34" s="118">
        <v>21.8</v>
      </c>
      <c r="Y34" s="118" t="s">
        <v>117</v>
      </c>
      <c r="Z34" s="118">
        <v>0.48</v>
      </c>
      <c r="AA34" s="118">
        <v>0.59</v>
      </c>
      <c r="AB34" s="118">
        <v>0.97</v>
      </c>
      <c r="AC34" s="118" t="s">
        <v>117</v>
      </c>
      <c r="AD34" s="122">
        <v>254912</v>
      </c>
      <c r="AE34" s="122">
        <v>358878</v>
      </c>
      <c r="AF34" s="122">
        <v>345473</v>
      </c>
      <c r="AG34" s="118" t="s">
        <v>117</v>
      </c>
      <c r="AH34" s="118">
        <v>92</v>
      </c>
      <c r="AI34" s="118">
        <v>150</v>
      </c>
      <c r="AJ34" s="118">
        <v>295</v>
      </c>
    </row>
    <row r="35" spans="1:36" x14ac:dyDescent="0.3">
      <c r="A35" t="s">
        <v>134</v>
      </c>
      <c r="B35" s="126" t="s">
        <v>130</v>
      </c>
      <c r="C35" s="117">
        <v>441</v>
      </c>
      <c r="D35" s="117">
        <v>833</v>
      </c>
      <c r="E35" s="118" t="s">
        <v>117</v>
      </c>
      <c r="F35" s="117">
        <v>4.4000000000000004</v>
      </c>
      <c r="G35" s="117">
        <v>10.9</v>
      </c>
      <c r="H35" s="118" t="s">
        <v>117</v>
      </c>
      <c r="I35" s="117">
        <v>0.5</v>
      </c>
      <c r="J35" s="117">
        <v>0.69</v>
      </c>
      <c r="K35" s="118" t="s">
        <v>117</v>
      </c>
      <c r="L35" s="119">
        <v>4534</v>
      </c>
      <c r="M35" s="119">
        <v>15223</v>
      </c>
      <c r="N35" s="118" t="s">
        <v>117</v>
      </c>
      <c r="O35" s="117">
        <v>94</v>
      </c>
      <c r="P35" s="117">
        <v>236</v>
      </c>
      <c r="R35" s="118">
        <v>727</v>
      </c>
      <c r="S35" s="127">
        <v>881</v>
      </c>
      <c r="T35" s="122">
        <v>4055</v>
      </c>
      <c r="U35" s="118" t="s">
        <v>117</v>
      </c>
      <c r="V35" s="118">
        <v>4.5999999999999996</v>
      </c>
      <c r="W35" s="118">
        <v>6.9</v>
      </c>
      <c r="X35" s="118">
        <v>19.2</v>
      </c>
      <c r="Y35" s="118" t="s">
        <v>117</v>
      </c>
      <c r="Z35" s="118">
        <v>0.55000000000000004</v>
      </c>
      <c r="AA35" s="118">
        <v>0.77</v>
      </c>
      <c r="AB35" s="118">
        <v>0.89</v>
      </c>
      <c r="AC35" s="118" t="s">
        <v>117</v>
      </c>
      <c r="AD35" s="122">
        <v>4287</v>
      </c>
      <c r="AE35" s="122">
        <v>14942</v>
      </c>
      <c r="AF35" s="122">
        <v>23639</v>
      </c>
      <c r="AG35" s="118" t="s">
        <v>117</v>
      </c>
      <c r="AH35" s="118">
        <v>71</v>
      </c>
      <c r="AI35" s="118">
        <v>146</v>
      </c>
      <c r="AJ35" s="118">
        <v>259</v>
      </c>
    </row>
    <row r="36" spans="1:36" x14ac:dyDescent="0.3">
      <c r="A36" t="s">
        <v>145</v>
      </c>
      <c r="B36" s="126" t="s">
        <v>130</v>
      </c>
      <c r="C36" s="117">
        <v>772</v>
      </c>
      <c r="D36" s="119">
        <v>5266</v>
      </c>
      <c r="E36" s="117"/>
      <c r="F36" s="117">
        <v>2.2000000000000002</v>
      </c>
      <c r="G36" s="117">
        <v>14.3</v>
      </c>
      <c r="H36" s="117"/>
      <c r="I36" s="117">
        <v>0.43</v>
      </c>
      <c r="J36" s="117">
        <v>1</v>
      </c>
      <c r="K36" s="117"/>
      <c r="L36" s="119">
        <v>17887</v>
      </c>
      <c r="M36" s="119">
        <v>129864</v>
      </c>
      <c r="N36" s="117"/>
      <c r="O36" s="117">
        <v>51</v>
      </c>
      <c r="P36" s="117">
        <v>338</v>
      </c>
      <c r="R36" s="118">
        <v>772</v>
      </c>
      <c r="S36" s="123">
        <v>4621</v>
      </c>
      <c r="T36" s="122">
        <v>5266</v>
      </c>
      <c r="U36" s="118" t="s">
        <v>117</v>
      </c>
      <c r="V36" s="118">
        <v>2.2000000000000002</v>
      </c>
      <c r="W36" s="118">
        <v>11</v>
      </c>
      <c r="X36" s="118">
        <v>14.3</v>
      </c>
      <c r="Y36" s="118" t="s">
        <v>117</v>
      </c>
      <c r="Z36" s="118">
        <v>0.43</v>
      </c>
      <c r="AA36" s="118">
        <v>0.99</v>
      </c>
      <c r="AB36" s="118">
        <v>1</v>
      </c>
      <c r="AC36" s="118" t="s">
        <v>117</v>
      </c>
      <c r="AD36" s="122">
        <v>17887</v>
      </c>
      <c r="AE36" s="122">
        <v>114139</v>
      </c>
      <c r="AF36" s="122">
        <v>129864</v>
      </c>
      <c r="AG36" s="118" t="s">
        <v>117</v>
      </c>
      <c r="AH36" s="118">
        <v>51</v>
      </c>
      <c r="AI36" s="118">
        <v>260</v>
      </c>
      <c r="AJ36" s="118">
        <v>338</v>
      </c>
    </row>
    <row r="37" spans="1:36" x14ac:dyDescent="0.3">
      <c r="A37" s="76" t="s">
        <v>133</v>
      </c>
      <c r="B37" s="367" t="s">
        <v>130</v>
      </c>
      <c r="C37" s="117">
        <v>880</v>
      </c>
      <c r="D37" s="119">
        <v>2582</v>
      </c>
      <c r="E37" s="118" t="s">
        <v>117</v>
      </c>
      <c r="F37" s="117">
        <v>5.0999999999999996</v>
      </c>
      <c r="G37" s="117">
        <v>17.5</v>
      </c>
      <c r="H37" s="118" t="s">
        <v>117</v>
      </c>
      <c r="I37" s="117">
        <v>0.69</v>
      </c>
      <c r="J37" s="117">
        <v>0.78</v>
      </c>
      <c r="K37" s="118" t="s">
        <v>117</v>
      </c>
      <c r="L37" s="119">
        <v>16207</v>
      </c>
      <c r="M37" s="119">
        <v>47396</v>
      </c>
      <c r="N37" s="118" t="s">
        <v>117</v>
      </c>
      <c r="O37" s="117">
        <v>93</v>
      </c>
      <c r="P37" s="117">
        <v>316</v>
      </c>
      <c r="R37" s="122">
        <v>1081</v>
      </c>
      <c r="S37" s="123">
        <v>1773</v>
      </c>
      <c r="T37" s="122">
        <v>5099</v>
      </c>
      <c r="U37" s="122"/>
      <c r="V37" s="118">
        <v>5.2</v>
      </c>
      <c r="W37" s="118">
        <v>10.199999999999999</v>
      </c>
      <c r="X37" s="118">
        <v>22.4</v>
      </c>
      <c r="Y37" s="118"/>
      <c r="Z37" s="118">
        <v>0.79</v>
      </c>
      <c r="AA37" s="118">
        <v>0.84</v>
      </c>
      <c r="AB37" s="118">
        <v>0.91</v>
      </c>
      <c r="AC37" s="118"/>
      <c r="AD37" s="122">
        <v>19736</v>
      </c>
      <c r="AE37" s="122">
        <v>38648</v>
      </c>
      <c r="AF37" s="122">
        <v>54514</v>
      </c>
      <c r="AG37" s="365"/>
      <c r="AH37" s="118">
        <v>116</v>
      </c>
      <c r="AI37" s="118">
        <v>235</v>
      </c>
      <c r="AJ37" s="118">
        <v>347</v>
      </c>
    </row>
    <row r="38" spans="1:36" x14ac:dyDescent="0.3">
      <c r="A38" t="s">
        <v>70</v>
      </c>
      <c r="B38" s="126" t="s">
        <v>130</v>
      </c>
      <c r="C38" s="117">
        <v>261</v>
      </c>
      <c r="D38" s="119">
        <v>5599</v>
      </c>
      <c r="E38" s="117"/>
      <c r="F38" s="117">
        <v>2.6</v>
      </c>
      <c r="G38" s="117">
        <v>24.9</v>
      </c>
      <c r="H38" s="117"/>
      <c r="I38" s="117">
        <v>0.32</v>
      </c>
      <c r="J38" s="117">
        <v>0.9</v>
      </c>
      <c r="K38" s="117"/>
      <c r="L38" s="119">
        <v>8741</v>
      </c>
      <c r="M38" s="119">
        <v>82075</v>
      </c>
      <c r="N38" s="117"/>
      <c r="O38" s="117">
        <v>72</v>
      </c>
      <c r="P38" s="117">
        <v>352</v>
      </c>
      <c r="R38" s="118">
        <v>261</v>
      </c>
      <c r="S38" s="123">
        <v>3233</v>
      </c>
      <c r="T38" s="122">
        <v>5599</v>
      </c>
      <c r="U38" s="118" t="s">
        <v>117</v>
      </c>
      <c r="V38" s="118">
        <v>2.6</v>
      </c>
      <c r="W38" s="118">
        <v>12.6</v>
      </c>
      <c r="X38" s="118">
        <v>24.9</v>
      </c>
      <c r="Y38" s="118" t="s">
        <v>117</v>
      </c>
      <c r="Z38" s="118">
        <v>0.32</v>
      </c>
      <c r="AA38" s="118">
        <v>0.84</v>
      </c>
      <c r="AB38" s="118">
        <v>0.9</v>
      </c>
      <c r="AC38" s="118" t="s">
        <v>117</v>
      </c>
      <c r="AD38" s="122">
        <v>8741</v>
      </c>
      <c r="AE38" s="122">
        <v>67197</v>
      </c>
      <c r="AF38" s="122">
        <v>82075</v>
      </c>
      <c r="AG38" s="118" t="s">
        <v>117</v>
      </c>
      <c r="AH38" s="118">
        <v>72</v>
      </c>
      <c r="AI38" s="118">
        <v>256</v>
      </c>
      <c r="AJ38" s="118">
        <v>352</v>
      </c>
    </row>
    <row r="39" spans="1:36" x14ac:dyDescent="0.3">
      <c r="A39" t="s">
        <v>46</v>
      </c>
      <c r="B39" s="126" t="s">
        <v>130</v>
      </c>
      <c r="C39" s="119">
        <v>3164</v>
      </c>
      <c r="D39" s="119">
        <v>27453</v>
      </c>
      <c r="E39" s="118" t="s">
        <v>117</v>
      </c>
      <c r="F39" s="117">
        <v>2.7</v>
      </c>
      <c r="G39" s="117">
        <v>14.1</v>
      </c>
      <c r="H39" s="118" t="s">
        <v>117</v>
      </c>
      <c r="I39" s="117">
        <v>0.32</v>
      </c>
      <c r="J39" s="117">
        <v>0.91</v>
      </c>
      <c r="K39" s="118" t="s">
        <v>117</v>
      </c>
      <c r="L39" s="119">
        <v>60503</v>
      </c>
      <c r="M39" s="119">
        <v>504253</v>
      </c>
      <c r="N39" s="118" t="s">
        <v>117</v>
      </c>
      <c r="O39" s="117">
        <v>51</v>
      </c>
      <c r="P39" s="117">
        <v>254</v>
      </c>
      <c r="R39" s="122">
        <v>1376</v>
      </c>
      <c r="S39" s="123">
        <v>8196</v>
      </c>
      <c r="T39" s="122">
        <v>25984</v>
      </c>
      <c r="U39" s="118" t="s">
        <v>117</v>
      </c>
      <c r="V39" s="118">
        <v>1.9</v>
      </c>
      <c r="W39" s="118">
        <v>7.1</v>
      </c>
      <c r="X39" s="118">
        <v>10.5</v>
      </c>
      <c r="Y39" s="118" t="s">
        <v>117</v>
      </c>
      <c r="Z39" s="118">
        <v>0.39</v>
      </c>
      <c r="AA39" s="118">
        <v>1</v>
      </c>
      <c r="AB39" s="118">
        <v>1</v>
      </c>
      <c r="AC39" s="118" t="s">
        <v>117</v>
      </c>
      <c r="AD39" s="122">
        <v>595692</v>
      </c>
      <c r="AE39" s="122">
        <v>2731905</v>
      </c>
      <c r="AF39" s="122">
        <v>4495859</v>
      </c>
      <c r="AG39" s="118" t="s">
        <v>117</v>
      </c>
      <c r="AH39" s="118">
        <v>548</v>
      </c>
      <c r="AI39" s="118">
        <v>901</v>
      </c>
      <c r="AJ39" s="122">
        <v>1057</v>
      </c>
    </row>
    <row r="40" spans="1:36" x14ac:dyDescent="0.3">
      <c r="A40" t="s">
        <v>49</v>
      </c>
      <c r="B40" s="126" t="s">
        <v>130</v>
      </c>
      <c r="C40" s="117">
        <v>473</v>
      </c>
      <c r="D40" s="119">
        <v>2862</v>
      </c>
      <c r="E40" s="117" t="s">
        <v>117</v>
      </c>
      <c r="F40" s="117">
        <v>3</v>
      </c>
      <c r="G40" s="117">
        <v>10.1</v>
      </c>
      <c r="H40" s="117" t="s">
        <v>117</v>
      </c>
      <c r="I40" s="117">
        <v>0.45</v>
      </c>
      <c r="J40" s="117">
        <v>0.98</v>
      </c>
      <c r="K40" s="117" t="s">
        <v>117</v>
      </c>
      <c r="L40" s="119">
        <v>11774</v>
      </c>
      <c r="M40" s="119">
        <v>76939</v>
      </c>
      <c r="N40" s="117" t="s">
        <v>117</v>
      </c>
      <c r="O40" s="117">
        <v>78</v>
      </c>
      <c r="P40" s="117">
        <v>269</v>
      </c>
      <c r="R40" s="118">
        <v>824</v>
      </c>
      <c r="S40" s="123">
        <v>3362</v>
      </c>
      <c r="T40" s="122">
        <v>3934</v>
      </c>
      <c r="U40" s="118" t="s">
        <v>117</v>
      </c>
      <c r="V40" s="118">
        <v>2.2000000000000002</v>
      </c>
      <c r="W40" s="118">
        <v>7.6</v>
      </c>
      <c r="X40" s="118">
        <v>10.5</v>
      </c>
      <c r="Y40" s="118" t="s">
        <v>117</v>
      </c>
      <c r="Z40" s="118">
        <v>0.47</v>
      </c>
      <c r="AA40" s="118">
        <v>0.89</v>
      </c>
      <c r="AB40" s="118">
        <v>0.98</v>
      </c>
      <c r="AC40" s="118" t="s">
        <v>117</v>
      </c>
      <c r="AD40" s="122">
        <v>19934</v>
      </c>
      <c r="AE40" s="122">
        <v>96963</v>
      </c>
      <c r="AF40" s="122">
        <v>113303</v>
      </c>
      <c r="AG40" s="118" t="s">
        <v>117</v>
      </c>
      <c r="AH40" s="118">
        <v>51</v>
      </c>
      <c r="AI40" s="118">
        <v>211</v>
      </c>
      <c r="AJ40" s="118">
        <v>293</v>
      </c>
    </row>
    <row r="41" spans="1:36" s="40" customFormat="1" x14ac:dyDescent="0.3">
      <c r="A41" s="40" t="s">
        <v>69</v>
      </c>
      <c r="B41" s="370" t="s">
        <v>130</v>
      </c>
      <c r="C41" s="370">
        <v>95</v>
      </c>
      <c r="D41" s="370">
        <v>186</v>
      </c>
      <c r="E41" s="370" t="s">
        <v>117</v>
      </c>
      <c r="F41" s="370">
        <v>3.2</v>
      </c>
      <c r="G41" s="370">
        <v>5.87</v>
      </c>
      <c r="H41" s="370" t="s">
        <v>117</v>
      </c>
      <c r="I41" s="370">
        <v>0.05</v>
      </c>
      <c r="J41" s="370">
        <v>0.11</v>
      </c>
      <c r="K41" s="370" t="s">
        <v>117</v>
      </c>
      <c r="L41" s="370">
        <v>308</v>
      </c>
      <c r="M41" s="371">
        <v>3126</v>
      </c>
      <c r="N41" s="370" t="s">
        <v>117</v>
      </c>
      <c r="O41" s="370">
        <v>39</v>
      </c>
      <c r="P41" s="370">
        <v>298</v>
      </c>
      <c r="R41" s="125">
        <v>418</v>
      </c>
      <c r="S41" s="372">
        <v>898</v>
      </c>
      <c r="T41" s="125">
        <v>946</v>
      </c>
      <c r="U41" s="125" t="s">
        <v>117</v>
      </c>
      <c r="V41" s="125">
        <v>2.88</v>
      </c>
      <c r="W41" s="125">
        <v>4.75</v>
      </c>
      <c r="X41" s="125">
        <v>5.4</v>
      </c>
      <c r="Y41" s="125" t="s">
        <v>117</v>
      </c>
      <c r="Z41" s="125">
        <v>0.11</v>
      </c>
      <c r="AA41" s="125">
        <v>0.56000000000000005</v>
      </c>
      <c r="AB41" s="125">
        <v>0.56000000000000005</v>
      </c>
      <c r="AC41" s="125" t="s">
        <v>117</v>
      </c>
      <c r="AD41" s="124">
        <v>1384</v>
      </c>
      <c r="AE41" s="124">
        <v>12730</v>
      </c>
      <c r="AF41" s="124">
        <v>14062</v>
      </c>
      <c r="AG41" s="125" t="s">
        <v>117</v>
      </c>
      <c r="AH41" s="125">
        <v>35</v>
      </c>
      <c r="AI41" s="125">
        <v>244</v>
      </c>
      <c r="AJ41" s="125">
        <v>288</v>
      </c>
    </row>
    <row r="42" spans="1:36" x14ac:dyDescent="0.3">
      <c r="A42" t="s">
        <v>135</v>
      </c>
      <c r="B42" s="126" t="s">
        <v>128</v>
      </c>
      <c r="C42" s="117">
        <v>391</v>
      </c>
      <c r="D42" s="117">
        <v>872</v>
      </c>
      <c r="E42" s="118" t="s">
        <v>117</v>
      </c>
      <c r="F42" s="117">
        <v>4.3</v>
      </c>
      <c r="G42" s="117">
        <v>8.4</v>
      </c>
      <c r="H42" s="118" t="s">
        <v>117</v>
      </c>
      <c r="I42" s="117">
        <v>0.5</v>
      </c>
      <c r="J42" s="117">
        <v>0.88</v>
      </c>
      <c r="K42" s="118" t="s">
        <v>117</v>
      </c>
      <c r="L42" s="119">
        <v>112948</v>
      </c>
      <c r="M42" s="119">
        <v>223491</v>
      </c>
      <c r="N42" s="118" t="s">
        <v>117</v>
      </c>
      <c r="O42" s="117">
        <v>773</v>
      </c>
      <c r="P42" s="119">
        <v>1266</v>
      </c>
      <c r="R42" s="118">
        <v>455</v>
      </c>
      <c r="S42" s="118">
        <v>709</v>
      </c>
      <c r="T42" s="122">
        <v>1646</v>
      </c>
      <c r="U42" s="122"/>
      <c r="V42" s="118">
        <v>3.6</v>
      </c>
      <c r="W42" s="118">
        <v>6.1</v>
      </c>
      <c r="X42" s="118">
        <v>11.5</v>
      </c>
      <c r="Y42" s="118"/>
      <c r="Z42" s="118">
        <v>1</v>
      </c>
      <c r="AA42" s="118">
        <v>1</v>
      </c>
      <c r="AB42" s="118">
        <v>1</v>
      </c>
      <c r="AC42" s="118"/>
      <c r="AD42" s="122">
        <v>101917</v>
      </c>
      <c r="AE42" s="122">
        <v>168583</v>
      </c>
      <c r="AF42" s="122">
        <v>217323</v>
      </c>
      <c r="AG42" s="365"/>
      <c r="AH42" s="118">
        <v>557</v>
      </c>
      <c r="AI42" s="118">
        <v>897</v>
      </c>
      <c r="AJ42" s="122">
        <v>1125</v>
      </c>
    </row>
    <row r="43" spans="1:36" x14ac:dyDescent="0.3">
      <c r="A43" t="s">
        <v>139</v>
      </c>
      <c r="B43" s="126" t="s">
        <v>128</v>
      </c>
      <c r="C43" s="117">
        <v>934</v>
      </c>
      <c r="D43" s="119">
        <v>5792</v>
      </c>
      <c r="E43" s="117"/>
      <c r="F43" s="117">
        <v>1.8</v>
      </c>
      <c r="G43" s="117">
        <v>7.2</v>
      </c>
      <c r="H43" s="117"/>
      <c r="I43" s="117">
        <v>0.49</v>
      </c>
      <c r="J43" s="117">
        <v>1</v>
      </c>
      <c r="K43" s="117"/>
      <c r="L43" s="119">
        <v>129831</v>
      </c>
      <c r="M43" s="119">
        <v>607842</v>
      </c>
      <c r="N43" s="117"/>
      <c r="O43" s="117">
        <v>176</v>
      </c>
      <c r="P43" s="117">
        <v>426</v>
      </c>
      <c r="R43" s="118">
        <v>934</v>
      </c>
      <c r="S43" s="122">
        <v>2055</v>
      </c>
      <c r="T43" s="122">
        <v>5792</v>
      </c>
      <c r="U43" s="118" t="s">
        <v>117</v>
      </c>
      <c r="V43" s="118">
        <v>1.8</v>
      </c>
      <c r="W43" s="118">
        <v>2.9</v>
      </c>
      <c r="X43" s="118">
        <v>7.2</v>
      </c>
      <c r="Y43" s="118" t="s">
        <v>117</v>
      </c>
      <c r="Z43" s="118">
        <v>0.49</v>
      </c>
      <c r="AA43" s="118">
        <v>0.7</v>
      </c>
      <c r="AB43" s="118">
        <v>1</v>
      </c>
      <c r="AC43" s="118" t="s">
        <v>117</v>
      </c>
      <c r="AD43" s="122">
        <v>129631</v>
      </c>
      <c r="AE43" s="122">
        <v>282394</v>
      </c>
      <c r="AF43" s="122">
        <v>607842</v>
      </c>
      <c r="AG43" s="118" t="s">
        <v>117</v>
      </c>
      <c r="AH43" s="118">
        <v>176</v>
      </c>
      <c r="AI43" s="118">
        <v>245</v>
      </c>
      <c r="AJ43" s="118">
        <v>426</v>
      </c>
    </row>
    <row r="44" spans="1:36" x14ac:dyDescent="0.3">
      <c r="A44" s="365" t="s">
        <v>47</v>
      </c>
      <c r="B44" s="126" t="s">
        <v>128</v>
      </c>
      <c r="C44" s="119">
        <v>1911</v>
      </c>
      <c r="D44" s="119">
        <v>3520</v>
      </c>
      <c r="E44" s="117" t="s">
        <v>117</v>
      </c>
      <c r="F44" s="117">
        <v>4.2</v>
      </c>
      <c r="G44" s="117">
        <v>10.7</v>
      </c>
      <c r="H44" s="117" t="s">
        <v>117</v>
      </c>
      <c r="I44" s="117">
        <v>1</v>
      </c>
      <c r="J44" s="117">
        <v>1</v>
      </c>
      <c r="K44" s="117" t="s">
        <v>117</v>
      </c>
      <c r="L44" s="119">
        <v>220570</v>
      </c>
      <c r="M44" s="119">
        <v>396000</v>
      </c>
      <c r="N44" s="117" t="s">
        <v>117</v>
      </c>
      <c r="O44" s="117">
        <v>449</v>
      </c>
      <c r="P44" s="119">
        <v>1075</v>
      </c>
      <c r="R44" s="122">
        <v>1839</v>
      </c>
      <c r="S44" s="122">
        <v>2877</v>
      </c>
      <c r="T44" s="122">
        <v>3270</v>
      </c>
      <c r="U44" s="118" t="s">
        <v>117</v>
      </c>
      <c r="V44" s="118">
        <v>4.3</v>
      </c>
      <c r="W44" s="118">
        <v>8.6</v>
      </c>
      <c r="X44" s="118">
        <v>11</v>
      </c>
      <c r="Y44" s="118" t="s">
        <v>117</v>
      </c>
      <c r="Z44" s="118">
        <v>1</v>
      </c>
      <c r="AA44" s="118">
        <v>1</v>
      </c>
      <c r="AB44" s="118">
        <v>1</v>
      </c>
      <c r="AC44" s="118" t="s">
        <v>117</v>
      </c>
      <c r="AD44" s="122">
        <v>218075</v>
      </c>
      <c r="AE44" s="122">
        <v>324661</v>
      </c>
      <c r="AF44" s="122">
        <v>374482</v>
      </c>
      <c r="AG44" s="118" t="s">
        <v>117</v>
      </c>
      <c r="AH44" s="118">
        <v>480</v>
      </c>
      <c r="AI44" s="118">
        <v>879</v>
      </c>
      <c r="AJ44" s="122">
        <v>1115</v>
      </c>
    </row>
    <row r="45" spans="1:36" x14ac:dyDescent="0.3">
      <c r="A45" t="s">
        <v>140</v>
      </c>
      <c r="B45" s="367" t="s">
        <v>128</v>
      </c>
      <c r="C45" s="119">
        <v>8218</v>
      </c>
      <c r="D45" s="119">
        <v>23980</v>
      </c>
      <c r="E45" s="117"/>
      <c r="F45" s="117">
        <v>5.6</v>
      </c>
      <c r="G45" s="117">
        <v>14.3</v>
      </c>
      <c r="H45" s="117"/>
      <c r="I45" s="117">
        <v>0.64</v>
      </c>
      <c r="J45" s="117">
        <v>1</v>
      </c>
      <c r="K45" s="117"/>
      <c r="L45" s="119">
        <v>1344061</v>
      </c>
      <c r="M45" s="119">
        <v>3511194</v>
      </c>
      <c r="N45" s="117"/>
      <c r="O45" s="117">
        <v>536</v>
      </c>
      <c r="P45" s="119">
        <v>1307</v>
      </c>
      <c r="R45" s="122">
        <v>8873</v>
      </c>
      <c r="S45" s="122">
        <v>20865</v>
      </c>
      <c r="T45" s="122">
        <v>24356</v>
      </c>
      <c r="U45" s="118" t="s">
        <v>117</v>
      </c>
      <c r="V45" s="118">
        <v>5.9</v>
      </c>
      <c r="W45" s="118">
        <v>11</v>
      </c>
      <c r="X45" s="118">
        <v>14.5</v>
      </c>
      <c r="Y45" s="118" t="s">
        <v>117</v>
      </c>
      <c r="Z45" s="118">
        <v>0.65</v>
      </c>
      <c r="AA45" s="118">
        <v>1</v>
      </c>
      <c r="AB45" s="118">
        <v>1</v>
      </c>
      <c r="AC45" s="118" t="s">
        <v>117</v>
      </c>
      <c r="AD45" s="122">
        <v>1484327</v>
      </c>
      <c r="AE45" s="122">
        <v>3049618</v>
      </c>
      <c r="AF45" s="122">
        <v>3809863</v>
      </c>
      <c r="AG45" s="118" t="s">
        <v>117</v>
      </c>
      <c r="AH45" s="118">
        <v>551</v>
      </c>
      <c r="AI45" s="118">
        <v>998</v>
      </c>
      <c r="AJ45" s="122">
        <v>1295</v>
      </c>
    </row>
    <row r="46" spans="1:36" x14ac:dyDescent="0.3">
      <c r="A46" t="s">
        <v>137</v>
      </c>
      <c r="B46" s="126" t="s">
        <v>128</v>
      </c>
      <c r="C46" s="119">
        <v>3097</v>
      </c>
      <c r="D46" s="119">
        <v>17613</v>
      </c>
      <c r="E46" s="117"/>
      <c r="F46" s="117">
        <v>2.5</v>
      </c>
      <c r="G46" s="117">
        <v>9.1</v>
      </c>
      <c r="H46" s="117"/>
      <c r="I46" s="117">
        <v>0.6</v>
      </c>
      <c r="J46" s="117">
        <v>1</v>
      </c>
      <c r="K46" s="117"/>
      <c r="L46" s="119">
        <v>465080</v>
      </c>
      <c r="M46" s="119">
        <v>1779088</v>
      </c>
      <c r="N46" s="117"/>
      <c r="O46" s="117">
        <v>237</v>
      </c>
      <c r="P46" s="117">
        <v>518</v>
      </c>
      <c r="R46" s="122">
        <v>3097</v>
      </c>
      <c r="S46" s="122">
        <v>6516</v>
      </c>
      <c r="T46" s="122">
        <v>17613</v>
      </c>
      <c r="U46" s="118" t="s">
        <v>117</v>
      </c>
      <c r="V46" s="118">
        <v>2.5</v>
      </c>
      <c r="W46" s="118">
        <v>3.6</v>
      </c>
      <c r="X46" s="118">
        <v>9.1</v>
      </c>
      <c r="Y46" s="118" t="s">
        <v>117</v>
      </c>
      <c r="Z46" s="118">
        <v>0.6</v>
      </c>
      <c r="AA46" s="118">
        <v>0.7</v>
      </c>
      <c r="AB46" s="118">
        <v>1</v>
      </c>
      <c r="AC46" s="118" t="s">
        <v>117</v>
      </c>
      <c r="AD46" s="122">
        <v>465080</v>
      </c>
      <c r="AE46" s="122">
        <v>818516</v>
      </c>
      <c r="AF46" s="122">
        <v>1779088</v>
      </c>
      <c r="AG46" s="118" t="s">
        <v>117</v>
      </c>
      <c r="AH46" s="118">
        <v>237</v>
      </c>
      <c r="AI46" s="118">
        <v>274</v>
      </c>
      <c r="AJ46" s="118">
        <v>518</v>
      </c>
    </row>
    <row r="47" spans="1:36" x14ac:dyDescent="0.3">
      <c r="A47" t="s">
        <v>132</v>
      </c>
      <c r="B47" s="126" t="s">
        <v>128</v>
      </c>
      <c r="C47" s="119">
        <v>1559</v>
      </c>
      <c r="D47" s="119">
        <v>2315</v>
      </c>
      <c r="E47" s="118" t="s">
        <v>117</v>
      </c>
      <c r="F47" s="117">
        <v>3.8</v>
      </c>
      <c r="G47" s="117">
        <v>9</v>
      </c>
      <c r="H47" s="118" t="s">
        <v>117</v>
      </c>
      <c r="I47" s="117">
        <v>0.98</v>
      </c>
      <c r="J47" s="117">
        <v>0.98</v>
      </c>
      <c r="K47" s="118" t="s">
        <v>117</v>
      </c>
      <c r="L47" s="119">
        <v>205650</v>
      </c>
      <c r="M47" s="119">
        <v>290263</v>
      </c>
      <c r="N47" s="118" t="s">
        <v>117</v>
      </c>
      <c r="O47" s="117">
        <v>456</v>
      </c>
      <c r="P47" s="119">
        <v>1001</v>
      </c>
      <c r="R47" s="122">
        <v>1479</v>
      </c>
      <c r="S47" s="122">
        <v>2172</v>
      </c>
      <c r="T47" s="122">
        <v>3769</v>
      </c>
      <c r="U47" s="122"/>
      <c r="V47" s="118">
        <v>3.1</v>
      </c>
      <c r="W47" s="118">
        <v>7.1</v>
      </c>
      <c r="X47" s="118">
        <v>12.4</v>
      </c>
      <c r="Y47" s="118"/>
      <c r="Z47" s="118">
        <v>1</v>
      </c>
      <c r="AA47" s="118">
        <v>1</v>
      </c>
      <c r="AB47" s="118">
        <v>1</v>
      </c>
      <c r="AC47" s="118"/>
      <c r="AD47" s="122">
        <v>182410</v>
      </c>
      <c r="AE47" s="122">
        <v>263921</v>
      </c>
      <c r="AF47" s="122">
        <v>304153</v>
      </c>
      <c r="AG47" s="365"/>
      <c r="AH47" s="118">
        <v>328</v>
      </c>
      <c r="AI47" s="118">
        <v>719</v>
      </c>
      <c r="AJ47" s="118">
        <v>903</v>
      </c>
    </row>
    <row r="48" spans="1:36" x14ac:dyDescent="0.3">
      <c r="A48" t="s">
        <v>136</v>
      </c>
      <c r="B48" s="126" t="s">
        <v>128</v>
      </c>
      <c r="C48" s="117">
        <v>545</v>
      </c>
      <c r="D48" s="117">
        <v>843</v>
      </c>
      <c r="E48" s="118" t="s">
        <v>117</v>
      </c>
      <c r="F48" s="117">
        <v>4.3</v>
      </c>
      <c r="G48" s="117">
        <v>8.5</v>
      </c>
      <c r="H48" s="118" t="s">
        <v>117</v>
      </c>
      <c r="I48" s="117">
        <v>0.85</v>
      </c>
      <c r="J48" s="117">
        <v>0.85</v>
      </c>
      <c r="K48" s="118" t="s">
        <v>117</v>
      </c>
      <c r="L48" s="119">
        <v>124717</v>
      </c>
      <c r="M48" s="119">
        <v>200846</v>
      </c>
      <c r="N48" s="118" t="s">
        <v>117</v>
      </c>
      <c r="O48" s="117">
        <v>724</v>
      </c>
      <c r="P48" s="119">
        <v>1303</v>
      </c>
      <c r="R48" s="118">
        <v>524</v>
      </c>
      <c r="S48" s="118">
        <v>736</v>
      </c>
      <c r="T48" s="122">
        <v>1798</v>
      </c>
      <c r="U48" s="122"/>
      <c r="V48" s="118">
        <v>3.3</v>
      </c>
      <c r="W48" s="118">
        <v>6.4</v>
      </c>
      <c r="X48" s="118">
        <v>11.8</v>
      </c>
      <c r="Y48" s="118"/>
      <c r="Z48" s="118">
        <v>1</v>
      </c>
      <c r="AA48" s="118">
        <v>1</v>
      </c>
      <c r="AB48" s="118">
        <v>1</v>
      </c>
      <c r="AC48" s="118"/>
      <c r="AD48" s="122">
        <v>120843</v>
      </c>
      <c r="AE48" s="122">
        <v>194235</v>
      </c>
      <c r="AF48" s="122">
        <v>271309</v>
      </c>
      <c r="AG48" s="365"/>
      <c r="AH48" s="118">
        <v>497</v>
      </c>
      <c r="AI48" s="118">
        <v>944</v>
      </c>
      <c r="AJ48" s="122">
        <v>1175</v>
      </c>
    </row>
    <row r="49" spans="1:36" x14ac:dyDescent="0.3">
      <c r="A49" t="s">
        <v>127</v>
      </c>
      <c r="B49" s="376" t="s">
        <v>128</v>
      </c>
      <c r="C49" s="117">
        <v>484</v>
      </c>
      <c r="D49" s="117">
        <v>774</v>
      </c>
      <c r="E49" s="118" t="s">
        <v>117</v>
      </c>
      <c r="F49" s="117">
        <v>3.7</v>
      </c>
      <c r="G49" s="117">
        <v>8.6</v>
      </c>
      <c r="H49" s="118" t="s">
        <v>117</v>
      </c>
      <c r="I49" s="117">
        <v>0.99</v>
      </c>
      <c r="J49" s="117">
        <v>1</v>
      </c>
      <c r="K49" s="118" t="s">
        <v>117</v>
      </c>
      <c r="L49" s="119">
        <v>63894</v>
      </c>
      <c r="M49" s="119">
        <v>95128</v>
      </c>
      <c r="N49" s="118" t="s">
        <v>117</v>
      </c>
      <c r="O49" s="117">
        <v>446</v>
      </c>
      <c r="P49" s="117">
        <v>920</v>
      </c>
      <c r="R49" s="368">
        <v>550</v>
      </c>
      <c r="S49" s="368">
        <v>795</v>
      </c>
      <c r="T49" s="368">
        <v>869</v>
      </c>
      <c r="U49" s="368"/>
      <c r="V49" s="368">
        <v>3.5</v>
      </c>
      <c r="W49" s="368">
        <v>6.7</v>
      </c>
      <c r="X49" s="368">
        <v>7.9</v>
      </c>
      <c r="Y49" s="368"/>
      <c r="Z49" s="368">
        <v>0.97</v>
      </c>
      <c r="AA49" s="368">
        <v>0.98</v>
      </c>
      <c r="AB49" s="368">
        <v>0.98</v>
      </c>
      <c r="AC49" s="368"/>
      <c r="AD49" s="369">
        <v>22538</v>
      </c>
      <c r="AE49" s="369">
        <v>68778</v>
      </c>
      <c r="AF49" s="369">
        <v>79245</v>
      </c>
      <c r="AG49" s="365"/>
      <c r="AH49" s="368">
        <v>70</v>
      </c>
      <c r="AI49" s="368">
        <v>225</v>
      </c>
      <c r="AJ49" s="368">
        <v>293</v>
      </c>
    </row>
    <row r="50" spans="1:36" x14ac:dyDescent="0.3">
      <c r="A50" t="s">
        <v>1</v>
      </c>
      <c r="B50" s="126" t="s">
        <v>128</v>
      </c>
      <c r="C50" s="119">
        <v>1560</v>
      </c>
      <c r="D50" s="119">
        <v>2696</v>
      </c>
      <c r="E50" s="117" t="s">
        <v>117</v>
      </c>
      <c r="F50" s="117">
        <v>3.9</v>
      </c>
      <c r="G50" s="117">
        <v>10.6</v>
      </c>
      <c r="H50" s="117" t="s">
        <v>117</v>
      </c>
      <c r="I50" s="117">
        <v>1</v>
      </c>
      <c r="J50" s="117">
        <v>1</v>
      </c>
      <c r="K50" s="117" t="s">
        <v>117</v>
      </c>
      <c r="L50" s="119">
        <v>262852</v>
      </c>
      <c r="M50" s="119">
        <v>489937</v>
      </c>
      <c r="N50" s="117" t="s">
        <v>117</v>
      </c>
      <c r="O50" s="117">
        <v>484</v>
      </c>
      <c r="P50" s="119">
        <v>1225</v>
      </c>
      <c r="R50" s="122">
        <v>1581</v>
      </c>
      <c r="S50" s="122">
        <v>2367</v>
      </c>
      <c r="T50" s="122">
        <v>2760</v>
      </c>
      <c r="U50" s="118" t="s">
        <v>117</v>
      </c>
      <c r="V50" s="118">
        <v>3.3</v>
      </c>
      <c r="W50" s="118">
        <v>6.9</v>
      </c>
      <c r="X50" s="118">
        <v>8.6999999999999993</v>
      </c>
      <c r="Y50" s="118" t="s">
        <v>117</v>
      </c>
      <c r="Z50" s="118">
        <v>1</v>
      </c>
      <c r="AA50" s="118">
        <v>1</v>
      </c>
      <c r="AB50" s="118">
        <v>1</v>
      </c>
      <c r="AC50" s="118" t="s">
        <v>117</v>
      </c>
      <c r="AD50" s="122">
        <v>248620</v>
      </c>
      <c r="AE50" s="122">
        <v>371277</v>
      </c>
      <c r="AF50" s="122">
        <v>463354</v>
      </c>
      <c r="AG50" s="118" t="s">
        <v>117</v>
      </c>
      <c r="AH50" s="118">
        <v>398</v>
      </c>
      <c r="AI50" s="118">
        <v>772</v>
      </c>
      <c r="AJ50" s="118">
        <v>959</v>
      </c>
    </row>
    <row r="51" spans="1:36" x14ac:dyDescent="0.3">
      <c r="A51" t="s">
        <v>146</v>
      </c>
      <c r="B51" s="126" t="s">
        <v>128</v>
      </c>
      <c r="C51" s="117">
        <v>124</v>
      </c>
      <c r="D51" s="117">
        <v>225</v>
      </c>
      <c r="E51" s="117" t="s">
        <v>117</v>
      </c>
      <c r="F51" s="117">
        <v>4.4000000000000004</v>
      </c>
      <c r="G51" s="117">
        <v>7</v>
      </c>
      <c r="H51" s="117" t="s">
        <v>117</v>
      </c>
      <c r="I51" s="117">
        <v>0.44</v>
      </c>
      <c r="J51" s="117">
        <v>0.88</v>
      </c>
      <c r="K51" s="117" t="s">
        <v>117</v>
      </c>
      <c r="L51" s="119">
        <v>36961</v>
      </c>
      <c r="M51" s="119">
        <v>64512</v>
      </c>
      <c r="N51" s="117" t="s">
        <v>117</v>
      </c>
      <c r="O51" s="117">
        <v>817</v>
      </c>
      <c r="P51" s="119">
        <v>1130</v>
      </c>
      <c r="R51" s="118">
        <v>124</v>
      </c>
      <c r="S51" s="118">
        <v>168</v>
      </c>
      <c r="T51" s="118">
        <v>225</v>
      </c>
      <c r="U51" s="118" t="s">
        <v>117</v>
      </c>
      <c r="V51" s="118">
        <v>4.4000000000000004</v>
      </c>
      <c r="W51" s="118">
        <v>5.9</v>
      </c>
      <c r="X51" s="118">
        <v>7</v>
      </c>
      <c r="Y51" s="118" t="s">
        <v>117</v>
      </c>
      <c r="Z51" s="118">
        <v>0.44</v>
      </c>
      <c r="AA51" s="118">
        <v>0.44</v>
      </c>
      <c r="AB51" s="118">
        <v>0.88</v>
      </c>
      <c r="AC51" s="118" t="s">
        <v>117</v>
      </c>
      <c r="AD51" s="122">
        <v>36961</v>
      </c>
      <c r="AE51" s="122">
        <v>52311</v>
      </c>
      <c r="AF51" s="122">
        <v>64512</v>
      </c>
      <c r="AG51" s="118" t="s">
        <v>117</v>
      </c>
      <c r="AH51" s="118">
        <v>817</v>
      </c>
      <c r="AI51" s="122">
        <v>1040</v>
      </c>
      <c r="AJ51" s="122">
        <v>1130</v>
      </c>
    </row>
    <row r="52" spans="1:36" x14ac:dyDescent="0.3">
      <c r="A52" t="s">
        <v>67</v>
      </c>
      <c r="B52" s="126" t="s">
        <v>128</v>
      </c>
      <c r="C52" s="119">
        <v>1491</v>
      </c>
      <c r="D52" s="119">
        <v>2618</v>
      </c>
      <c r="E52" s="117"/>
      <c r="F52" s="117">
        <v>3.3</v>
      </c>
      <c r="G52" s="117">
        <v>8.3000000000000007</v>
      </c>
      <c r="H52" s="117"/>
      <c r="I52" s="117">
        <v>0.98</v>
      </c>
      <c r="J52" s="117">
        <v>1</v>
      </c>
      <c r="K52" s="117"/>
      <c r="L52" s="119">
        <v>186551</v>
      </c>
      <c r="M52" s="119">
        <v>331777</v>
      </c>
      <c r="N52" s="117"/>
      <c r="O52" s="117">
        <v>371</v>
      </c>
      <c r="P52" s="117">
        <v>884</v>
      </c>
      <c r="R52" s="122">
        <v>1380</v>
      </c>
      <c r="S52" s="122">
        <v>2223</v>
      </c>
      <c r="T52" s="122">
        <v>2690</v>
      </c>
      <c r="U52" s="118" t="s">
        <v>117</v>
      </c>
      <c r="V52" s="118">
        <v>3.5</v>
      </c>
      <c r="W52" s="118">
        <v>7</v>
      </c>
      <c r="X52" s="118">
        <v>8.8000000000000007</v>
      </c>
      <c r="Y52" s="118" t="s">
        <v>117</v>
      </c>
      <c r="Z52" s="118">
        <v>0.96</v>
      </c>
      <c r="AA52" s="118">
        <v>1</v>
      </c>
      <c r="AB52" s="118">
        <v>1</v>
      </c>
      <c r="AC52" s="118" t="s">
        <v>117</v>
      </c>
      <c r="AD52" s="122">
        <v>194805</v>
      </c>
      <c r="AE52" s="122">
        <v>323012</v>
      </c>
      <c r="AF52" s="122">
        <v>411593</v>
      </c>
      <c r="AG52" s="118" t="s">
        <v>117</v>
      </c>
      <c r="AH52" s="118">
        <v>384</v>
      </c>
      <c r="AI52" s="128">
        <v>725</v>
      </c>
      <c r="AJ52" s="128">
        <v>913</v>
      </c>
    </row>
    <row r="53" spans="1:36" x14ac:dyDescent="0.3">
      <c r="A53" t="s">
        <v>143</v>
      </c>
      <c r="B53" s="126" t="s">
        <v>128</v>
      </c>
      <c r="C53" s="119">
        <v>21372</v>
      </c>
      <c r="D53" s="119">
        <v>23047</v>
      </c>
      <c r="E53" s="117" t="s">
        <v>117</v>
      </c>
      <c r="F53" s="117">
        <v>17.2</v>
      </c>
      <c r="G53" s="117">
        <v>28.2</v>
      </c>
      <c r="H53" s="117" t="s">
        <v>117</v>
      </c>
      <c r="I53" s="117">
        <v>1</v>
      </c>
      <c r="J53" s="117">
        <v>1</v>
      </c>
      <c r="K53" s="117" t="s">
        <v>117</v>
      </c>
      <c r="L53" s="119">
        <v>742631</v>
      </c>
      <c r="M53" s="119">
        <v>773735</v>
      </c>
      <c r="N53" s="117" t="s">
        <v>117</v>
      </c>
      <c r="O53" s="117">
        <v>416</v>
      </c>
      <c r="P53" s="117">
        <v>669</v>
      </c>
      <c r="R53" s="122">
        <v>9388</v>
      </c>
      <c r="S53" s="122">
        <v>10134</v>
      </c>
      <c r="T53" s="122">
        <v>11200</v>
      </c>
      <c r="U53" s="118" t="s">
        <v>117</v>
      </c>
      <c r="V53" s="118">
        <v>11.2</v>
      </c>
      <c r="W53" s="118">
        <v>12.3</v>
      </c>
      <c r="X53" s="118">
        <v>14.7</v>
      </c>
      <c r="Y53" s="118" t="s">
        <v>117</v>
      </c>
      <c r="Z53" s="118">
        <v>0.75</v>
      </c>
      <c r="AA53" s="118">
        <v>0.75</v>
      </c>
      <c r="AB53" s="118">
        <v>1</v>
      </c>
      <c r="AC53" s="118" t="s">
        <v>117</v>
      </c>
      <c r="AD53" s="122">
        <v>886535</v>
      </c>
      <c r="AE53" s="122">
        <v>918159</v>
      </c>
      <c r="AF53" s="122">
        <v>1047550</v>
      </c>
      <c r="AG53" s="118" t="s">
        <v>117</v>
      </c>
      <c r="AH53" s="118">
        <v>506</v>
      </c>
      <c r="AI53" s="118">
        <v>539</v>
      </c>
      <c r="AJ53" s="118">
        <v>680</v>
      </c>
    </row>
    <row r="54" spans="1:36" x14ac:dyDescent="0.3">
      <c r="A54" t="s">
        <v>134</v>
      </c>
      <c r="B54" s="367" t="s">
        <v>128</v>
      </c>
      <c r="C54" s="117">
        <v>482</v>
      </c>
      <c r="D54" s="117">
        <v>759</v>
      </c>
      <c r="E54" s="118" t="s">
        <v>117</v>
      </c>
      <c r="F54" s="117">
        <v>4.5</v>
      </c>
      <c r="G54" s="117">
        <v>8.3000000000000007</v>
      </c>
      <c r="H54" s="118" t="s">
        <v>117</v>
      </c>
      <c r="I54" s="117">
        <v>0.82</v>
      </c>
      <c r="J54" s="117">
        <v>0.82</v>
      </c>
      <c r="K54" s="118" t="s">
        <v>117</v>
      </c>
      <c r="L54" s="119">
        <v>127658</v>
      </c>
      <c r="M54" s="119">
        <v>208235</v>
      </c>
      <c r="N54" s="118" t="s">
        <v>117</v>
      </c>
      <c r="O54" s="117">
        <v>767</v>
      </c>
      <c r="P54" s="119">
        <v>1312</v>
      </c>
      <c r="R54" s="118">
        <v>386</v>
      </c>
      <c r="S54" s="118">
        <v>627</v>
      </c>
      <c r="T54" s="122">
        <v>1411</v>
      </c>
      <c r="U54" s="118" t="s">
        <v>117</v>
      </c>
      <c r="V54" s="118">
        <v>3.4</v>
      </c>
      <c r="W54" s="118">
        <v>6.4</v>
      </c>
      <c r="X54" s="118">
        <v>12.4</v>
      </c>
      <c r="Y54" s="118" t="s">
        <v>117</v>
      </c>
      <c r="Z54" s="118">
        <v>1</v>
      </c>
      <c r="AA54" s="118">
        <v>1</v>
      </c>
      <c r="AB54" s="118">
        <v>1</v>
      </c>
      <c r="AC54" s="118" t="s">
        <v>117</v>
      </c>
      <c r="AD54" s="122">
        <v>82397</v>
      </c>
      <c r="AE54" s="122">
        <v>141161</v>
      </c>
      <c r="AF54" s="122">
        <v>185456</v>
      </c>
      <c r="AG54" s="118" t="s">
        <v>117</v>
      </c>
      <c r="AH54" s="118">
        <v>522</v>
      </c>
      <c r="AI54" s="118">
        <v>924</v>
      </c>
      <c r="AJ54" s="122">
        <v>1177</v>
      </c>
    </row>
    <row r="55" spans="1:36" x14ac:dyDescent="0.3">
      <c r="A55" t="s">
        <v>145</v>
      </c>
      <c r="B55" s="126" t="s">
        <v>128</v>
      </c>
      <c r="C55" s="117">
        <v>91</v>
      </c>
      <c r="D55" s="117">
        <v>444</v>
      </c>
      <c r="E55" s="117"/>
      <c r="F55" s="117">
        <v>1.6</v>
      </c>
      <c r="G55" s="117">
        <v>7.7</v>
      </c>
      <c r="H55" s="117"/>
      <c r="I55" s="117">
        <v>0.43</v>
      </c>
      <c r="J55" s="117">
        <v>1</v>
      </c>
      <c r="K55" s="117"/>
      <c r="L55" s="119">
        <v>13341</v>
      </c>
      <c r="M55" s="119">
        <v>58100</v>
      </c>
      <c r="N55" s="117"/>
      <c r="O55" s="117">
        <v>219</v>
      </c>
      <c r="P55" s="117">
        <v>869</v>
      </c>
      <c r="R55" s="118">
        <v>91</v>
      </c>
      <c r="S55" s="118">
        <v>414</v>
      </c>
      <c r="T55" s="118">
        <v>444</v>
      </c>
      <c r="U55" s="118" t="s">
        <v>117</v>
      </c>
      <c r="V55" s="118">
        <v>1.6</v>
      </c>
      <c r="W55" s="118">
        <v>6.6</v>
      </c>
      <c r="X55" s="118">
        <v>7.7</v>
      </c>
      <c r="Y55" s="118" t="s">
        <v>117</v>
      </c>
      <c r="Z55" s="118">
        <v>0.43</v>
      </c>
      <c r="AA55" s="118">
        <v>1</v>
      </c>
      <c r="AB55" s="118">
        <v>1</v>
      </c>
      <c r="AC55" s="118" t="s">
        <v>117</v>
      </c>
      <c r="AD55" s="122">
        <v>13341</v>
      </c>
      <c r="AE55" s="122">
        <v>53922</v>
      </c>
      <c r="AF55" s="122">
        <v>58100</v>
      </c>
      <c r="AG55" s="118" t="s">
        <v>117</v>
      </c>
      <c r="AH55" s="118">
        <v>219</v>
      </c>
      <c r="AI55" s="118">
        <v>746</v>
      </c>
      <c r="AJ55" s="118">
        <v>869</v>
      </c>
    </row>
    <row r="56" spans="1:36" x14ac:dyDescent="0.3">
      <c r="A56" s="117" t="s">
        <v>133</v>
      </c>
      <c r="B56" s="126" t="s">
        <v>128</v>
      </c>
      <c r="C56" s="117">
        <v>444</v>
      </c>
      <c r="D56" s="117">
        <v>677</v>
      </c>
      <c r="E56" s="118" t="s">
        <v>117</v>
      </c>
      <c r="F56" s="117">
        <v>4.0999999999999996</v>
      </c>
      <c r="G56" s="117">
        <v>8.6</v>
      </c>
      <c r="H56" s="118" t="s">
        <v>117</v>
      </c>
      <c r="I56" s="117">
        <v>0.92</v>
      </c>
      <c r="J56" s="117">
        <v>0.93</v>
      </c>
      <c r="K56" s="118" t="s">
        <v>117</v>
      </c>
      <c r="L56" s="119">
        <v>75571</v>
      </c>
      <c r="M56" s="119">
        <v>110868</v>
      </c>
      <c r="N56" s="118" t="s">
        <v>117</v>
      </c>
      <c r="O56" s="117">
        <v>603</v>
      </c>
      <c r="P56" s="119">
        <v>1174</v>
      </c>
      <c r="R56" s="118">
        <v>581</v>
      </c>
      <c r="S56" s="118">
        <v>762</v>
      </c>
      <c r="T56" s="118">
        <v>795</v>
      </c>
      <c r="U56" s="118"/>
      <c r="V56" s="118">
        <v>4.2</v>
      </c>
      <c r="W56" s="118">
        <v>6.9</v>
      </c>
      <c r="X56" s="118">
        <v>8.6999999999999993</v>
      </c>
      <c r="Y56" s="118"/>
      <c r="Z56" s="118">
        <v>1</v>
      </c>
      <c r="AA56" s="118">
        <v>1</v>
      </c>
      <c r="AB56" s="118">
        <v>1</v>
      </c>
      <c r="AC56" s="118"/>
      <c r="AD56" s="122">
        <v>95719</v>
      </c>
      <c r="AE56" s="122">
        <v>130225</v>
      </c>
      <c r="AF56" s="122">
        <v>129940</v>
      </c>
      <c r="AG56" s="365"/>
      <c r="AH56" s="118">
        <v>509</v>
      </c>
      <c r="AI56" s="118">
        <v>826</v>
      </c>
      <c r="AJ56" s="122">
        <v>1024</v>
      </c>
    </row>
    <row r="57" spans="1:36" x14ac:dyDescent="0.3">
      <c r="A57" t="s">
        <v>70</v>
      </c>
      <c r="B57" s="126" t="s">
        <v>128</v>
      </c>
      <c r="C57" s="119">
        <v>1025</v>
      </c>
      <c r="D57" s="119">
        <v>4610</v>
      </c>
      <c r="E57" s="117"/>
      <c r="F57" s="117">
        <v>2</v>
      </c>
      <c r="G57" s="117">
        <v>8.6</v>
      </c>
      <c r="H57" s="117"/>
      <c r="I57" s="117">
        <v>0.35</v>
      </c>
      <c r="J57" s="117">
        <v>0.9</v>
      </c>
      <c r="K57" s="117"/>
      <c r="L57" s="119">
        <v>137656</v>
      </c>
      <c r="M57" s="119">
        <v>337240</v>
      </c>
      <c r="N57" s="117"/>
      <c r="O57" s="117">
        <v>211</v>
      </c>
      <c r="P57" s="117">
        <v>465</v>
      </c>
      <c r="R57" s="122">
        <v>1025</v>
      </c>
      <c r="S57" s="122">
        <v>2475</v>
      </c>
      <c r="T57" s="122">
        <v>4610</v>
      </c>
      <c r="U57" s="118" t="s">
        <v>117</v>
      </c>
      <c r="V57" s="118">
        <v>2</v>
      </c>
      <c r="W57" s="118">
        <v>4.5</v>
      </c>
      <c r="X57" s="118">
        <v>8.6</v>
      </c>
      <c r="Y57" s="118" t="s">
        <v>117</v>
      </c>
      <c r="Z57" s="118">
        <v>0.35</v>
      </c>
      <c r="AA57" s="118">
        <v>0.9</v>
      </c>
      <c r="AB57" s="118">
        <v>0.9</v>
      </c>
      <c r="AC57" s="118" t="s">
        <v>117</v>
      </c>
      <c r="AD57" s="122">
        <v>137656</v>
      </c>
      <c r="AE57" s="122">
        <v>264812</v>
      </c>
      <c r="AF57" s="122">
        <v>337240</v>
      </c>
      <c r="AG57" s="118" t="s">
        <v>117</v>
      </c>
      <c r="AH57" s="118">
        <v>211</v>
      </c>
      <c r="AI57" s="118">
        <v>359</v>
      </c>
      <c r="AJ57" s="118">
        <v>465</v>
      </c>
    </row>
    <row r="58" spans="1:36" x14ac:dyDescent="0.3">
      <c r="A58" t="s">
        <v>46</v>
      </c>
      <c r="B58" s="126" t="s">
        <v>128</v>
      </c>
      <c r="C58" s="119">
        <v>4568</v>
      </c>
      <c r="D58" s="119">
        <v>10938</v>
      </c>
      <c r="E58" s="118" t="s">
        <v>117</v>
      </c>
      <c r="F58" s="117">
        <v>3.1</v>
      </c>
      <c r="G58" s="117">
        <v>10.7</v>
      </c>
      <c r="H58" s="118" t="s">
        <v>117</v>
      </c>
      <c r="I58" s="117">
        <v>0.63</v>
      </c>
      <c r="J58" s="117">
        <v>1</v>
      </c>
      <c r="K58" s="118" t="s">
        <v>117</v>
      </c>
      <c r="L58" s="119">
        <v>483371</v>
      </c>
      <c r="M58" s="119">
        <v>1033237</v>
      </c>
      <c r="N58" s="118" t="s">
        <v>117</v>
      </c>
      <c r="O58" s="117">
        <v>285</v>
      </c>
      <c r="P58" s="117">
        <v>907</v>
      </c>
      <c r="R58" s="122">
        <v>4370</v>
      </c>
      <c r="S58" s="122">
        <v>9066</v>
      </c>
      <c r="T58" s="122">
        <v>10046</v>
      </c>
      <c r="U58" s="118" t="s">
        <v>117</v>
      </c>
      <c r="V58" s="118">
        <v>3.2</v>
      </c>
      <c r="W58" s="118">
        <v>8.3000000000000007</v>
      </c>
      <c r="X58" s="118">
        <v>10.7</v>
      </c>
      <c r="Y58" s="118" t="s">
        <v>117</v>
      </c>
      <c r="Z58" s="118">
        <v>0.66</v>
      </c>
      <c r="AA58" s="118">
        <v>1</v>
      </c>
      <c r="AB58" s="118">
        <v>1</v>
      </c>
      <c r="AC58" s="118" t="s">
        <v>117</v>
      </c>
      <c r="AD58" s="122">
        <v>499147</v>
      </c>
      <c r="AE58" s="122">
        <v>919467</v>
      </c>
      <c r="AF58" s="122">
        <v>1022259</v>
      </c>
      <c r="AG58" s="118" t="s">
        <v>117</v>
      </c>
      <c r="AH58" s="118">
        <v>306</v>
      </c>
      <c r="AI58" s="118">
        <v>738</v>
      </c>
      <c r="AJ58" s="118">
        <v>937</v>
      </c>
    </row>
    <row r="59" spans="1:36" x14ac:dyDescent="0.3">
      <c r="A59" t="s">
        <v>49</v>
      </c>
      <c r="B59" s="367" t="s">
        <v>128</v>
      </c>
      <c r="C59" s="119">
        <v>1747</v>
      </c>
      <c r="D59" s="119">
        <v>2560</v>
      </c>
      <c r="E59" s="117" t="s">
        <v>117</v>
      </c>
      <c r="F59" s="117">
        <v>3.8</v>
      </c>
      <c r="G59" s="117">
        <v>10.3</v>
      </c>
      <c r="H59" s="117" t="s">
        <v>117</v>
      </c>
      <c r="I59" s="117">
        <v>0.89</v>
      </c>
      <c r="J59" s="117">
        <v>0.74</v>
      </c>
      <c r="K59" s="117" t="s">
        <v>117</v>
      </c>
      <c r="L59" s="119">
        <v>286800</v>
      </c>
      <c r="M59" s="119">
        <v>461869</v>
      </c>
      <c r="N59" s="117" t="s">
        <v>117</v>
      </c>
      <c r="O59" s="117">
        <v>487</v>
      </c>
      <c r="P59" s="119">
        <v>1262</v>
      </c>
      <c r="R59" s="122">
        <v>1624</v>
      </c>
      <c r="S59" s="122">
        <v>2810</v>
      </c>
      <c r="T59" s="122">
        <v>3037</v>
      </c>
      <c r="U59" s="118" t="s">
        <v>117</v>
      </c>
      <c r="V59" s="118">
        <v>3.8</v>
      </c>
      <c r="W59" s="118">
        <v>8</v>
      </c>
      <c r="X59" s="118">
        <v>10.199999999999999</v>
      </c>
      <c r="Y59" s="118" t="s">
        <v>117</v>
      </c>
      <c r="Z59" s="118">
        <v>0.96</v>
      </c>
      <c r="AA59" s="118">
        <v>1</v>
      </c>
      <c r="AB59" s="118">
        <v>1</v>
      </c>
      <c r="AC59" s="118" t="s">
        <v>117</v>
      </c>
      <c r="AD59" s="122">
        <v>282145</v>
      </c>
      <c r="AE59" s="122">
        <v>507734</v>
      </c>
      <c r="AF59" s="122">
        <v>559240</v>
      </c>
      <c r="AG59" s="118" t="s">
        <v>117</v>
      </c>
      <c r="AH59" s="118">
        <v>488</v>
      </c>
      <c r="AI59" s="118">
        <v>971</v>
      </c>
      <c r="AJ59" s="122">
        <v>1221</v>
      </c>
    </row>
    <row r="60" spans="1:36" s="40" customFormat="1" x14ac:dyDescent="0.3">
      <c r="A60" s="40" t="s">
        <v>69</v>
      </c>
      <c r="B60" s="370" t="s">
        <v>128</v>
      </c>
      <c r="C60" s="370">
        <v>954</v>
      </c>
      <c r="D60" s="371">
        <v>2584</v>
      </c>
      <c r="E60" s="370" t="s">
        <v>117</v>
      </c>
      <c r="F60" s="370">
        <v>4.8499999999999996</v>
      </c>
      <c r="G60" s="370">
        <v>10.78</v>
      </c>
      <c r="H60" s="370" t="s">
        <v>117</v>
      </c>
      <c r="I60" s="370">
        <v>0.62</v>
      </c>
      <c r="J60" s="370">
        <v>0.99</v>
      </c>
      <c r="K60" s="370" t="s">
        <v>117</v>
      </c>
      <c r="L60" s="371">
        <v>158081</v>
      </c>
      <c r="M60" s="371">
        <v>835275</v>
      </c>
      <c r="N60" s="370" t="s">
        <v>117</v>
      </c>
      <c r="O60" s="370">
        <v>568</v>
      </c>
      <c r="P60" s="371">
        <v>1316</v>
      </c>
      <c r="R60" s="125">
        <v>954</v>
      </c>
      <c r="S60" s="124">
        <v>2418</v>
      </c>
      <c r="T60" s="124">
        <v>2584</v>
      </c>
      <c r="U60" s="125" t="s">
        <v>117</v>
      </c>
      <c r="V60" s="125">
        <v>4.8499999999999996</v>
      </c>
      <c r="W60" s="125">
        <v>9.92</v>
      </c>
      <c r="X60" s="125">
        <v>10.78</v>
      </c>
      <c r="Y60" s="125" t="s">
        <v>117</v>
      </c>
      <c r="Z60" s="125">
        <v>0.62</v>
      </c>
      <c r="AA60" s="125">
        <v>0.98</v>
      </c>
      <c r="AB60" s="125">
        <v>0.99</v>
      </c>
      <c r="AC60" s="125" t="s">
        <v>117</v>
      </c>
      <c r="AD60" s="124">
        <v>158081</v>
      </c>
      <c r="AE60" s="124">
        <v>755887</v>
      </c>
      <c r="AF60" s="124">
        <v>835275</v>
      </c>
      <c r="AG60" s="125" t="s">
        <v>117</v>
      </c>
      <c r="AH60" s="125">
        <v>568</v>
      </c>
      <c r="AI60" s="124">
        <v>1234</v>
      </c>
      <c r="AJ60" s="124">
        <v>1316</v>
      </c>
    </row>
    <row r="61" spans="1:36" x14ac:dyDescent="0.3">
      <c r="A61" t="s">
        <v>139</v>
      </c>
      <c r="B61" s="367" t="s">
        <v>138</v>
      </c>
      <c r="C61" s="117">
        <v>718</v>
      </c>
      <c r="D61" s="119">
        <v>7791</v>
      </c>
      <c r="E61" s="117"/>
      <c r="F61" s="117">
        <v>1.9</v>
      </c>
      <c r="G61" s="117">
        <v>14</v>
      </c>
      <c r="H61" s="117"/>
      <c r="I61" s="117">
        <v>0.27</v>
      </c>
      <c r="J61" s="117">
        <v>1</v>
      </c>
      <c r="K61" s="117"/>
      <c r="L61" s="119">
        <v>52519</v>
      </c>
      <c r="M61" s="119">
        <v>790464</v>
      </c>
      <c r="N61" s="117"/>
      <c r="O61" s="117">
        <v>79</v>
      </c>
      <c r="P61" s="117">
        <v>297</v>
      </c>
      <c r="R61" s="118">
        <v>718</v>
      </c>
      <c r="S61" s="122">
        <v>1803</v>
      </c>
      <c r="T61" s="122">
        <v>7791</v>
      </c>
      <c r="U61" s="118" t="s">
        <v>117</v>
      </c>
      <c r="V61" s="118">
        <v>1.9</v>
      </c>
      <c r="W61" s="118">
        <v>3.5</v>
      </c>
      <c r="X61" s="118">
        <v>14</v>
      </c>
      <c r="Y61" s="118" t="s">
        <v>117</v>
      </c>
      <c r="Z61" s="118">
        <v>0.27</v>
      </c>
      <c r="AA61" s="118">
        <v>0.37</v>
      </c>
      <c r="AB61" s="118">
        <v>1</v>
      </c>
      <c r="AC61" s="118" t="s">
        <v>117</v>
      </c>
      <c r="AD61" s="122">
        <v>52519</v>
      </c>
      <c r="AE61" s="122">
        <v>191009</v>
      </c>
      <c r="AF61" s="122">
        <v>790464</v>
      </c>
      <c r="AG61" s="118" t="s">
        <v>117</v>
      </c>
      <c r="AH61" s="118">
        <v>79</v>
      </c>
      <c r="AI61" s="118">
        <v>141</v>
      </c>
      <c r="AJ61" s="118">
        <v>297</v>
      </c>
    </row>
    <row r="62" spans="1:36" x14ac:dyDescent="0.3">
      <c r="A62" t="s">
        <v>137</v>
      </c>
      <c r="B62" s="367" t="s">
        <v>138</v>
      </c>
      <c r="C62" s="119">
        <v>3019</v>
      </c>
      <c r="D62" s="119">
        <v>21750</v>
      </c>
      <c r="E62" s="117"/>
      <c r="F62" s="117">
        <v>2.5</v>
      </c>
      <c r="G62" s="117">
        <v>15.8</v>
      </c>
      <c r="H62" s="117"/>
      <c r="I62" s="117">
        <v>0.41</v>
      </c>
      <c r="J62" s="117">
        <v>1</v>
      </c>
      <c r="K62" s="117"/>
      <c r="L62" s="119">
        <v>175993</v>
      </c>
      <c r="M62" s="119">
        <v>1707591</v>
      </c>
      <c r="N62" s="117"/>
      <c r="O62" s="117">
        <v>77</v>
      </c>
      <c r="P62" s="117">
        <v>270</v>
      </c>
      <c r="R62" s="122">
        <v>3019</v>
      </c>
      <c r="S62" s="122">
        <v>6426</v>
      </c>
      <c r="T62" s="122">
        <v>21750</v>
      </c>
      <c r="U62" s="118" t="s">
        <v>117</v>
      </c>
      <c r="V62" s="118">
        <v>2.5</v>
      </c>
      <c r="W62" s="118">
        <v>4.5</v>
      </c>
      <c r="X62" s="118">
        <v>15.8</v>
      </c>
      <c r="Y62" s="118" t="s">
        <v>117</v>
      </c>
      <c r="Z62" s="118">
        <v>0.41</v>
      </c>
      <c r="AA62" s="118">
        <v>0.45</v>
      </c>
      <c r="AB62" s="118">
        <v>1</v>
      </c>
      <c r="AC62" s="118" t="s">
        <v>117</v>
      </c>
      <c r="AD62" s="122">
        <v>175993</v>
      </c>
      <c r="AE62" s="122">
        <v>384052</v>
      </c>
      <c r="AF62" s="122">
        <v>1707591</v>
      </c>
      <c r="AG62" s="118" t="s">
        <v>117</v>
      </c>
      <c r="AH62" s="118">
        <v>77</v>
      </c>
      <c r="AI62" s="118">
        <v>115</v>
      </c>
      <c r="AJ62" s="118">
        <v>270</v>
      </c>
    </row>
    <row r="63" spans="1:36" x14ac:dyDescent="0.3">
      <c r="A63" t="s">
        <v>1</v>
      </c>
      <c r="B63" s="367" t="s">
        <v>138</v>
      </c>
      <c r="C63" s="117">
        <v>353</v>
      </c>
      <c r="D63" s="119">
        <v>4906</v>
      </c>
      <c r="E63" s="117" t="s">
        <v>117</v>
      </c>
      <c r="F63" s="117">
        <v>1.6</v>
      </c>
      <c r="G63" s="117">
        <v>15.3</v>
      </c>
      <c r="H63" s="117" t="s">
        <v>117</v>
      </c>
      <c r="I63" s="117">
        <v>0.65</v>
      </c>
      <c r="J63" s="117">
        <v>1</v>
      </c>
      <c r="K63" s="117" t="s">
        <v>117</v>
      </c>
      <c r="L63" s="119">
        <v>71873</v>
      </c>
      <c r="M63" s="119">
        <v>304131</v>
      </c>
      <c r="N63" s="117" t="s">
        <v>117</v>
      </c>
      <c r="O63" s="117">
        <v>279</v>
      </c>
      <c r="P63" s="117">
        <v>741</v>
      </c>
      <c r="R63" s="118">
        <v>413</v>
      </c>
      <c r="S63" s="118">
        <v>756</v>
      </c>
      <c r="T63" s="122">
        <v>4862</v>
      </c>
      <c r="U63" s="118" t="s">
        <v>117</v>
      </c>
      <c r="V63" s="118">
        <v>1.8</v>
      </c>
      <c r="W63" s="118">
        <v>3.1</v>
      </c>
      <c r="X63" s="118">
        <v>17.2</v>
      </c>
      <c r="Y63" s="118" t="s">
        <v>117</v>
      </c>
      <c r="Z63" s="118">
        <v>0.79</v>
      </c>
      <c r="AA63" s="118">
        <v>1</v>
      </c>
      <c r="AB63" s="118">
        <v>1</v>
      </c>
      <c r="AC63" s="118" t="s">
        <v>117</v>
      </c>
      <c r="AD63" s="122">
        <v>87930</v>
      </c>
      <c r="AE63" s="122">
        <v>175350</v>
      </c>
      <c r="AF63" s="122">
        <v>286925</v>
      </c>
      <c r="AG63" s="118" t="s">
        <v>117</v>
      </c>
      <c r="AH63" s="118">
        <v>327</v>
      </c>
      <c r="AI63" s="118">
        <v>601</v>
      </c>
      <c r="AJ63" s="118">
        <v>809</v>
      </c>
    </row>
    <row r="64" spans="1:36" x14ac:dyDescent="0.3">
      <c r="A64" s="375" t="s">
        <v>144</v>
      </c>
      <c r="B64" s="367" t="s">
        <v>138</v>
      </c>
      <c r="C64" s="377">
        <v>1624</v>
      </c>
      <c r="D64" s="377">
        <v>10560</v>
      </c>
      <c r="E64" s="367" t="s">
        <v>117</v>
      </c>
      <c r="F64" s="367">
        <v>4.7</v>
      </c>
      <c r="G64" s="367">
        <v>15</v>
      </c>
      <c r="H64" s="367" t="s">
        <v>117</v>
      </c>
      <c r="I64" s="367">
        <v>0.3</v>
      </c>
      <c r="J64" s="367">
        <v>0.99</v>
      </c>
      <c r="K64" s="367" t="s">
        <v>117</v>
      </c>
      <c r="L64" s="377">
        <v>66195</v>
      </c>
      <c r="M64" s="377">
        <v>335351</v>
      </c>
      <c r="N64" s="367" t="s">
        <v>117</v>
      </c>
      <c r="O64" s="367">
        <v>176</v>
      </c>
      <c r="P64" s="367">
        <v>424</v>
      </c>
      <c r="Q64" s="375"/>
      <c r="R64" s="369">
        <v>1624</v>
      </c>
      <c r="S64" s="369">
        <v>3079</v>
      </c>
      <c r="T64" s="369">
        <v>10560</v>
      </c>
      <c r="U64" s="368" t="s">
        <v>117</v>
      </c>
      <c r="V64" s="368">
        <v>4.7</v>
      </c>
      <c r="W64" s="368">
        <v>8</v>
      </c>
      <c r="X64" s="368">
        <v>15</v>
      </c>
      <c r="Y64" s="368" t="s">
        <v>117</v>
      </c>
      <c r="Z64" s="368">
        <v>0.3</v>
      </c>
      <c r="AA64" s="368">
        <v>0.44</v>
      </c>
      <c r="AB64" s="368">
        <v>0.99</v>
      </c>
      <c r="AC64" s="368" t="s">
        <v>117</v>
      </c>
      <c r="AD64" s="369">
        <v>66195</v>
      </c>
      <c r="AE64" s="369">
        <v>114944</v>
      </c>
      <c r="AF64" s="369">
        <v>335351</v>
      </c>
      <c r="AG64" s="368" t="s">
        <v>117</v>
      </c>
      <c r="AH64" s="368">
        <v>176</v>
      </c>
      <c r="AI64" s="368">
        <v>290</v>
      </c>
      <c r="AJ64" s="368">
        <v>424</v>
      </c>
    </row>
    <row r="65" spans="1:36" x14ac:dyDescent="0.3">
      <c r="A65" t="s">
        <v>70</v>
      </c>
      <c r="B65" s="367" t="s">
        <v>138</v>
      </c>
      <c r="C65" s="117">
        <v>868</v>
      </c>
      <c r="D65" s="119">
        <v>5436</v>
      </c>
      <c r="E65" s="117"/>
      <c r="F65" s="117">
        <v>1.9</v>
      </c>
      <c r="G65" s="117">
        <v>15.1</v>
      </c>
      <c r="H65" s="117"/>
      <c r="I65" s="117">
        <v>0.2</v>
      </c>
      <c r="J65" s="117">
        <v>0.93</v>
      </c>
      <c r="K65" s="117"/>
      <c r="L65" s="119">
        <v>63454</v>
      </c>
      <c r="M65" s="119">
        <v>246459</v>
      </c>
      <c r="N65" s="117"/>
      <c r="O65" s="117">
        <v>92</v>
      </c>
      <c r="P65" s="117">
        <v>251</v>
      </c>
      <c r="R65" s="118">
        <v>868</v>
      </c>
      <c r="S65" s="122">
        <v>3176</v>
      </c>
      <c r="T65" s="122">
        <v>5436</v>
      </c>
      <c r="U65" s="118" t="s">
        <v>117</v>
      </c>
      <c r="V65" s="118">
        <v>1.9</v>
      </c>
      <c r="W65" s="118">
        <v>7.2</v>
      </c>
      <c r="X65" s="118">
        <v>15.1</v>
      </c>
      <c r="Y65" s="118" t="s">
        <v>117</v>
      </c>
      <c r="Z65" s="118">
        <v>0.2</v>
      </c>
      <c r="AA65" s="118">
        <v>0.78</v>
      </c>
      <c r="AB65" s="118">
        <v>0.93</v>
      </c>
      <c r="AC65" s="118" t="s">
        <v>117</v>
      </c>
      <c r="AD65" s="122">
        <v>63454</v>
      </c>
      <c r="AE65" s="122">
        <v>195918</v>
      </c>
      <c r="AF65" s="122">
        <v>246459</v>
      </c>
      <c r="AG65" s="118" t="s">
        <v>117</v>
      </c>
      <c r="AH65" s="118">
        <v>92</v>
      </c>
      <c r="AI65" s="118">
        <v>188</v>
      </c>
      <c r="AJ65" s="118">
        <v>251</v>
      </c>
    </row>
    <row r="66" spans="1:36" s="40" customFormat="1" x14ac:dyDescent="0.3">
      <c r="A66" s="40" t="s">
        <v>46</v>
      </c>
      <c r="B66" s="370" t="s">
        <v>138</v>
      </c>
      <c r="C66" s="378" t="s">
        <v>141</v>
      </c>
      <c r="D66" s="371">
        <v>3147</v>
      </c>
      <c r="E66" s="125" t="s">
        <v>117</v>
      </c>
      <c r="F66" s="378" t="s">
        <v>141</v>
      </c>
      <c r="G66" s="370">
        <v>16.5</v>
      </c>
      <c r="H66" s="125" t="s">
        <v>117</v>
      </c>
      <c r="I66" s="370">
        <v>0</v>
      </c>
      <c r="J66" s="370">
        <v>1</v>
      </c>
      <c r="K66" s="125" t="s">
        <v>117</v>
      </c>
      <c r="L66" s="378" t="s">
        <v>141</v>
      </c>
      <c r="M66" s="371">
        <v>102934</v>
      </c>
      <c r="N66" s="125" t="s">
        <v>117</v>
      </c>
      <c r="O66" s="378" t="s">
        <v>141</v>
      </c>
      <c r="P66" s="370">
        <v>519</v>
      </c>
      <c r="R66" s="125">
        <v>0</v>
      </c>
      <c r="S66" s="124">
        <v>2703</v>
      </c>
      <c r="T66" s="124">
        <v>3083</v>
      </c>
      <c r="U66" s="125" t="s">
        <v>117</v>
      </c>
      <c r="V66" s="125">
        <v>0</v>
      </c>
      <c r="W66" s="125">
        <v>10.9</v>
      </c>
      <c r="X66" s="125">
        <v>15.8</v>
      </c>
      <c r="Y66" s="125" t="s">
        <v>117</v>
      </c>
      <c r="Z66" s="125">
        <v>0</v>
      </c>
      <c r="AA66" s="125">
        <v>1</v>
      </c>
      <c r="AB66" s="125">
        <v>1</v>
      </c>
      <c r="AC66" s="125" t="s">
        <v>117</v>
      </c>
      <c r="AD66" s="125">
        <v>0</v>
      </c>
      <c r="AE66" s="124">
        <v>85801</v>
      </c>
      <c r="AF66" s="124">
        <v>96292</v>
      </c>
      <c r="AG66" s="125" t="s">
        <v>117</v>
      </c>
      <c r="AH66" s="125">
        <v>0</v>
      </c>
      <c r="AI66" s="125">
        <v>319</v>
      </c>
      <c r="AJ66" s="125">
        <v>454</v>
      </c>
    </row>
    <row r="67" spans="1:36" x14ac:dyDescent="0.3">
      <c r="A67" t="s">
        <v>1</v>
      </c>
      <c r="B67" s="117" t="s">
        <v>142</v>
      </c>
      <c r="C67" s="117">
        <v>592</v>
      </c>
      <c r="D67" s="119">
        <v>1038</v>
      </c>
      <c r="E67" s="117" t="s">
        <v>117</v>
      </c>
      <c r="F67" s="117">
        <v>3.2</v>
      </c>
      <c r="G67" s="117">
        <v>10.3</v>
      </c>
      <c r="H67" s="117" t="s">
        <v>117</v>
      </c>
      <c r="I67" s="117">
        <v>0.87</v>
      </c>
      <c r="J67" s="117">
        <v>0.9</v>
      </c>
      <c r="K67" s="117" t="s">
        <v>117</v>
      </c>
      <c r="L67" s="119">
        <v>11032</v>
      </c>
      <c r="M67" s="119">
        <v>18954</v>
      </c>
      <c r="N67" s="117" t="s">
        <v>117</v>
      </c>
      <c r="O67" s="117">
        <v>60</v>
      </c>
      <c r="P67" s="117">
        <v>187</v>
      </c>
      <c r="R67" s="118">
        <v>445</v>
      </c>
      <c r="S67" s="118">
        <v>614</v>
      </c>
      <c r="T67" s="118">
        <v>885</v>
      </c>
      <c r="U67" s="118" t="s">
        <v>117</v>
      </c>
      <c r="V67" s="118">
        <v>4</v>
      </c>
      <c r="W67" s="118">
        <v>9.1999999999999993</v>
      </c>
      <c r="X67" s="118">
        <v>17.2</v>
      </c>
      <c r="Y67" s="118" t="s">
        <v>117</v>
      </c>
      <c r="Z67" s="118">
        <v>0.91</v>
      </c>
      <c r="AA67" s="118">
        <v>0.98</v>
      </c>
      <c r="AB67" s="118">
        <v>1</v>
      </c>
      <c r="AC67" s="118" t="s">
        <v>117</v>
      </c>
      <c r="AD67" s="122">
        <v>8032</v>
      </c>
      <c r="AE67" s="122">
        <v>10980</v>
      </c>
      <c r="AF67" s="122">
        <v>13309</v>
      </c>
      <c r="AG67" s="118" t="s">
        <v>117</v>
      </c>
      <c r="AH67" s="118">
        <v>71</v>
      </c>
      <c r="AI67" s="118">
        <v>167</v>
      </c>
      <c r="AJ67" s="118">
        <v>265</v>
      </c>
    </row>
    <row r="68" spans="1:36" x14ac:dyDescent="0.3">
      <c r="A68" t="s">
        <v>67</v>
      </c>
      <c r="B68" s="117" t="s">
        <v>142</v>
      </c>
      <c r="C68" s="117">
        <v>197</v>
      </c>
      <c r="D68" s="117">
        <v>563</v>
      </c>
      <c r="E68" s="117"/>
      <c r="F68" s="117">
        <v>2.1</v>
      </c>
      <c r="G68" s="117">
        <v>8.6</v>
      </c>
      <c r="H68" s="117"/>
      <c r="I68" s="117">
        <v>0.84</v>
      </c>
      <c r="J68" s="117">
        <v>0.97</v>
      </c>
      <c r="K68" s="117"/>
      <c r="L68" s="119">
        <v>3647</v>
      </c>
      <c r="M68" s="119">
        <v>10403</v>
      </c>
      <c r="N68" s="117"/>
      <c r="O68" s="117">
        <v>38</v>
      </c>
      <c r="P68" s="117">
        <v>158</v>
      </c>
      <c r="R68" s="118">
        <v>187</v>
      </c>
      <c r="S68" s="118">
        <v>338</v>
      </c>
      <c r="T68" s="118">
        <v>893</v>
      </c>
      <c r="U68" s="118" t="s">
        <v>117</v>
      </c>
      <c r="V68" s="118">
        <v>2.6</v>
      </c>
      <c r="W68" s="118">
        <v>5.3</v>
      </c>
      <c r="X68" s="118">
        <v>17.399999999999999</v>
      </c>
      <c r="Y68" s="118" t="s">
        <v>117</v>
      </c>
      <c r="Z68" s="118">
        <v>0.94</v>
      </c>
      <c r="AA68" s="118">
        <v>1</v>
      </c>
      <c r="AB68" s="118">
        <v>1</v>
      </c>
      <c r="AC68" s="118" t="s">
        <v>117</v>
      </c>
      <c r="AD68" s="122">
        <v>3500</v>
      </c>
      <c r="AE68" s="122">
        <v>6247</v>
      </c>
      <c r="AF68" s="122">
        <v>8797</v>
      </c>
      <c r="AG68" s="118" t="s">
        <v>117</v>
      </c>
      <c r="AH68" s="118">
        <v>48</v>
      </c>
      <c r="AI68" s="128">
        <v>97</v>
      </c>
      <c r="AJ68" s="128">
        <v>170</v>
      </c>
    </row>
    <row r="69" spans="1:36" x14ac:dyDescent="0.3">
      <c r="A69" t="s">
        <v>49</v>
      </c>
      <c r="B69" s="117" t="s">
        <v>142</v>
      </c>
      <c r="C69" s="117">
        <v>449</v>
      </c>
      <c r="D69" s="117">
        <v>782</v>
      </c>
      <c r="E69" s="117" t="s">
        <v>117</v>
      </c>
      <c r="F69" s="117">
        <v>4.3</v>
      </c>
      <c r="G69" s="117">
        <v>10.4</v>
      </c>
      <c r="H69" s="117" t="s">
        <v>117</v>
      </c>
      <c r="I69" s="117">
        <v>0.87</v>
      </c>
      <c r="J69" s="117">
        <v>0.99</v>
      </c>
      <c r="K69" s="117" t="s">
        <v>117</v>
      </c>
      <c r="L69" s="119">
        <v>8499</v>
      </c>
      <c r="M69" s="119">
        <v>14195</v>
      </c>
      <c r="N69" s="117" t="s">
        <v>117</v>
      </c>
      <c r="O69" s="117">
        <v>82</v>
      </c>
      <c r="P69" s="117">
        <v>190</v>
      </c>
      <c r="R69" s="118">
        <v>639</v>
      </c>
      <c r="S69" s="118">
        <v>876</v>
      </c>
      <c r="T69" s="122">
        <v>2177</v>
      </c>
      <c r="U69" s="118" t="s">
        <v>117</v>
      </c>
      <c r="V69" s="118">
        <v>4.3</v>
      </c>
      <c r="W69" s="118">
        <v>6.7</v>
      </c>
      <c r="X69" s="118">
        <v>20.5</v>
      </c>
      <c r="Y69" s="118" t="s">
        <v>117</v>
      </c>
      <c r="Z69" s="118">
        <v>0.95</v>
      </c>
      <c r="AA69" s="118">
        <v>1</v>
      </c>
      <c r="AB69" s="118">
        <v>1</v>
      </c>
      <c r="AC69" s="118" t="s">
        <v>117</v>
      </c>
      <c r="AD69" s="122">
        <v>12035</v>
      </c>
      <c r="AE69" s="122">
        <v>15871</v>
      </c>
      <c r="AF69" s="122">
        <v>21187</v>
      </c>
      <c r="AG69" s="118" t="s">
        <v>117</v>
      </c>
      <c r="AH69" s="118">
        <v>81</v>
      </c>
      <c r="AI69" s="118">
        <v>122</v>
      </c>
      <c r="AJ69" s="118">
        <v>200</v>
      </c>
    </row>
    <row r="70" spans="1:36" s="40" customFormat="1" x14ac:dyDescent="0.3">
      <c r="A70" s="40" t="s">
        <v>69</v>
      </c>
      <c r="B70" s="370" t="s">
        <v>142</v>
      </c>
      <c r="C70" s="371">
        <v>1230</v>
      </c>
      <c r="D70" s="371">
        <v>3814</v>
      </c>
      <c r="E70" s="370" t="s">
        <v>117</v>
      </c>
      <c r="F70" s="370">
        <v>4.37</v>
      </c>
      <c r="G70" s="370">
        <v>17.73</v>
      </c>
      <c r="H70" s="370" t="s">
        <v>117</v>
      </c>
      <c r="I70" s="370">
        <v>0.88</v>
      </c>
      <c r="J70" s="370">
        <v>1</v>
      </c>
      <c r="K70" s="370" t="s">
        <v>117</v>
      </c>
      <c r="L70" s="371">
        <v>24673</v>
      </c>
      <c r="M70" s="371">
        <v>41020</v>
      </c>
      <c r="N70" s="370" t="s">
        <v>117</v>
      </c>
      <c r="O70" s="370">
        <v>84</v>
      </c>
      <c r="P70" s="370">
        <v>185</v>
      </c>
      <c r="R70" s="124">
        <v>1230</v>
      </c>
      <c r="S70" s="124">
        <v>1437</v>
      </c>
      <c r="T70" s="124">
        <v>3814</v>
      </c>
      <c r="U70" s="125" t="s">
        <v>117</v>
      </c>
      <c r="V70" s="125">
        <v>4.37</v>
      </c>
      <c r="W70" s="125">
        <v>6.04</v>
      </c>
      <c r="X70" s="125">
        <v>17.73</v>
      </c>
      <c r="Y70" s="125" t="s">
        <v>117</v>
      </c>
      <c r="Z70" s="125">
        <v>0.88</v>
      </c>
      <c r="AA70" s="125">
        <v>0.95</v>
      </c>
      <c r="AB70" s="125">
        <v>1</v>
      </c>
      <c r="AC70" s="125" t="s">
        <v>117</v>
      </c>
      <c r="AD70" s="124">
        <v>24673</v>
      </c>
      <c r="AE70" s="124">
        <v>28658</v>
      </c>
      <c r="AF70" s="124">
        <v>41020</v>
      </c>
      <c r="AG70" s="125" t="s">
        <v>117</v>
      </c>
      <c r="AH70" s="125">
        <v>84</v>
      </c>
      <c r="AI70" s="125">
        <v>117</v>
      </c>
      <c r="AJ70" s="125">
        <v>185</v>
      </c>
    </row>
    <row r="71" spans="1:36" x14ac:dyDescent="0.3">
      <c r="A71" t="s">
        <v>135</v>
      </c>
      <c r="B71" s="117" t="s">
        <v>131</v>
      </c>
      <c r="C71" s="117">
        <v>238</v>
      </c>
      <c r="D71" s="117">
        <v>395</v>
      </c>
      <c r="E71" s="117" t="s">
        <v>117</v>
      </c>
      <c r="F71" s="117">
        <v>4.9000000000000004</v>
      </c>
      <c r="G71" s="117">
        <v>16.899999999999999</v>
      </c>
      <c r="H71" s="117" t="s">
        <v>117</v>
      </c>
      <c r="I71" s="117">
        <v>0.99</v>
      </c>
      <c r="J71" s="117">
        <v>1</v>
      </c>
      <c r="K71" s="117" t="s">
        <v>117</v>
      </c>
      <c r="L71" s="119">
        <v>3976</v>
      </c>
      <c r="M71" s="119">
        <v>6914</v>
      </c>
      <c r="N71" s="117" t="s">
        <v>117</v>
      </c>
      <c r="O71" s="117">
        <v>93</v>
      </c>
      <c r="P71" s="117">
        <v>323</v>
      </c>
      <c r="R71" s="118">
        <v>395</v>
      </c>
      <c r="S71" s="118">
        <v>541</v>
      </c>
      <c r="T71" s="118">
        <v>962</v>
      </c>
      <c r="U71" s="118"/>
      <c r="V71" s="118">
        <v>4.9000000000000004</v>
      </c>
      <c r="W71" s="118">
        <v>9.3000000000000007</v>
      </c>
      <c r="X71" s="118">
        <v>19.899999999999999</v>
      </c>
      <c r="Y71" s="118"/>
      <c r="Z71" s="118">
        <v>1</v>
      </c>
      <c r="AA71" s="118">
        <v>1</v>
      </c>
      <c r="AB71" s="118">
        <v>1</v>
      </c>
      <c r="AC71" s="118"/>
      <c r="AD71" s="122">
        <v>5254</v>
      </c>
      <c r="AE71" s="122">
        <v>8474</v>
      </c>
      <c r="AF71" s="122">
        <v>10558</v>
      </c>
      <c r="AG71" s="365"/>
      <c r="AH71" s="118">
        <v>49</v>
      </c>
      <c r="AI71" s="118">
        <v>118</v>
      </c>
      <c r="AJ71" s="118">
        <v>161</v>
      </c>
    </row>
    <row r="72" spans="1:36" x14ac:dyDescent="0.3">
      <c r="A72" t="s">
        <v>139</v>
      </c>
      <c r="B72" s="117" t="s">
        <v>131</v>
      </c>
      <c r="C72" s="117">
        <v>624</v>
      </c>
      <c r="D72" s="119">
        <v>1504</v>
      </c>
      <c r="E72" s="117"/>
      <c r="F72" s="117">
        <v>4.2</v>
      </c>
      <c r="G72" s="117">
        <v>13.1</v>
      </c>
      <c r="H72" s="117"/>
      <c r="I72" s="117">
        <v>0.85</v>
      </c>
      <c r="J72" s="117">
        <v>0.98</v>
      </c>
      <c r="K72" s="117"/>
      <c r="L72" s="119">
        <v>12576</v>
      </c>
      <c r="M72" s="119">
        <v>22084</v>
      </c>
      <c r="N72" s="117"/>
      <c r="O72" s="117">
        <v>83</v>
      </c>
      <c r="P72" s="117">
        <v>185</v>
      </c>
      <c r="R72" s="118">
        <v>624</v>
      </c>
      <c r="S72" s="122">
        <v>1001</v>
      </c>
      <c r="T72" s="122">
        <v>1504</v>
      </c>
      <c r="U72" s="118" t="s">
        <v>117</v>
      </c>
      <c r="V72" s="118">
        <v>4.2</v>
      </c>
      <c r="W72" s="118">
        <v>7.4</v>
      </c>
      <c r="X72" s="118">
        <v>13.1</v>
      </c>
      <c r="Y72" s="118" t="s">
        <v>117</v>
      </c>
      <c r="Z72" s="118">
        <v>0.85</v>
      </c>
      <c r="AA72" s="118">
        <v>0.94</v>
      </c>
      <c r="AB72" s="118">
        <v>0.98</v>
      </c>
      <c r="AC72" s="118" t="s">
        <v>117</v>
      </c>
      <c r="AD72" s="122">
        <v>12576</v>
      </c>
      <c r="AE72" s="122">
        <v>18112</v>
      </c>
      <c r="AF72" s="122">
        <v>22084</v>
      </c>
      <c r="AG72" s="118" t="s">
        <v>117</v>
      </c>
      <c r="AH72" s="118">
        <v>83</v>
      </c>
      <c r="AI72" s="118">
        <v>131</v>
      </c>
      <c r="AJ72" s="118">
        <v>185</v>
      </c>
    </row>
    <row r="73" spans="1:36" x14ac:dyDescent="0.3">
      <c r="A73" s="365" t="s">
        <v>47</v>
      </c>
      <c r="B73" s="117" t="s">
        <v>131</v>
      </c>
      <c r="C73" s="117">
        <v>427</v>
      </c>
      <c r="D73" s="117">
        <v>895</v>
      </c>
      <c r="E73" s="117" t="s">
        <v>117</v>
      </c>
      <c r="F73" s="117">
        <v>3.3</v>
      </c>
      <c r="G73" s="117">
        <v>14.3</v>
      </c>
      <c r="H73" s="117" t="s">
        <v>117</v>
      </c>
      <c r="I73" s="117">
        <v>0.76</v>
      </c>
      <c r="J73" s="117">
        <v>0.98</v>
      </c>
      <c r="K73" s="117" t="s">
        <v>117</v>
      </c>
      <c r="L73" s="119">
        <v>7680</v>
      </c>
      <c r="M73" s="119">
        <v>16160</v>
      </c>
      <c r="N73" s="117" t="s">
        <v>117</v>
      </c>
      <c r="O73" s="117">
        <v>63</v>
      </c>
      <c r="P73" s="117">
        <v>270</v>
      </c>
      <c r="R73" s="118">
        <v>653</v>
      </c>
      <c r="S73" s="122">
        <v>1017</v>
      </c>
      <c r="T73" s="122">
        <v>2423</v>
      </c>
      <c r="U73" s="118" t="s">
        <v>117</v>
      </c>
      <c r="V73" s="118">
        <v>3.9</v>
      </c>
      <c r="W73" s="118">
        <v>9</v>
      </c>
      <c r="X73" s="118">
        <v>28.2</v>
      </c>
      <c r="Y73" s="118" t="s">
        <v>117</v>
      </c>
      <c r="Z73" s="118">
        <v>0.86</v>
      </c>
      <c r="AA73" s="118">
        <v>0.98</v>
      </c>
      <c r="AB73" s="118">
        <v>1</v>
      </c>
      <c r="AC73" s="118" t="s">
        <v>117</v>
      </c>
      <c r="AD73" s="122">
        <v>11599</v>
      </c>
      <c r="AE73" s="122">
        <v>18040</v>
      </c>
      <c r="AF73" s="122">
        <v>22929</v>
      </c>
      <c r="AG73" s="118" t="s">
        <v>117</v>
      </c>
      <c r="AH73" s="118">
        <v>73</v>
      </c>
      <c r="AI73" s="118">
        <v>165</v>
      </c>
      <c r="AJ73" s="118">
        <v>275</v>
      </c>
    </row>
    <row r="74" spans="1:36" x14ac:dyDescent="0.3">
      <c r="A74" t="s">
        <v>140</v>
      </c>
      <c r="B74" s="117" t="s">
        <v>131</v>
      </c>
      <c r="C74" s="117">
        <v>450</v>
      </c>
      <c r="D74" s="119">
        <v>1358</v>
      </c>
      <c r="E74" s="117"/>
      <c r="F74" s="117">
        <v>2.8</v>
      </c>
      <c r="G74" s="117">
        <v>16.899999999999999</v>
      </c>
      <c r="H74" s="117"/>
      <c r="I74" s="117">
        <v>0.5</v>
      </c>
      <c r="J74" s="117">
        <v>0.9</v>
      </c>
      <c r="K74" s="117"/>
      <c r="L74" s="119">
        <v>8746</v>
      </c>
      <c r="M74" s="119">
        <v>25046</v>
      </c>
      <c r="N74" s="117"/>
      <c r="O74" s="117">
        <v>56</v>
      </c>
      <c r="P74" s="117">
        <v>316</v>
      </c>
      <c r="R74" s="118">
        <v>198</v>
      </c>
      <c r="S74" s="122">
        <v>1352</v>
      </c>
      <c r="T74" s="122">
        <v>1727</v>
      </c>
      <c r="U74" s="118" t="s">
        <v>117</v>
      </c>
      <c r="V74" s="118">
        <v>2.2999999999999998</v>
      </c>
      <c r="W74" s="118">
        <v>10</v>
      </c>
      <c r="X74" s="118">
        <v>26.1</v>
      </c>
      <c r="Y74" s="118" t="s">
        <v>117</v>
      </c>
      <c r="Z74" s="118">
        <v>0.23</v>
      </c>
      <c r="AA74" s="118">
        <v>0.39</v>
      </c>
      <c r="AB74" s="118">
        <v>1</v>
      </c>
      <c r="AC74" s="118" t="s">
        <v>117</v>
      </c>
      <c r="AD74" s="122">
        <v>3913</v>
      </c>
      <c r="AE74" s="122">
        <v>25618</v>
      </c>
      <c r="AF74" s="122">
        <v>17101</v>
      </c>
      <c r="AG74" s="118" t="s">
        <v>117</v>
      </c>
      <c r="AH74" s="118">
        <v>45</v>
      </c>
      <c r="AI74" s="118">
        <v>193</v>
      </c>
      <c r="AJ74" s="118">
        <v>271</v>
      </c>
    </row>
    <row r="75" spans="1:36" x14ac:dyDescent="0.3">
      <c r="A75" t="s">
        <v>137</v>
      </c>
      <c r="B75" s="117" t="s">
        <v>131</v>
      </c>
      <c r="C75" s="117">
        <v>855</v>
      </c>
      <c r="D75" s="119">
        <v>1973</v>
      </c>
      <c r="E75" s="117"/>
      <c r="F75" s="117">
        <v>4.8</v>
      </c>
      <c r="G75" s="117">
        <v>15.1</v>
      </c>
      <c r="H75" s="117"/>
      <c r="I75" s="117">
        <v>0.72</v>
      </c>
      <c r="J75" s="117">
        <v>0.86</v>
      </c>
      <c r="K75" s="117"/>
      <c r="L75" s="119">
        <v>17196</v>
      </c>
      <c r="M75" s="119">
        <v>28802</v>
      </c>
      <c r="N75" s="117"/>
      <c r="O75" s="117">
        <v>94</v>
      </c>
      <c r="P75" s="117">
        <v>213</v>
      </c>
      <c r="R75" s="118">
        <v>855</v>
      </c>
      <c r="S75" s="122">
        <v>1402</v>
      </c>
      <c r="T75" s="122">
        <v>1973</v>
      </c>
      <c r="U75" s="118" t="s">
        <v>117</v>
      </c>
      <c r="V75" s="118">
        <v>4.8</v>
      </c>
      <c r="W75" s="118">
        <v>9.3000000000000007</v>
      </c>
      <c r="X75" s="118">
        <v>15.1</v>
      </c>
      <c r="Y75" s="118" t="s">
        <v>117</v>
      </c>
      <c r="Z75" s="118">
        <v>0.72</v>
      </c>
      <c r="AA75" s="118">
        <v>0.78</v>
      </c>
      <c r="AB75" s="118">
        <v>0.86</v>
      </c>
      <c r="AC75" s="118" t="s">
        <v>117</v>
      </c>
      <c r="AD75" s="122">
        <v>17196</v>
      </c>
      <c r="AE75" s="122">
        <v>25080</v>
      </c>
      <c r="AF75" s="122">
        <v>28802</v>
      </c>
      <c r="AG75" s="118" t="s">
        <v>117</v>
      </c>
      <c r="AH75" s="118">
        <v>94</v>
      </c>
      <c r="AI75" s="118">
        <v>163</v>
      </c>
      <c r="AJ75" s="118">
        <v>213</v>
      </c>
    </row>
    <row r="76" spans="1:36" x14ac:dyDescent="0.3">
      <c r="A76" t="s">
        <v>132</v>
      </c>
      <c r="B76" s="117" t="s">
        <v>131</v>
      </c>
      <c r="C76" s="117">
        <v>447</v>
      </c>
      <c r="D76" s="117">
        <v>692</v>
      </c>
      <c r="E76" s="117" t="s">
        <v>117</v>
      </c>
      <c r="F76" s="117">
        <v>7.5</v>
      </c>
      <c r="G76" s="117">
        <v>23.6</v>
      </c>
      <c r="H76" s="117" t="s">
        <v>117</v>
      </c>
      <c r="I76" s="117">
        <v>0.91</v>
      </c>
      <c r="J76" s="117">
        <v>0.97</v>
      </c>
      <c r="K76" s="117" t="s">
        <v>117</v>
      </c>
      <c r="L76" s="119">
        <v>6235</v>
      </c>
      <c r="M76" s="119">
        <v>9267</v>
      </c>
      <c r="N76" s="117" t="s">
        <v>117</v>
      </c>
      <c r="O76" s="117">
        <v>105</v>
      </c>
      <c r="P76" s="117">
        <v>317</v>
      </c>
      <c r="R76" s="118">
        <v>335</v>
      </c>
      <c r="S76" s="118">
        <v>574</v>
      </c>
      <c r="T76" s="118">
        <v>850</v>
      </c>
      <c r="U76" s="118"/>
      <c r="V76" s="118">
        <v>3.8</v>
      </c>
      <c r="W76" s="118">
        <v>10.7</v>
      </c>
      <c r="X76" s="118">
        <v>20.100000000000001</v>
      </c>
      <c r="Y76" s="118"/>
      <c r="Z76" s="118">
        <v>0.8</v>
      </c>
      <c r="AA76" s="118">
        <v>0.89</v>
      </c>
      <c r="AB76" s="118">
        <v>0.96</v>
      </c>
      <c r="AC76" s="118"/>
      <c r="AD76" s="122">
        <v>6265</v>
      </c>
      <c r="AE76" s="122">
        <v>10328</v>
      </c>
      <c r="AF76" s="122">
        <v>12391</v>
      </c>
      <c r="AG76" s="365"/>
      <c r="AH76" s="118">
        <v>68</v>
      </c>
      <c r="AI76" s="118">
        <v>186</v>
      </c>
      <c r="AJ76" s="118">
        <v>283</v>
      </c>
    </row>
    <row r="77" spans="1:36" x14ac:dyDescent="0.3">
      <c r="A77" t="s">
        <v>136</v>
      </c>
      <c r="B77" s="117" t="s">
        <v>131</v>
      </c>
      <c r="C77" s="117">
        <v>182</v>
      </c>
      <c r="D77" s="117">
        <v>295</v>
      </c>
      <c r="E77" s="117" t="s">
        <v>117</v>
      </c>
      <c r="F77" s="117">
        <v>4.4000000000000004</v>
      </c>
      <c r="G77" s="117">
        <v>16.100000000000001</v>
      </c>
      <c r="H77" s="117" t="s">
        <v>117</v>
      </c>
      <c r="I77" s="117">
        <v>0.97</v>
      </c>
      <c r="J77" s="117">
        <v>0.1</v>
      </c>
      <c r="K77" s="117" t="s">
        <v>117</v>
      </c>
      <c r="L77" s="119">
        <v>3003</v>
      </c>
      <c r="M77" s="119">
        <v>5028</v>
      </c>
      <c r="N77" s="117" t="s">
        <v>117</v>
      </c>
      <c r="O77" s="117">
        <v>83</v>
      </c>
      <c r="P77" s="117">
        <v>309</v>
      </c>
      <c r="R77" s="118">
        <v>347</v>
      </c>
      <c r="S77" s="118">
        <v>420</v>
      </c>
      <c r="T77" s="118">
        <v>665</v>
      </c>
      <c r="U77" s="118"/>
      <c r="V77" s="118">
        <v>5.8</v>
      </c>
      <c r="W77" s="118">
        <v>9.1999999999999993</v>
      </c>
      <c r="X77" s="118">
        <v>18.5</v>
      </c>
      <c r="Y77" s="118"/>
      <c r="Z77" s="118">
        <v>1</v>
      </c>
      <c r="AA77" s="118">
        <v>0.97</v>
      </c>
      <c r="AB77" s="118">
        <v>0.97</v>
      </c>
      <c r="AC77" s="118"/>
      <c r="AD77" s="122">
        <v>5846</v>
      </c>
      <c r="AE77" s="122">
        <v>7689</v>
      </c>
      <c r="AF77" s="122">
        <v>9805</v>
      </c>
      <c r="AG77" s="365"/>
      <c r="AH77" s="118">
        <v>73</v>
      </c>
      <c r="AI77" s="118">
        <v>140</v>
      </c>
      <c r="AJ77" s="118">
        <v>219</v>
      </c>
    </row>
    <row r="78" spans="1:36" x14ac:dyDescent="0.3">
      <c r="A78" t="s">
        <v>127</v>
      </c>
      <c r="B78" s="76" t="s">
        <v>131</v>
      </c>
      <c r="C78" s="117">
        <v>894</v>
      </c>
      <c r="D78" s="119">
        <v>1646</v>
      </c>
      <c r="E78" s="117" t="s">
        <v>117</v>
      </c>
      <c r="F78" s="117">
        <v>4.8</v>
      </c>
      <c r="G78" s="117">
        <v>21.9</v>
      </c>
      <c r="H78" s="117" t="s">
        <v>117</v>
      </c>
      <c r="I78" s="117">
        <v>0.72</v>
      </c>
      <c r="J78" s="117">
        <v>0.87</v>
      </c>
      <c r="K78" s="117" t="s">
        <v>117</v>
      </c>
      <c r="L78" s="119">
        <v>11857</v>
      </c>
      <c r="M78" s="119">
        <v>21487</v>
      </c>
      <c r="N78" s="117" t="s">
        <v>117</v>
      </c>
      <c r="O78" s="117">
        <v>63</v>
      </c>
      <c r="P78" s="117">
        <v>283</v>
      </c>
      <c r="R78" s="122">
        <v>1201</v>
      </c>
      <c r="S78" s="122">
        <v>1885</v>
      </c>
      <c r="T78" s="122">
        <v>3716</v>
      </c>
      <c r="U78" s="122"/>
      <c r="V78" s="118">
        <v>4.4000000000000004</v>
      </c>
      <c r="W78" s="118">
        <v>13.5</v>
      </c>
      <c r="X78" s="118">
        <v>35.9</v>
      </c>
      <c r="Y78" s="118"/>
      <c r="Z78" s="118">
        <v>0.72</v>
      </c>
      <c r="AA78" s="118">
        <v>0.78</v>
      </c>
      <c r="AB78" s="118">
        <v>0.94</v>
      </c>
      <c r="AC78" s="118"/>
      <c r="AD78" s="122">
        <v>16436</v>
      </c>
      <c r="AE78" s="122">
        <v>25530</v>
      </c>
      <c r="AF78" s="122">
        <v>30556</v>
      </c>
      <c r="AG78" s="365"/>
      <c r="AH78" s="118">
        <v>60</v>
      </c>
      <c r="AI78" s="118">
        <v>181</v>
      </c>
      <c r="AJ78" s="118">
        <v>290</v>
      </c>
    </row>
    <row r="79" spans="1:36" x14ac:dyDescent="0.3">
      <c r="A79" t="s">
        <v>1</v>
      </c>
      <c r="B79" s="117" t="s">
        <v>131</v>
      </c>
      <c r="C79" s="117">
        <v>379</v>
      </c>
      <c r="D79" s="117">
        <v>756</v>
      </c>
      <c r="E79" s="117" t="s">
        <v>117</v>
      </c>
      <c r="F79" s="117">
        <v>3</v>
      </c>
      <c r="G79" s="117">
        <v>12.8</v>
      </c>
      <c r="H79" s="117" t="s">
        <v>117</v>
      </c>
      <c r="I79" s="117">
        <v>0.8</v>
      </c>
      <c r="J79" s="117">
        <v>0.98</v>
      </c>
      <c r="K79" s="117" t="s">
        <v>117</v>
      </c>
      <c r="L79" s="119">
        <v>6415</v>
      </c>
      <c r="M79" s="119">
        <v>12964</v>
      </c>
      <c r="N79" s="117" t="s">
        <v>117</v>
      </c>
      <c r="O79" s="117">
        <v>56</v>
      </c>
      <c r="P79" s="117">
        <v>246</v>
      </c>
      <c r="R79" s="118">
        <v>788</v>
      </c>
      <c r="S79" s="118">
        <v>953</v>
      </c>
      <c r="T79" s="122">
        <v>1209</v>
      </c>
      <c r="U79" s="118" t="s">
        <v>117</v>
      </c>
      <c r="V79" s="118">
        <v>4.5</v>
      </c>
      <c r="W79" s="118">
        <v>8.1999999999999993</v>
      </c>
      <c r="X79" s="118">
        <v>13.2</v>
      </c>
      <c r="Y79" s="118" t="s">
        <v>117</v>
      </c>
      <c r="Z79" s="118">
        <v>0.99</v>
      </c>
      <c r="AA79" s="118">
        <v>0.99</v>
      </c>
      <c r="AB79" s="118">
        <v>0.99</v>
      </c>
      <c r="AC79" s="118" t="s">
        <v>117</v>
      </c>
      <c r="AD79" s="122">
        <v>14657</v>
      </c>
      <c r="AE79" s="122">
        <v>17583</v>
      </c>
      <c r="AF79" s="122">
        <v>21378</v>
      </c>
      <c r="AG79" s="118" t="s">
        <v>117</v>
      </c>
      <c r="AH79" s="118">
        <v>83</v>
      </c>
      <c r="AI79" s="118">
        <v>150</v>
      </c>
      <c r="AJ79" s="118">
        <v>231</v>
      </c>
    </row>
    <row r="80" spans="1:36" x14ac:dyDescent="0.3">
      <c r="A80" t="s">
        <v>146</v>
      </c>
      <c r="B80" s="117" t="s">
        <v>131</v>
      </c>
      <c r="C80" s="117">
        <v>244</v>
      </c>
      <c r="D80" s="117">
        <v>556</v>
      </c>
      <c r="E80" s="117" t="s">
        <v>117</v>
      </c>
      <c r="F80" s="117">
        <v>15.7</v>
      </c>
      <c r="G80" s="117">
        <v>45.8</v>
      </c>
      <c r="H80" s="117" t="s">
        <v>117</v>
      </c>
      <c r="I80" s="117">
        <v>0.4</v>
      </c>
      <c r="J80" s="117">
        <v>0.76</v>
      </c>
      <c r="K80" s="117" t="s">
        <v>117</v>
      </c>
      <c r="L80" s="119">
        <v>2400</v>
      </c>
      <c r="M80" s="119">
        <v>3496</v>
      </c>
      <c r="N80" s="117" t="s">
        <v>117</v>
      </c>
      <c r="O80" s="117">
        <v>188</v>
      </c>
      <c r="P80" s="117">
        <v>344</v>
      </c>
      <c r="R80" s="118">
        <v>244</v>
      </c>
      <c r="S80" s="118">
        <v>270</v>
      </c>
      <c r="T80" s="118">
        <v>556</v>
      </c>
      <c r="U80" s="118" t="s">
        <v>117</v>
      </c>
      <c r="V80" s="118">
        <v>15.7</v>
      </c>
      <c r="W80" s="118">
        <v>19</v>
      </c>
      <c r="X80" s="118">
        <v>45.8</v>
      </c>
      <c r="Y80" s="118" t="s">
        <v>117</v>
      </c>
      <c r="Z80" s="118">
        <v>0.4</v>
      </c>
      <c r="AA80" s="118">
        <v>0.47</v>
      </c>
      <c r="AB80" s="118">
        <v>0.76</v>
      </c>
      <c r="AC80" s="118" t="s">
        <v>117</v>
      </c>
      <c r="AD80" s="122">
        <v>2400</v>
      </c>
      <c r="AE80" s="122">
        <v>2628</v>
      </c>
      <c r="AF80" s="122">
        <v>3496</v>
      </c>
      <c r="AG80" s="118" t="s">
        <v>117</v>
      </c>
      <c r="AH80" s="118">
        <v>188</v>
      </c>
      <c r="AI80" s="118">
        <v>233</v>
      </c>
      <c r="AJ80" s="118">
        <v>344</v>
      </c>
    </row>
    <row r="81" spans="1:36" x14ac:dyDescent="0.3">
      <c r="A81" t="s">
        <v>67</v>
      </c>
      <c r="B81" s="367" t="s">
        <v>131</v>
      </c>
      <c r="C81" s="117">
        <v>467</v>
      </c>
      <c r="D81" s="117">
        <v>923</v>
      </c>
      <c r="E81" s="117"/>
      <c r="F81" s="117">
        <v>4.4000000000000004</v>
      </c>
      <c r="G81" s="117">
        <v>15.2</v>
      </c>
      <c r="H81" s="117"/>
      <c r="I81" s="117">
        <v>0.69</v>
      </c>
      <c r="J81" s="117">
        <v>0.92</v>
      </c>
      <c r="K81" s="117"/>
      <c r="L81" s="119">
        <v>7740</v>
      </c>
      <c r="M81" s="119">
        <v>15246</v>
      </c>
      <c r="N81" s="117"/>
      <c r="O81" s="117">
        <v>80</v>
      </c>
      <c r="P81" s="117">
        <v>275</v>
      </c>
      <c r="R81" s="118">
        <v>631</v>
      </c>
      <c r="S81" s="122">
        <v>1109</v>
      </c>
      <c r="T81" s="122">
        <v>2517</v>
      </c>
      <c r="U81" s="118" t="s">
        <v>117</v>
      </c>
      <c r="V81" s="118">
        <v>3.7</v>
      </c>
      <c r="W81" s="118">
        <v>10.4</v>
      </c>
      <c r="X81" s="118">
        <v>29.9</v>
      </c>
      <c r="Y81" s="118" t="s">
        <v>117</v>
      </c>
      <c r="Z81" s="118">
        <v>0.77</v>
      </c>
      <c r="AA81" s="118">
        <v>0.84</v>
      </c>
      <c r="AB81" s="118">
        <v>1</v>
      </c>
      <c r="AC81" s="118" t="s">
        <v>117</v>
      </c>
      <c r="AD81" s="122">
        <v>10560</v>
      </c>
      <c r="AE81" s="122">
        <v>18414</v>
      </c>
      <c r="AF81" s="122">
        <v>22539</v>
      </c>
      <c r="AG81" s="118" t="s">
        <v>117</v>
      </c>
      <c r="AH81" s="118">
        <v>69</v>
      </c>
      <c r="AI81" s="128">
        <v>188</v>
      </c>
      <c r="AJ81" s="128">
        <v>292</v>
      </c>
    </row>
    <row r="82" spans="1:36" x14ac:dyDescent="0.3">
      <c r="A82" t="s">
        <v>143</v>
      </c>
      <c r="B82" s="117" t="s">
        <v>131</v>
      </c>
      <c r="C82" s="117">
        <v>289</v>
      </c>
      <c r="D82" s="117">
        <v>547</v>
      </c>
      <c r="E82" s="117" t="s">
        <v>117</v>
      </c>
      <c r="F82" s="117">
        <v>3.5</v>
      </c>
      <c r="G82" s="117">
        <v>15.8</v>
      </c>
      <c r="H82" s="117" t="s">
        <v>117</v>
      </c>
      <c r="I82" s="117">
        <v>0.45</v>
      </c>
      <c r="J82" s="117">
        <v>0.66</v>
      </c>
      <c r="K82" s="117" t="s">
        <v>117</v>
      </c>
      <c r="L82" s="119">
        <v>5192</v>
      </c>
      <c r="M82" s="119">
        <v>9655</v>
      </c>
      <c r="N82" s="117" t="s">
        <v>117</v>
      </c>
      <c r="O82" s="117">
        <v>63</v>
      </c>
      <c r="P82" s="117">
        <v>287</v>
      </c>
      <c r="R82" s="118">
        <v>367</v>
      </c>
      <c r="S82" s="118">
        <v>505</v>
      </c>
      <c r="T82" s="122">
        <v>1161</v>
      </c>
      <c r="U82" s="118" t="s">
        <v>117</v>
      </c>
      <c r="V82" s="118">
        <v>5.3</v>
      </c>
      <c r="W82" s="118">
        <v>12.2</v>
      </c>
      <c r="X82" s="118">
        <v>24.7</v>
      </c>
      <c r="Y82" s="118" t="s">
        <v>117</v>
      </c>
      <c r="Z82" s="118">
        <v>0.4</v>
      </c>
      <c r="AA82" s="118">
        <v>0.39</v>
      </c>
      <c r="AB82" s="118">
        <v>0.8</v>
      </c>
      <c r="AC82" s="118" t="s">
        <v>117</v>
      </c>
      <c r="AD82" s="122">
        <v>6171</v>
      </c>
      <c r="AE82" s="122">
        <v>8488</v>
      </c>
      <c r="AF82" s="122">
        <v>10142</v>
      </c>
      <c r="AG82" s="118" t="s">
        <v>117</v>
      </c>
      <c r="AH82" s="118">
        <v>98</v>
      </c>
      <c r="AI82" s="118">
        <v>224</v>
      </c>
      <c r="AJ82" s="118">
        <v>253</v>
      </c>
    </row>
    <row r="83" spans="1:36" x14ac:dyDescent="0.3">
      <c r="A83" t="s">
        <v>144</v>
      </c>
      <c r="B83" s="117" t="s">
        <v>131</v>
      </c>
      <c r="C83" s="119">
        <v>1952</v>
      </c>
      <c r="D83" s="119">
        <v>4954</v>
      </c>
      <c r="E83" s="117" t="s">
        <v>117</v>
      </c>
      <c r="F83" s="117">
        <v>8</v>
      </c>
      <c r="G83" s="117">
        <v>24.1</v>
      </c>
      <c r="H83" s="117" t="s">
        <v>117</v>
      </c>
      <c r="I83" s="117">
        <v>0.42</v>
      </c>
      <c r="J83" s="117">
        <v>0.98</v>
      </c>
      <c r="K83" s="117" t="s">
        <v>117</v>
      </c>
      <c r="L83" s="119">
        <v>32330</v>
      </c>
      <c r="M83" s="119">
        <v>73470</v>
      </c>
      <c r="N83" s="117" t="s">
        <v>117</v>
      </c>
      <c r="O83" s="117">
        <v>131</v>
      </c>
      <c r="P83" s="117">
        <v>350</v>
      </c>
      <c r="R83" s="122">
        <v>1952</v>
      </c>
      <c r="S83" s="122">
        <v>2533</v>
      </c>
      <c r="T83" s="122">
        <v>4954</v>
      </c>
      <c r="U83" s="118" t="s">
        <v>117</v>
      </c>
      <c r="V83" s="118">
        <v>8</v>
      </c>
      <c r="W83" s="118">
        <v>15</v>
      </c>
      <c r="X83" s="118">
        <v>24.1</v>
      </c>
      <c r="Y83" s="118" t="s">
        <v>117</v>
      </c>
      <c r="Z83" s="118">
        <v>0.42</v>
      </c>
      <c r="AA83" s="118">
        <v>0.43</v>
      </c>
      <c r="AB83" s="118">
        <v>0.98</v>
      </c>
      <c r="AC83" s="118" t="s">
        <v>117</v>
      </c>
      <c r="AD83" s="122">
        <v>32330</v>
      </c>
      <c r="AE83" s="122">
        <v>41276</v>
      </c>
      <c r="AF83" s="122">
        <v>73470</v>
      </c>
      <c r="AG83" s="118" t="s">
        <v>117</v>
      </c>
      <c r="AH83" s="118">
        <v>131</v>
      </c>
      <c r="AI83" s="118">
        <v>240</v>
      </c>
      <c r="AJ83" s="118">
        <v>350</v>
      </c>
    </row>
    <row r="84" spans="1:36" x14ac:dyDescent="0.3">
      <c r="A84" t="s">
        <v>134</v>
      </c>
      <c r="B84" s="117" t="s">
        <v>131</v>
      </c>
      <c r="C84" s="117">
        <v>134</v>
      </c>
      <c r="D84" s="117">
        <v>190</v>
      </c>
      <c r="E84" s="117" t="s">
        <v>117</v>
      </c>
      <c r="F84" s="117">
        <v>6.4</v>
      </c>
      <c r="G84" s="117">
        <v>17.3</v>
      </c>
      <c r="H84" s="117" t="s">
        <v>117</v>
      </c>
      <c r="I84" s="117">
        <v>0.99</v>
      </c>
      <c r="J84" s="117">
        <v>1</v>
      </c>
      <c r="K84" s="117" t="s">
        <v>117</v>
      </c>
      <c r="L84" s="119">
        <v>1877</v>
      </c>
      <c r="M84" s="119">
        <v>3040</v>
      </c>
      <c r="N84" s="117" t="s">
        <v>117</v>
      </c>
      <c r="O84" s="117">
        <v>130</v>
      </c>
      <c r="P84" s="117">
        <v>351</v>
      </c>
      <c r="R84" s="118">
        <v>155</v>
      </c>
      <c r="S84" s="118">
        <v>230</v>
      </c>
      <c r="T84" s="118">
        <v>339</v>
      </c>
      <c r="U84" s="118" t="s">
        <v>117</v>
      </c>
      <c r="V84" s="118">
        <v>4.4000000000000004</v>
      </c>
      <c r="W84" s="118">
        <v>9.5</v>
      </c>
      <c r="X84" s="118">
        <v>18.899999999999999</v>
      </c>
      <c r="Y84" s="118" t="s">
        <v>117</v>
      </c>
      <c r="Z84" s="118">
        <v>0.98</v>
      </c>
      <c r="AA84" s="118">
        <v>1</v>
      </c>
      <c r="AB84" s="118">
        <v>1</v>
      </c>
      <c r="AC84" s="118" t="s">
        <v>117</v>
      </c>
      <c r="AD84" s="122">
        <v>2623</v>
      </c>
      <c r="AE84" s="122">
        <v>4048</v>
      </c>
      <c r="AF84" s="122">
        <v>5006</v>
      </c>
      <c r="AG84" s="118" t="s">
        <v>117</v>
      </c>
      <c r="AH84" s="118">
        <v>75</v>
      </c>
      <c r="AI84" s="118">
        <v>163</v>
      </c>
      <c r="AJ84" s="118">
        <v>271</v>
      </c>
    </row>
    <row r="85" spans="1:36" x14ac:dyDescent="0.3">
      <c r="A85" t="s">
        <v>145</v>
      </c>
      <c r="B85" s="367" t="s">
        <v>131</v>
      </c>
      <c r="C85" s="117">
        <v>64</v>
      </c>
      <c r="D85" s="117">
        <v>486</v>
      </c>
      <c r="E85" s="117"/>
      <c r="F85" s="117">
        <v>2.4</v>
      </c>
      <c r="G85" s="117">
        <v>36.4</v>
      </c>
      <c r="H85" s="117"/>
      <c r="I85" s="117">
        <v>0.39</v>
      </c>
      <c r="J85" s="117">
        <v>1</v>
      </c>
      <c r="K85" s="117"/>
      <c r="L85" s="119">
        <v>1136</v>
      </c>
      <c r="M85" s="119">
        <v>4655</v>
      </c>
      <c r="N85" s="117"/>
      <c r="O85" s="117">
        <v>43</v>
      </c>
      <c r="P85" s="117">
        <v>354</v>
      </c>
      <c r="R85" s="118">
        <v>64</v>
      </c>
      <c r="S85" s="118">
        <v>223</v>
      </c>
      <c r="T85" s="118">
        <v>486</v>
      </c>
      <c r="U85" s="118" t="s">
        <v>117</v>
      </c>
      <c r="V85" s="118">
        <v>2.4</v>
      </c>
      <c r="W85" s="118">
        <v>13.9</v>
      </c>
      <c r="X85" s="118">
        <v>36.4</v>
      </c>
      <c r="Y85" s="118" t="s">
        <v>117</v>
      </c>
      <c r="Z85" s="118">
        <v>0.39</v>
      </c>
      <c r="AA85" s="118">
        <v>0.98</v>
      </c>
      <c r="AB85" s="118">
        <v>1</v>
      </c>
      <c r="AC85" s="118" t="s">
        <v>117</v>
      </c>
      <c r="AD85" s="122">
        <v>1136</v>
      </c>
      <c r="AE85" s="122">
        <v>4038</v>
      </c>
      <c r="AF85" s="122">
        <v>4655</v>
      </c>
      <c r="AG85" s="118" t="s">
        <v>117</v>
      </c>
      <c r="AH85" s="118">
        <v>43</v>
      </c>
      <c r="AI85" s="118">
        <v>255</v>
      </c>
      <c r="AJ85" s="118">
        <v>354</v>
      </c>
    </row>
    <row r="86" spans="1:36" x14ac:dyDescent="0.3">
      <c r="A86" s="117" t="s">
        <v>133</v>
      </c>
      <c r="B86" s="126" t="s">
        <v>131</v>
      </c>
      <c r="C86" s="117">
        <v>220</v>
      </c>
      <c r="D86" s="117">
        <v>369</v>
      </c>
      <c r="E86" s="117" t="s">
        <v>117</v>
      </c>
      <c r="F86" s="117">
        <v>8</v>
      </c>
      <c r="G86" s="117">
        <v>24.7</v>
      </c>
      <c r="H86" s="117" t="s">
        <v>117</v>
      </c>
      <c r="I86" s="117">
        <v>0.91</v>
      </c>
      <c r="J86" s="117">
        <v>1</v>
      </c>
      <c r="K86" s="117" t="s">
        <v>117</v>
      </c>
      <c r="L86" s="119">
        <v>2876</v>
      </c>
      <c r="M86" s="119">
        <v>4820</v>
      </c>
      <c r="N86" s="117" t="s">
        <v>117</v>
      </c>
      <c r="O86" s="117">
        <v>103</v>
      </c>
      <c r="P86" s="117">
        <v>318</v>
      </c>
      <c r="R86" s="118">
        <v>206</v>
      </c>
      <c r="S86" s="118">
        <v>268</v>
      </c>
      <c r="T86" s="118">
        <v>515</v>
      </c>
      <c r="U86" s="118"/>
      <c r="V86" s="118">
        <v>5.2</v>
      </c>
      <c r="W86" s="118">
        <v>10.1</v>
      </c>
      <c r="X86" s="118">
        <v>20.100000000000001</v>
      </c>
      <c r="Y86" s="118"/>
      <c r="Z86" s="118">
        <v>0.91</v>
      </c>
      <c r="AA86" s="118">
        <v>1</v>
      </c>
      <c r="AB86" s="118">
        <v>1</v>
      </c>
      <c r="AC86" s="118"/>
      <c r="AD86" s="122">
        <v>2513</v>
      </c>
      <c r="AE86" s="122">
        <v>3414</v>
      </c>
      <c r="AF86" s="122">
        <v>4115</v>
      </c>
      <c r="AG86" s="365"/>
      <c r="AH86" s="118">
        <v>76</v>
      </c>
      <c r="AI86" s="118">
        <v>135</v>
      </c>
      <c r="AJ86" s="118">
        <v>174</v>
      </c>
    </row>
    <row r="87" spans="1:36" x14ac:dyDescent="0.3">
      <c r="A87" t="s">
        <v>70</v>
      </c>
      <c r="B87" s="126" t="s">
        <v>131</v>
      </c>
      <c r="C87" s="117">
        <v>219</v>
      </c>
      <c r="D87" s="119">
        <v>1741</v>
      </c>
      <c r="E87" s="117"/>
      <c r="F87" s="117">
        <v>2.2999999999999998</v>
      </c>
      <c r="G87" s="117">
        <v>16.5</v>
      </c>
      <c r="H87" s="117"/>
      <c r="I87" s="117">
        <v>0.21</v>
      </c>
      <c r="J87" s="117">
        <v>1</v>
      </c>
      <c r="K87" s="117"/>
      <c r="L87" s="119">
        <v>4484</v>
      </c>
      <c r="M87" s="119">
        <v>26042</v>
      </c>
      <c r="N87" s="117"/>
      <c r="O87" s="117">
        <v>44</v>
      </c>
      <c r="P87" s="117">
        <v>234</v>
      </c>
      <c r="R87" s="118">
        <v>219</v>
      </c>
      <c r="S87" s="122">
        <v>1093</v>
      </c>
      <c r="T87" s="122">
        <v>1741</v>
      </c>
      <c r="U87" s="118" t="s">
        <v>117</v>
      </c>
      <c r="V87" s="118">
        <v>2.2999999999999998</v>
      </c>
      <c r="W87" s="118">
        <v>9.6999999999999993</v>
      </c>
      <c r="X87" s="118">
        <v>16.5</v>
      </c>
      <c r="Y87" s="118" t="s">
        <v>117</v>
      </c>
      <c r="Z87" s="118">
        <v>0.21</v>
      </c>
      <c r="AA87" s="118">
        <v>0.91</v>
      </c>
      <c r="AB87" s="118">
        <v>1</v>
      </c>
      <c r="AC87" s="118" t="s">
        <v>117</v>
      </c>
      <c r="AD87" s="122">
        <v>4484</v>
      </c>
      <c r="AE87" s="122">
        <v>19991</v>
      </c>
      <c r="AF87" s="122">
        <v>26042</v>
      </c>
      <c r="AG87" s="118" t="s">
        <v>117</v>
      </c>
      <c r="AH87" s="118">
        <v>44</v>
      </c>
      <c r="AI87" s="118">
        <v>170</v>
      </c>
      <c r="AJ87" s="118">
        <v>234</v>
      </c>
    </row>
    <row r="88" spans="1:36" x14ac:dyDescent="0.3">
      <c r="A88" t="s">
        <v>46</v>
      </c>
      <c r="B88" s="126" t="s">
        <v>131</v>
      </c>
      <c r="C88" s="117">
        <v>603</v>
      </c>
      <c r="D88" s="119">
        <v>3558</v>
      </c>
      <c r="E88" s="117" t="s">
        <v>117</v>
      </c>
      <c r="F88" s="117">
        <v>2.7</v>
      </c>
      <c r="G88" s="117">
        <v>19.3</v>
      </c>
      <c r="H88" s="117" t="s">
        <v>117</v>
      </c>
      <c r="I88" s="117">
        <v>0.38</v>
      </c>
      <c r="J88" s="117">
        <v>0.96</v>
      </c>
      <c r="K88" s="117" t="s">
        <v>117</v>
      </c>
      <c r="L88" s="119">
        <v>13403</v>
      </c>
      <c r="M88" s="119">
        <v>62722</v>
      </c>
      <c r="N88" s="117" t="s">
        <v>117</v>
      </c>
      <c r="O88" s="117">
        <v>55</v>
      </c>
      <c r="P88" s="117">
        <v>337</v>
      </c>
      <c r="R88" s="122">
        <v>1343</v>
      </c>
      <c r="S88" s="122">
        <v>4766</v>
      </c>
      <c r="T88" s="122">
        <v>10330</v>
      </c>
      <c r="U88" s="118" t="s">
        <v>117</v>
      </c>
      <c r="V88" s="118">
        <v>3.1</v>
      </c>
      <c r="W88" s="118">
        <v>13</v>
      </c>
      <c r="X88" s="118">
        <v>36.1</v>
      </c>
      <c r="Y88" s="118" t="s">
        <v>117</v>
      </c>
      <c r="Z88" s="118">
        <v>0.45</v>
      </c>
      <c r="AA88" s="118">
        <v>0.94</v>
      </c>
      <c r="AB88" s="118">
        <v>0.99</v>
      </c>
      <c r="AC88" s="118" t="s">
        <v>117</v>
      </c>
      <c r="AD88" s="122">
        <v>29188</v>
      </c>
      <c r="AE88" s="122">
        <v>86779</v>
      </c>
      <c r="AF88" s="122">
        <v>100718</v>
      </c>
      <c r="AG88" s="118" t="s">
        <v>117</v>
      </c>
      <c r="AH88" s="118">
        <v>64</v>
      </c>
      <c r="AI88" s="118">
        <v>233</v>
      </c>
      <c r="AJ88" s="118">
        <v>345</v>
      </c>
    </row>
    <row r="89" spans="1:36" x14ac:dyDescent="0.3">
      <c r="A89" t="s">
        <v>49</v>
      </c>
      <c r="B89" s="367" t="s">
        <v>131</v>
      </c>
      <c r="C89" s="117">
        <v>410</v>
      </c>
      <c r="D89" s="117">
        <v>860</v>
      </c>
      <c r="E89" s="117" t="s">
        <v>117</v>
      </c>
      <c r="F89" s="117">
        <v>3.9</v>
      </c>
      <c r="G89" s="117">
        <v>17.600000000000001</v>
      </c>
      <c r="H89" s="117" t="s">
        <v>117</v>
      </c>
      <c r="I89" s="117">
        <v>0.55000000000000004</v>
      </c>
      <c r="J89" s="117">
        <v>1</v>
      </c>
      <c r="K89" s="117" t="s">
        <v>117</v>
      </c>
      <c r="L89" s="119">
        <v>5596</v>
      </c>
      <c r="M89" s="119">
        <v>13094</v>
      </c>
      <c r="N89" s="117" t="s">
        <v>117</v>
      </c>
      <c r="O89" s="117">
        <v>72</v>
      </c>
      <c r="P89" s="117">
        <v>336</v>
      </c>
      <c r="R89" s="118">
        <v>500</v>
      </c>
      <c r="S89" s="118">
        <v>909</v>
      </c>
      <c r="T89" s="122">
        <v>1947</v>
      </c>
      <c r="U89" s="118" t="s">
        <v>117</v>
      </c>
      <c r="V89" s="118">
        <v>3.8</v>
      </c>
      <c r="W89" s="118">
        <v>12.6</v>
      </c>
      <c r="X89" s="118">
        <v>33.799999999999997</v>
      </c>
      <c r="Y89" s="118" t="s">
        <v>117</v>
      </c>
      <c r="Z89" s="118">
        <v>0.72</v>
      </c>
      <c r="AA89" s="118">
        <v>1</v>
      </c>
      <c r="AB89" s="118">
        <v>1</v>
      </c>
      <c r="AC89" s="118" t="s">
        <v>117</v>
      </c>
      <c r="AD89" s="122">
        <v>7065</v>
      </c>
      <c r="AE89" s="122">
        <v>13699</v>
      </c>
      <c r="AF89" s="122">
        <v>15906</v>
      </c>
      <c r="AG89" s="118" t="s">
        <v>117</v>
      </c>
      <c r="AH89" s="118">
        <v>69</v>
      </c>
      <c r="AI89" s="118">
        <v>242</v>
      </c>
      <c r="AJ89" s="118">
        <v>352</v>
      </c>
    </row>
    <row r="90" spans="1:36" s="40" customFormat="1" x14ac:dyDescent="0.3">
      <c r="A90" s="40" t="s">
        <v>69</v>
      </c>
      <c r="B90" s="370" t="s">
        <v>131</v>
      </c>
      <c r="C90" s="370">
        <v>70</v>
      </c>
      <c r="D90" s="370">
        <v>280</v>
      </c>
      <c r="E90" s="370" t="s">
        <v>117</v>
      </c>
      <c r="F90" s="370">
        <v>3.46</v>
      </c>
      <c r="G90" s="370">
        <v>20.81</v>
      </c>
      <c r="H90" s="370" t="s">
        <v>117</v>
      </c>
      <c r="I90" s="370">
        <v>0.56000000000000005</v>
      </c>
      <c r="J90" s="370">
        <v>0.79</v>
      </c>
      <c r="K90" s="370" t="s">
        <v>117</v>
      </c>
      <c r="L90" s="371">
        <v>1403</v>
      </c>
      <c r="M90" s="371">
        <v>3198</v>
      </c>
      <c r="N90" s="370" t="s">
        <v>117</v>
      </c>
      <c r="O90" s="370">
        <v>71</v>
      </c>
      <c r="P90" s="370">
        <v>272</v>
      </c>
      <c r="R90" s="125">
        <v>70</v>
      </c>
      <c r="S90" s="125">
        <v>123</v>
      </c>
      <c r="T90" s="125">
        <v>280</v>
      </c>
      <c r="U90" s="125" t="s">
        <v>117</v>
      </c>
      <c r="V90" s="125">
        <v>3.46</v>
      </c>
      <c r="W90" s="125">
        <v>7.7</v>
      </c>
      <c r="X90" s="125">
        <v>20.81</v>
      </c>
      <c r="Y90" s="125" t="s">
        <v>117</v>
      </c>
      <c r="Z90" s="125">
        <v>0.56000000000000005</v>
      </c>
      <c r="AA90" s="125">
        <v>0.77</v>
      </c>
      <c r="AB90" s="125">
        <v>0.79</v>
      </c>
      <c r="AC90" s="125" t="s">
        <v>117</v>
      </c>
      <c r="AD90" s="124">
        <v>1403</v>
      </c>
      <c r="AE90" s="124">
        <v>2550</v>
      </c>
      <c r="AF90" s="124">
        <v>3198</v>
      </c>
      <c r="AG90" s="125" t="s">
        <v>117</v>
      </c>
      <c r="AH90" s="125">
        <v>71</v>
      </c>
      <c r="AI90" s="125">
        <v>181</v>
      </c>
      <c r="AJ90" s="125">
        <v>272</v>
      </c>
    </row>
    <row r="92" spans="1:36" x14ac:dyDescent="0.3">
      <c r="C92" s="65"/>
      <c r="D92" s="65"/>
      <c r="O92" s="65"/>
      <c r="R92" s="65"/>
      <c r="S92" s="65"/>
      <c r="T92" s="65"/>
    </row>
    <row r="93" spans="1:36" x14ac:dyDescent="0.3">
      <c r="B93" s="373"/>
      <c r="C93" s="374"/>
      <c r="D93" s="374"/>
      <c r="O93" s="65"/>
      <c r="R93" s="65"/>
      <c r="S93" s="65"/>
      <c r="T93" s="65"/>
    </row>
    <row r="94" spans="1:36" x14ac:dyDescent="0.3">
      <c r="C94" s="65"/>
      <c r="D94" s="65"/>
      <c r="O94" s="65"/>
      <c r="R94" s="65"/>
      <c r="S94" s="65"/>
      <c r="T94" s="65"/>
    </row>
    <row r="97" spans="13:22" x14ac:dyDescent="0.3">
      <c r="M97" s="76" t="s">
        <v>147</v>
      </c>
      <c r="O97" t="s">
        <v>146</v>
      </c>
      <c r="R97" s="118">
        <v>57</v>
      </c>
      <c r="S97" s="118">
        <v>123</v>
      </c>
      <c r="T97" s="118">
        <v>280</v>
      </c>
      <c r="V97" t="s">
        <v>148</v>
      </c>
    </row>
    <row r="98" spans="13:22" x14ac:dyDescent="0.3">
      <c r="O98" t="s">
        <v>69</v>
      </c>
      <c r="R98" s="118">
        <v>418</v>
      </c>
      <c r="S98" s="118">
        <v>898</v>
      </c>
      <c r="T98" s="118">
        <v>946</v>
      </c>
    </row>
    <row r="99" spans="13:22" x14ac:dyDescent="0.3">
      <c r="O99" s="40" t="s">
        <v>1</v>
      </c>
      <c r="P99" s="131"/>
      <c r="Q99" s="40"/>
      <c r="R99" s="125">
        <v>484</v>
      </c>
      <c r="S99" s="132">
        <v>1033</v>
      </c>
      <c r="T99" s="124">
        <v>1306</v>
      </c>
    </row>
    <row r="100" spans="13:22" x14ac:dyDescent="0.3">
      <c r="O100" t="s">
        <v>49</v>
      </c>
      <c r="R100" s="118">
        <v>824</v>
      </c>
      <c r="S100" s="123">
        <v>3362</v>
      </c>
      <c r="T100" s="122">
        <v>3934</v>
      </c>
      <c r="V100" t="s">
        <v>149</v>
      </c>
    </row>
    <row r="101" spans="13:22" x14ac:dyDescent="0.3">
      <c r="O101" t="s">
        <v>67</v>
      </c>
      <c r="R101" s="122">
        <v>1066</v>
      </c>
      <c r="S101" s="123">
        <v>3306</v>
      </c>
      <c r="T101" s="122">
        <v>4280</v>
      </c>
    </row>
    <row r="102" spans="13:22" x14ac:dyDescent="0.3">
      <c r="O102" t="s">
        <v>127</v>
      </c>
      <c r="R102" s="122">
        <v>1239</v>
      </c>
      <c r="S102" s="123">
        <v>3773</v>
      </c>
      <c r="T102" s="122">
        <v>4344</v>
      </c>
    </row>
    <row r="103" spans="13:22" x14ac:dyDescent="0.3">
      <c r="O103" t="s">
        <v>145</v>
      </c>
      <c r="R103" s="118">
        <v>772</v>
      </c>
      <c r="S103" s="123">
        <v>4621</v>
      </c>
      <c r="T103" s="122">
        <v>5266</v>
      </c>
    </row>
    <row r="104" spans="13:22" x14ac:dyDescent="0.3">
      <c r="O104" s="40" t="s">
        <v>70</v>
      </c>
      <c r="P104" s="131"/>
      <c r="Q104" s="40"/>
      <c r="R104" s="125">
        <v>261</v>
      </c>
      <c r="S104" s="132">
        <v>3233</v>
      </c>
      <c r="T104" s="124">
        <v>5599</v>
      </c>
    </row>
    <row r="105" spans="13:22" x14ac:dyDescent="0.3">
      <c r="O105" t="s">
        <v>139</v>
      </c>
      <c r="R105" s="122">
        <v>3752</v>
      </c>
      <c r="S105" s="123">
        <v>5351</v>
      </c>
      <c r="T105" s="122">
        <v>8029</v>
      </c>
      <c r="V105" t="s">
        <v>150</v>
      </c>
    </row>
    <row r="106" spans="13:22" x14ac:dyDescent="0.3">
      <c r="O106" t="s">
        <v>47</v>
      </c>
      <c r="R106" s="122">
        <v>1873</v>
      </c>
      <c r="S106" s="123">
        <v>6225</v>
      </c>
      <c r="T106" s="122">
        <v>8434</v>
      </c>
    </row>
    <row r="107" spans="13:22" x14ac:dyDescent="0.3">
      <c r="O107" t="s">
        <v>151</v>
      </c>
      <c r="R107" s="118">
        <v>2045</v>
      </c>
      <c r="S107" s="127">
        <v>3010</v>
      </c>
      <c r="T107" s="122">
        <v>10621</v>
      </c>
    </row>
    <row r="108" spans="13:22" x14ac:dyDescent="0.3">
      <c r="O108" s="76" t="s">
        <v>87</v>
      </c>
      <c r="R108" s="50">
        <v>2396</v>
      </c>
      <c r="S108" s="50">
        <v>5787</v>
      </c>
      <c r="T108" s="50">
        <v>13885</v>
      </c>
    </row>
    <row r="109" spans="13:22" x14ac:dyDescent="0.3">
      <c r="O109" t="s">
        <v>140</v>
      </c>
      <c r="R109" s="122">
        <v>4144</v>
      </c>
      <c r="S109" s="123">
        <v>15655</v>
      </c>
      <c r="T109" s="122">
        <v>17626</v>
      </c>
    </row>
    <row r="110" spans="13:22" x14ac:dyDescent="0.3">
      <c r="O110" t="s">
        <v>137</v>
      </c>
      <c r="R110" s="122">
        <v>11039</v>
      </c>
      <c r="S110" s="122">
        <v>23633</v>
      </c>
      <c r="T110" s="122">
        <v>17654</v>
      </c>
    </row>
    <row r="111" spans="13:22" x14ac:dyDescent="0.3">
      <c r="O111" t="s">
        <v>46</v>
      </c>
      <c r="R111" s="122">
        <v>1376</v>
      </c>
      <c r="S111" s="123">
        <v>8196</v>
      </c>
      <c r="T111" s="122">
        <v>25984</v>
      </c>
    </row>
    <row r="112" spans="13:22" x14ac:dyDescent="0.3">
      <c r="O112" t="s">
        <v>66</v>
      </c>
      <c r="R112" s="122">
        <v>13893</v>
      </c>
      <c r="S112" s="123">
        <v>20979</v>
      </c>
      <c r="T112" s="122">
        <v>29357</v>
      </c>
    </row>
  </sheetData>
  <autoFilter ref="A5:AJ90" xr:uid="{00000000-0009-0000-0000-000006000000}"/>
  <sortState xmlns:xlrd2="http://schemas.microsoft.com/office/spreadsheetml/2017/richdata2" ref="A6:AJ90">
    <sortCondition ref="B6:B90"/>
    <sortCondition ref="A6:A90"/>
  </sortState>
  <mergeCells count="11">
    <mergeCell ref="A2:O2"/>
    <mergeCell ref="C4:D4"/>
    <mergeCell ref="F4:G4"/>
    <mergeCell ref="I4:J4"/>
    <mergeCell ref="L4:M4"/>
    <mergeCell ref="O4:P4"/>
    <mergeCell ref="R4:T4"/>
    <mergeCell ref="V4:X4"/>
    <mergeCell ref="Z4:AB4"/>
    <mergeCell ref="AD4:AF4"/>
    <mergeCell ref="AH4:AJ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Summary</vt:lpstr>
      <vt:lpstr>Spawners</vt:lpstr>
      <vt:lpstr>Hatchery</vt:lpstr>
      <vt:lpstr>Fishery</vt:lpstr>
      <vt:lpstr>Run</vt:lpstr>
      <vt:lpstr>Conv - Winter</vt:lpstr>
      <vt:lpstr>Conv - Summer</vt:lpstr>
      <vt:lpstr>Background</vt:lpstr>
      <vt:lpstr>EDT</vt:lpstr>
      <vt:lpstr>Documentation</vt:lpstr>
      <vt:lpstr>EDT!_Ref67714019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 Beamesderfer</dc:creator>
  <cp:lastModifiedBy>xxx</cp:lastModifiedBy>
  <dcterms:created xsi:type="dcterms:W3CDTF">2018-03-20T01:08:30Z</dcterms:created>
  <dcterms:modified xsi:type="dcterms:W3CDTF">2021-04-09T22:01:37Z</dcterms:modified>
</cp:coreProperties>
</file>