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1.xml" ContentType="application/vnd.openxmlformats-officedocument.spreadsheetml.pivotTable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beame\Documents\NMFS Columbia Basin\10. Quantitative goals\MCR Chinook fall\"/>
    </mc:Choice>
  </mc:AlternateContent>
  <xr:revisionPtr revIDLastSave="0" documentId="8_{EAF5C0C2-DD80-468A-B295-A77789B0079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ummary" sheetId="1" r:id="rId1"/>
    <sheet name="Documentation" sheetId="8" r:id="rId2"/>
    <sheet name="Conv" sheetId="9" r:id="rId3"/>
    <sheet name="Spawners" sheetId="2" r:id="rId4"/>
    <sheet name="Fishery" sheetId="3" r:id="rId5"/>
    <sheet name="Hatchery" sheetId="4" r:id="rId6"/>
    <sheet name="Runs" sheetId="5" r:id="rId7"/>
    <sheet name="Background" sheetId="7" r:id="rId8"/>
  </sheets>
  <definedNames>
    <definedName name="solver_adj" localSheetId="2" hidden="1">Conv!$Z$9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Conv!$V$9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0.65</definedName>
    <definedName name="solver_ver" localSheetId="2" hidden="1">3</definedName>
    <definedName name="Z_E3A9337A_4D15_43B3_9866_81CFF2FB24B3_.wvu.Rows" localSheetId="6" hidden="1">Runs!#REF!</definedName>
  </definedNames>
  <calcPr calcId="181029"/>
  <customWorkbookViews>
    <customWorkbookView name="Ray Beamesderfer - Personal View" guid="{E3A9337A-4D15-43B3-9866-81CFF2FB24B3}" mergeInterval="0" personalView="1" maximized="1" xWindow="-4" yWindow="-4" windowWidth="1928" windowHeight="1044" activeSheetId="1"/>
  </customWorkbookViews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0" i="1" l="1"/>
  <c r="Y16" i="1" l="1"/>
  <c r="W16" i="1"/>
  <c r="Y6" i="1" l="1"/>
  <c r="X6" i="1"/>
  <c r="W6" i="1"/>
  <c r="V6" i="1"/>
  <c r="U6" i="1"/>
  <c r="S12" i="2" l="1"/>
  <c r="S11" i="2"/>
  <c r="S10" i="2"/>
  <c r="R12" i="2"/>
  <c r="R11" i="2"/>
  <c r="R10" i="2"/>
  <c r="R9" i="2"/>
  <c r="R8" i="2"/>
  <c r="R7" i="2"/>
  <c r="R6" i="2"/>
  <c r="AC16" i="1" l="1"/>
  <c r="AB20" i="1" l="1"/>
  <c r="AZ13" i="5" l="1"/>
  <c r="AZ12" i="5"/>
  <c r="AZ11" i="5"/>
  <c r="AZ10" i="5"/>
  <c r="AZ9" i="5"/>
  <c r="AZ8" i="5"/>
  <c r="AZ7" i="5"/>
  <c r="AZ6" i="5"/>
  <c r="AZ5" i="5"/>
  <c r="P47" i="5" l="1"/>
  <c r="AY43" i="5"/>
  <c r="AY42" i="5"/>
  <c r="AY41" i="5"/>
  <c r="AY40" i="5"/>
  <c r="AY39" i="5"/>
  <c r="AY38" i="5"/>
  <c r="AY37" i="5"/>
  <c r="AY36" i="5"/>
  <c r="AY35" i="5"/>
  <c r="AY34" i="5"/>
  <c r="AY33" i="5"/>
  <c r="AY32" i="5"/>
  <c r="AY31" i="5"/>
  <c r="AY30" i="5"/>
  <c r="AY29" i="5"/>
  <c r="AY28" i="5"/>
  <c r="AY27" i="5"/>
  <c r="AY26" i="5"/>
  <c r="AY25" i="5"/>
  <c r="AY24" i="5"/>
  <c r="AY23" i="5"/>
  <c r="AY22" i="5"/>
  <c r="AY21" i="5"/>
  <c r="AY20" i="5"/>
  <c r="AY19" i="5"/>
  <c r="AY18" i="5"/>
  <c r="AY17" i="5"/>
  <c r="AY16" i="5"/>
  <c r="AY15" i="5"/>
  <c r="AY14" i="5"/>
  <c r="AY13" i="5"/>
  <c r="AY12" i="5"/>
  <c r="AY11" i="5"/>
  <c r="AY10" i="5"/>
  <c r="AY9" i="5"/>
  <c r="AY8" i="5"/>
  <c r="AY7" i="5"/>
  <c r="AY6" i="5"/>
  <c r="AY5" i="5"/>
  <c r="O4" i="9" l="1"/>
  <c r="N14" i="9"/>
  <c r="N16" i="9" s="1"/>
  <c r="O16" i="9" s="1"/>
  <c r="O5" i="9" l="1"/>
  <c r="O8" i="9"/>
  <c r="O7" i="9"/>
  <c r="O9" i="9"/>
  <c r="Y9" i="9" s="1"/>
  <c r="L13" i="9"/>
  <c r="L18" i="9" s="1"/>
  <c r="P18" i="9" s="1"/>
  <c r="N18" i="9"/>
  <c r="O18" i="9" s="1"/>
  <c r="O14" i="9"/>
  <c r="N17" i="9"/>
  <c r="O17" i="9" s="1"/>
  <c r="L17" i="9" l="1"/>
  <c r="P17" i="9" s="1"/>
  <c r="Q17" i="9" s="1"/>
  <c r="L16" i="9"/>
  <c r="P16" i="9" s="1"/>
  <c r="Q16" i="9" s="1"/>
  <c r="Q18" i="9"/>
  <c r="H14" i="9"/>
  <c r="M14" i="9" s="1"/>
  <c r="H17" i="9"/>
  <c r="M17" i="9" s="1"/>
  <c r="Q14" i="9"/>
  <c r="H18" i="9"/>
  <c r="M18" i="9" s="1"/>
  <c r="H16" i="9" l="1"/>
  <c r="M16" i="9" s="1"/>
  <c r="W16" i="9" s="1"/>
  <c r="X16" i="9" s="1"/>
  <c r="W14" i="9"/>
  <c r="X14" i="9" s="1"/>
  <c r="W18" i="9"/>
  <c r="X18" i="9" s="1"/>
  <c r="W17" i="9"/>
  <c r="X17" i="9" s="1"/>
  <c r="R16" i="9"/>
  <c r="U16" i="9" s="1"/>
  <c r="R17" i="9"/>
  <c r="U17" i="9" s="1"/>
  <c r="R18" i="9"/>
  <c r="U18" i="9" s="1"/>
  <c r="U14" i="9"/>
  <c r="X28" i="1" l="1"/>
  <c r="AG20" i="1"/>
  <c r="AG45" i="5" l="1"/>
  <c r="AK45" i="5" l="1"/>
  <c r="AY45" i="5" s="1"/>
  <c r="AG44" i="5"/>
  <c r="AK44" i="5" l="1"/>
  <c r="AY44" i="5" s="1"/>
  <c r="AK48" i="5"/>
  <c r="AJ48" i="5"/>
  <c r="U5" i="1" s="1"/>
  <c r="AI48" i="5"/>
  <c r="AH48" i="5"/>
  <c r="AG48" i="5"/>
  <c r="AK47" i="5"/>
  <c r="AJ47" i="5"/>
  <c r="D4" i="9" s="1"/>
  <c r="D5" i="9" s="1"/>
  <c r="AI47" i="5"/>
  <c r="AH47" i="5"/>
  <c r="AG47" i="5"/>
  <c r="E4" i="9" s="1"/>
  <c r="Q45" i="5"/>
  <c r="R45" i="5"/>
  <c r="R44" i="5"/>
  <c r="S44" i="5" s="1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AY47" i="5" l="1"/>
  <c r="F4" i="9" s="1"/>
  <c r="AY48" i="5"/>
  <c r="S45" i="5"/>
  <c r="G4" i="9"/>
  <c r="U40" i="1"/>
  <c r="F9" i="9" l="1"/>
  <c r="F7" i="9"/>
  <c r="F5" i="9"/>
  <c r="E5" i="9" s="1"/>
  <c r="G5" i="9" s="1"/>
  <c r="F8" i="9"/>
  <c r="AW45" i="5" l="1"/>
  <c r="AV45" i="5" s="1"/>
  <c r="AX45" i="5" l="1"/>
  <c r="AI5" i="5" l="1"/>
  <c r="AW44" i="5" l="1"/>
  <c r="AV44" i="5" l="1"/>
  <c r="F6" i="3"/>
  <c r="F5" i="3"/>
  <c r="F4" i="3"/>
  <c r="AX44" i="5" l="1"/>
  <c r="G6" i="3"/>
  <c r="AE14" i="5"/>
  <c r="AE37" i="5" l="1"/>
  <c r="AE44" i="5"/>
  <c r="K44" i="5" s="1"/>
  <c r="AE45" i="5"/>
  <c r="S26" i="5"/>
  <c r="C47" i="5"/>
  <c r="S33" i="5"/>
  <c r="AE18" i="5"/>
  <c r="AE26" i="5"/>
  <c r="S27" i="5"/>
  <c r="AE42" i="5"/>
  <c r="AE34" i="5"/>
  <c r="S14" i="5"/>
  <c r="K14" i="5" s="1"/>
  <c r="S24" i="5"/>
  <c r="S16" i="5"/>
  <c r="S28" i="5"/>
  <c r="S29" i="5"/>
  <c r="K29" i="5" s="1"/>
  <c r="S37" i="5"/>
  <c r="K37" i="5" s="1"/>
  <c r="S15" i="5"/>
  <c r="S23" i="5"/>
  <c r="S21" i="5"/>
  <c r="K21" i="5" s="1"/>
  <c r="S22" i="5"/>
  <c r="S30" i="5"/>
  <c r="S38" i="5"/>
  <c r="AE22" i="5"/>
  <c r="AE30" i="5"/>
  <c r="AE38" i="5"/>
  <c r="AE15" i="5"/>
  <c r="AE23" i="5"/>
  <c r="AE31" i="5"/>
  <c r="AE39" i="5"/>
  <c r="AE16" i="5"/>
  <c r="AE24" i="5"/>
  <c r="AE32" i="5"/>
  <c r="AE40" i="5"/>
  <c r="AE17" i="5"/>
  <c r="AE25" i="5"/>
  <c r="AE33" i="5"/>
  <c r="AE41" i="5"/>
  <c r="AE19" i="5"/>
  <c r="AE27" i="5"/>
  <c r="AE35" i="5"/>
  <c r="AE43" i="5"/>
  <c r="AE20" i="5"/>
  <c r="AE28" i="5"/>
  <c r="AE36" i="5"/>
  <c r="AE21" i="5"/>
  <c r="AE29" i="5"/>
  <c r="S43" i="5"/>
  <c r="K43" i="5" s="1"/>
  <c r="S25" i="5"/>
  <c r="S18" i="5"/>
  <c r="K18" i="5" s="1"/>
  <c r="S34" i="5"/>
  <c r="K34" i="5" s="1"/>
  <c r="S19" i="5"/>
  <c r="K19" i="5" s="1"/>
  <c r="S20" i="5"/>
  <c r="K20" i="5" s="1"/>
  <c r="S35" i="5"/>
  <c r="S17" i="5"/>
  <c r="K17" i="5" s="1"/>
  <c r="S36" i="5"/>
  <c r="K36" i="5" s="1"/>
  <c r="Y15" i="1"/>
  <c r="Y10" i="1"/>
  <c r="Y13" i="1"/>
  <c r="Y12" i="1"/>
  <c r="AE16" i="1" l="1"/>
  <c r="K35" i="5"/>
  <c r="K30" i="5"/>
  <c r="K15" i="5"/>
  <c r="K26" i="5"/>
  <c r="K38" i="5"/>
  <c r="K23" i="5"/>
  <c r="K28" i="5"/>
  <c r="H4" i="9"/>
  <c r="K45" i="5"/>
  <c r="K16" i="5"/>
  <c r="K33" i="5"/>
  <c r="M44" i="5"/>
  <c r="W44" i="5" s="1"/>
  <c r="L44" i="5"/>
  <c r="B44" i="5"/>
  <c r="K25" i="5"/>
  <c r="K22" i="5"/>
  <c r="K24" i="5"/>
  <c r="K27" i="5"/>
  <c r="S32" i="5"/>
  <c r="K32" i="5" s="1"/>
  <c r="S31" i="5"/>
  <c r="K31" i="5" s="1"/>
  <c r="S42" i="5"/>
  <c r="K42" i="5" s="1"/>
  <c r="N44" i="5" l="1"/>
  <c r="Z44" i="5"/>
  <c r="M45" i="5"/>
  <c r="L45" i="5"/>
  <c r="B45" i="5"/>
  <c r="AB44" i="5"/>
  <c r="AZ44" i="5"/>
  <c r="H44" i="5"/>
  <c r="G44" i="5"/>
  <c r="U44" i="5" s="1"/>
  <c r="I44" i="5"/>
  <c r="H5" i="9"/>
  <c r="H9" i="9"/>
  <c r="H8" i="9"/>
  <c r="H7" i="9"/>
  <c r="D47" i="5"/>
  <c r="R47" i="5"/>
  <c r="E47" i="5"/>
  <c r="M4" i="9" s="1"/>
  <c r="S41" i="5"/>
  <c r="K41" i="5" s="1"/>
  <c r="AW41" i="5"/>
  <c r="B41" i="5" s="1"/>
  <c r="AZ41" i="5" s="1"/>
  <c r="AS43" i="5"/>
  <c r="AS42" i="5"/>
  <c r="AS41" i="5"/>
  <c r="AS40" i="5"/>
  <c r="AS39" i="5"/>
  <c r="AS38" i="5"/>
  <c r="AS37" i="5"/>
  <c r="AS36" i="5"/>
  <c r="AS35" i="5"/>
  <c r="AS34" i="5"/>
  <c r="AS33" i="5"/>
  <c r="AS32" i="5"/>
  <c r="AW10" i="5"/>
  <c r="AW36" i="5"/>
  <c r="AW35" i="5"/>
  <c r="B35" i="5" s="1"/>
  <c r="AZ35" i="5" s="1"/>
  <c r="AW34" i="5"/>
  <c r="AW28" i="5"/>
  <c r="AW27" i="5"/>
  <c r="AW26" i="5"/>
  <c r="AW20" i="5"/>
  <c r="B20" i="5" s="1"/>
  <c r="AZ20" i="5" s="1"/>
  <c r="AW19" i="5"/>
  <c r="B19" i="5" s="1"/>
  <c r="AZ19" i="5" s="1"/>
  <c r="AW18" i="5"/>
  <c r="B18" i="5" s="1"/>
  <c r="AZ18" i="5" s="1"/>
  <c r="AW11" i="5"/>
  <c r="AW8" i="5"/>
  <c r="AW7" i="5"/>
  <c r="AW15" i="5"/>
  <c r="AW43" i="5"/>
  <c r="AV43" i="5"/>
  <c r="AW42" i="5"/>
  <c r="B42" i="5" s="1"/>
  <c r="AZ42" i="5" s="1"/>
  <c r="AV42" i="5"/>
  <c r="AW40" i="5"/>
  <c r="AV40" i="5"/>
  <c r="AW39" i="5"/>
  <c r="AV39" i="5"/>
  <c r="AW38" i="5"/>
  <c r="AV38" i="5"/>
  <c r="AW37" i="5"/>
  <c r="B37" i="5" s="1"/>
  <c r="AZ37" i="5" s="1"/>
  <c r="AV37" i="5"/>
  <c r="AV36" i="5"/>
  <c r="AV35" i="5"/>
  <c r="AV34" i="5"/>
  <c r="AW33" i="5"/>
  <c r="AV33" i="5"/>
  <c r="AW32" i="5"/>
  <c r="AV32" i="5"/>
  <c r="AW31" i="5"/>
  <c r="AV31" i="5"/>
  <c r="AW30" i="5"/>
  <c r="AV30" i="5"/>
  <c r="AW29" i="5"/>
  <c r="AV29" i="5"/>
  <c r="AV28" i="5"/>
  <c r="AV27" i="5"/>
  <c r="AV26" i="5"/>
  <c r="AW25" i="5"/>
  <c r="B25" i="5" s="1"/>
  <c r="AZ25" i="5" s="1"/>
  <c r="AV25" i="5"/>
  <c r="AW24" i="5"/>
  <c r="AV24" i="5"/>
  <c r="AW23" i="5"/>
  <c r="B23" i="5" s="1"/>
  <c r="AZ23" i="5" s="1"/>
  <c r="AV23" i="5"/>
  <c r="AW22" i="5"/>
  <c r="AV22" i="5"/>
  <c r="AW21" i="5"/>
  <c r="AV21" i="5"/>
  <c r="AV20" i="5"/>
  <c r="AV19" i="5"/>
  <c r="AV18" i="5"/>
  <c r="AW17" i="5"/>
  <c r="B17" i="5" s="1"/>
  <c r="AZ17" i="5" s="1"/>
  <c r="AV17" i="5"/>
  <c r="AW16" i="5"/>
  <c r="AV16" i="5"/>
  <c r="AV15" i="5"/>
  <c r="AW14" i="5"/>
  <c r="AV14" i="5"/>
  <c r="AW13" i="5"/>
  <c r="AV13" i="5"/>
  <c r="AW12" i="5"/>
  <c r="AV12" i="5"/>
  <c r="AV11" i="5"/>
  <c r="AV10" i="5"/>
  <c r="AW9" i="5"/>
  <c r="AV9" i="5"/>
  <c r="AV8" i="5"/>
  <c r="AV7" i="5"/>
  <c r="AW6" i="5"/>
  <c r="AV6" i="5"/>
  <c r="AW5" i="5"/>
  <c r="AV5" i="5"/>
  <c r="AP41" i="5"/>
  <c r="AV41" i="5" s="1"/>
  <c r="V44" i="5" l="1"/>
  <c r="AA44" i="5"/>
  <c r="AC44" i="5" s="1"/>
  <c r="AX10" i="5"/>
  <c r="N45" i="5"/>
  <c r="W45" i="5"/>
  <c r="AX9" i="5"/>
  <c r="M5" i="9"/>
  <c r="M7" i="9"/>
  <c r="M8" i="9"/>
  <c r="M9" i="9"/>
  <c r="X44" i="5"/>
  <c r="AB45" i="5"/>
  <c r="AZ45" i="5"/>
  <c r="I45" i="5"/>
  <c r="G45" i="5"/>
  <c r="U45" i="5" s="1"/>
  <c r="H45" i="5"/>
  <c r="S40" i="5"/>
  <c r="K40" i="5" s="1"/>
  <c r="AV48" i="5"/>
  <c r="AV47" i="5"/>
  <c r="Q47" i="5"/>
  <c r="J4" i="9" s="1"/>
  <c r="AW48" i="5"/>
  <c r="AW47" i="5"/>
  <c r="AS47" i="5"/>
  <c r="AS48" i="5"/>
  <c r="AX7" i="5"/>
  <c r="S39" i="5"/>
  <c r="AX42" i="5"/>
  <c r="AX35" i="5"/>
  <c r="BD35" i="5"/>
  <c r="BC35" i="5"/>
  <c r="AX11" i="5"/>
  <c r="AX12" i="5"/>
  <c r="AX37" i="5"/>
  <c r="BD37" i="5"/>
  <c r="BC37" i="5"/>
  <c r="BD42" i="5"/>
  <c r="BC42" i="5"/>
  <c r="BD18" i="5"/>
  <c r="BC18" i="5"/>
  <c r="AX19" i="5"/>
  <c r="BC19" i="5"/>
  <c r="BD19" i="5"/>
  <c r="AX41" i="5"/>
  <c r="BD41" i="5"/>
  <c r="BC41" i="5"/>
  <c r="AX34" i="5"/>
  <c r="BD34" i="5"/>
  <c r="BD25" i="5"/>
  <c r="BC25" i="5"/>
  <c r="AX8" i="5"/>
  <c r="AX20" i="5"/>
  <c r="BC20" i="5"/>
  <c r="BD20" i="5"/>
  <c r="AX36" i="5"/>
  <c r="BD17" i="5"/>
  <c r="BC17" i="5"/>
  <c r="BC23" i="5"/>
  <c r="BD23" i="5"/>
  <c r="B34" i="5"/>
  <c r="I41" i="5"/>
  <c r="H41" i="5"/>
  <c r="G41" i="5"/>
  <c r="I18" i="5"/>
  <c r="G18" i="5"/>
  <c r="H18" i="5"/>
  <c r="H35" i="5"/>
  <c r="I35" i="5"/>
  <c r="G35" i="5"/>
  <c r="I37" i="5"/>
  <c r="H37" i="5"/>
  <c r="G37" i="5"/>
  <c r="I19" i="5"/>
  <c r="G19" i="5"/>
  <c r="H19" i="5"/>
  <c r="I23" i="5"/>
  <c r="H23" i="5"/>
  <c r="G23" i="5"/>
  <c r="G25" i="5"/>
  <c r="I25" i="5"/>
  <c r="H25" i="5"/>
  <c r="G17" i="5"/>
  <c r="I17" i="5"/>
  <c r="H17" i="5"/>
  <c r="I20" i="5"/>
  <c r="H20" i="5"/>
  <c r="G20" i="5"/>
  <c r="H42" i="5"/>
  <c r="I42" i="5"/>
  <c r="G42" i="5"/>
  <c r="AX14" i="5"/>
  <c r="B14" i="5"/>
  <c r="M41" i="5"/>
  <c r="L41" i="5"/>
  <c r="M34" i="5"/>
  <c r="W34" i="5" s="1"/>
  <c r="L34" i="5"/>
  <c r="M25" i="5"/>
  <c r="L25" i="5"/>
  <c r="M36" i="5"/>
  <c r="AX22" i="5"/>
  <c r="B22" i="5"/>
  <c r="L37" i="5"/>
  <c r="M37" i="5"/>
  <c r="W37" i="5" s="1"/>
  <c r="L42" i="5"/>
  <c r="M42" i="5"/>
  <c r="W42" i="5" s="1"/>
  <c r="L19" i="5"/>
  <c r="M19" i="5"/>
  <c r="AX17" i="5"/>
  <c r="AX33" i="5"/>
  <c r="B33" i="5"/>
  <c r="AX15" i="5"/>
  <c r="B15" i="5"/>
  <c r="AX27" i="5"/>
  <c r="B27" i="5"/>
  <c r="AX30" i="5"/>
  <c r="B30" i="5"/>
  <c r="AX5" i="5"/>
  <c r="AX21" i="5"/>
  <c r="B21" i="5"/>
  <c r="AX40" i="5"/>
  <c r="B40" i="5"/>
  <c r="AX16" i="5"/>
  <c r="B16" i="5"/>
  <c r="AX31" i="5"/>
  <c r="B31" i="5"/>
  <c r="L18" i="5"/>
  <c r="M18" i="5"/>
  <c r="W18" i="5" s="1"/>
  <c r="AX6" i="5"/>
  <c r="AX13" i="5"/>
  <c r="M17" i="5"/>
  <c r="W17" i="5" s="1"/>
  <c r="L17" i="5"/>
  <c r="AX23" i="5"/>
  <c r="AX32" i="5"/>
  <c r="B32" i="5"/>
  <c r="L20" i="5"/>
  <c r="M20" i="5"/>
  <c r="W20" i="5" s="1"/>
  <c r="AX18" i="5"/>
  <c r="AX29" i="5"/>
  <c r="B29" i="5"/>
  <c r="AX24" i="5"/>
  <c r="B24" i="5"/>
  <c r="AX39" i="5"/>
  <c r="AX28" i="5"/>
  <c r="B28" i="5"/>
  <c r="M35" i="5"/>
  <c r="W35" i="5" s="1"/>
  <c r="L35" i="5"/>
  <c r="L23" i="5"/>
  <c r="M23" i="5"/>
  <c r="W23" i="5" s="1"/>
  <c r="AX38" i="5"/>
  <c r="B38" i="5"/>
  <c r="AX43" i="5"/>
  <c r="B43" i="5"/>
  <c r="AX26" i="5"/>
  <c r="B26" i="5"/>
  <c r="AX25" i="5"/>
  <c r="AT6" i="5"/>
  <c r="Z45" i="5" l="1"/>
  <c r="J5" i="9"/>
  <c r="K5" i="9" s="1"/>
  <c r="J7" i="9"/>
  <c r="J9" i="9"/>
  <c r="J8" i="9"/>
  <c r="BC24" i="5"/>
  <c r="AZ24" i="5"/>
  <c r="BC31" i="5"/>
  <c r="AZ31" i="5"/>
  <c r="BC22" i="5"/>
  <c r="AZ22" i="5"/>
  <c r="AA45" i="5"/>
  <c r="AC45" i="5" s="1"/>
  <c r="V45" i="5"/>
  <c r="BC15" i="5"/>
  <c r="AZ15" i="5"/>
  <c r="BC14" i="5"/>
  <c r="AZ14" i="5"/>
  <c r="BC26" i="5"/>
  <c r="AZ26" i="5"/>
  <c r="BC29" i="5"/>
  <c r="AZ29" i="5"/>
  <c r="BC21" i="5"/>
  <c r="AZ21" i="5"/>
  <c r="S47" i="5"/>
  <c r="K39" i="5"/>
  <c r="B39" i="5" s="1"/>
  <c r="BC43" i="5"/>
  <c r="AZ43" i="5"/>
  <c r="BC28" i="5"/>
  <c r="AZ28" i="5"/>
  <c r="BC40" i="5"/>
  <c r="AZ40" i="5"/>
  <c r="BC30" i="5"/>
  <c r="AZ30" i="5"/>
  <c r="I34" i="5"/>
  <c r="AZ34" i="5"/>
  <c r="X45" i="5"/>
  <c r="BC38" i="5"/>
  <c r="AZ38" i="5"/>
  <c r="BC16" i="5"/>
  <c r="AZ16" i="5"/>
  <c r="BC32" i="5"/>
  <c r="AZ32" i="5"/>
  <c r="BC27" i="5"/>
  <c r="AZ27" i="5"/>
  <c r="BC33" i="5"/>
  <c r="AZ33" i="5"/>
  <c r="B36" i="5"/>
  <c r="AZ36" i="5" s="1"/>
  <c r="K47" i="5"/>
  <c r="K4" i="9" s="1"/>
  <c r="L36" i="5"/>
  <c r="BD36" i="5"/>
  <c r="C4" i="2"/>
  <c r="BD28" i="5"/>
  <c r="BD40" i="5"/>
  <c r="U35" i="5"/>
  <c r="H34" i="5"/>
  <c r="V34" i="5" s="1"/>
  <c r="BD38" i="5"/>
  <c r="BD26" i="5"/>
  <c r="Z20" i="5"/>
  <c r="U37" i="5"/>
  <c r="BD33" i="5"/>
  <c r="BD39" i="5"/>
  <c r="U18" i="5"/>
  <c r="BC34" i="5"/>
  <c r="BD15" i="5"/>
  <c r="BD24" i="5"/>
  <c r="U41" i="5"/>
  <c r="BD32" i="5"/>
  <c r="BD14" i="5"/>
  <c r="BD22" i="5"/>
  <c r="BD27" i="5"/>
  <c r="BD16" i="5"/>
  <c r="BD31" i="5"/>
  <c r="K10" i="3"/>
  <c r="BD21" i="5"/>
  <c r="Z25" i="5"/>
  <c r="U42" i="5"/>
  <c r="BD43" i="5"/>
  <c r="BD30" i="5"/>
  <c r="BD29" i="5"/>
  <c r="AA35" i="5"/>
  <c r="V35" i="5"/>
  <c r="X35" i="5" s="1"/>
  <c r="BE35" i="5" s="1"/>
  <c r="U17" i="5"/>
  <c r="U19" i="5"/>
  <c r="AB41" i="5"/>
  <c r="W41" i="5"/>
  <c r="AA19" i="5"/>
  <c r="V19" i="5"/>
  <c r="AA41" i="5"/>
  <c r="V41" i="5"/>
  <c r="AB25" i="5"/>
  <c r="W25" i="5"/>
  <c r="AA25" i="5"/>
  <c r="V25" i="5"/>
  <c r="G34" i="5"/>
  <c r="U34" i="5" s="1"/>
  <c r="AA23" i="5"/>
  <c r="V23" i="5"/>
  <c r="AA17" i="5"/>
  <c r="V17" i="5"/>
  <c r="AA42" i="5"/>
  <c r="V42" i="5"/>
  <c r="U20" i="5"/>
  <c r="U25" i="5"/>
  <c r="AA37" i="5"/>
  <c r="V37" i="5"/>
  <c r="AA18" i="5"/>
  <c r="V18" i="5"/>
  <c r="AB19" i="5"/>
  <c r="W19" i="5"/>
  <c r="W36" i="5"/>
  <c r="AA20" i="5"/>
  <c r="V20" i="5"/>
  <c r="U23" i="5"/>
  <c r="X18" i="5"/>
  <c r="Z17" i="5"/>
  <c r="Z19" i="5"/>
  <c r="AB34" i="5"/>
  <c r="Z37" i="5"/>
  <c r="I24" i="5"/>
  <c r="H24" i="5"/>
  <c r="G24" i="5"/>
  <c r="I30" i="5"/>
  <c r="G30" i="5"/>
  <c r="H30" i="5"/>
  <c r="I40" i="5"/>
  <c r="H40" i="5"/>
  <c r="G40" i="5"/>
  <c r="N20" i="5"/>
  <c r="AB20" i="5"/>
  <c r="I15" i="5"/>
  <c r="G15" i="5"/>
  <c r="H15" i="5"/>
  <c r="N23" i="5"/>
  <c r="AB23" i="5"/>
  <c r="I22" i="5"/>
  <c r="H22" i="5"/>
  <c r="G22" i="5"/>
  <c r="Z35" i="5"/>
  <c r="I16" i="5"/>
  <c r="H16" i="5"/>
  <c r="G16" i="5"/>
  <c r="N35" i="5"/>
  <c r="AB35" i="5"/>
  <c r="N17" i="5"/>
  <c r="AB17" i="5"/>
  <c r="I39" i="5"/>
  <c r="H39" i="5"/>
  <c r="G39" i="5"/>
  <c r="N18" i="5"/>
  <c r="AB18" i="5"/>
  <c r="I21" i="5"/>
  <c r="G21" i="5"/>
  <c r="H21" i="5"/>
  <c r="N37" i="5"/>
  <c r="AB37" i="5"/>
  <c r="N34" i="5"/>
  <c r="H31" i="5"/>
  <c r="G31" i="5"/>
  <c r="I31" i="5"/>
  <c r="N41" i="5"/>
  <c r="Z41" i="5"/>
  <c r="Z23" i="5"/>
  <c r="H26" i="5"/>
  <c r="I26" i="5"/>
  <c r="G26" i="5"/>
  <c r="I29" i="5"/>
  <c r="H29" i="5"/>
  <c r="G29" i="5"/>
  <c r="G27" i="5"/>
  <c r="I27" i="5"/>
  <c r="H27" i="5"/>
  <c r="I28" i="5"/>
  <c r="G28" i="5"/>
  <c r="H28" i="5"/>
  <c r="H38" i="5"/>
  <c r="G38" i="5"/>
  <c r="I38" i="5"/>
  <c r="I32" i="5"/>
  <c r="H32" i="5"/>
  <c r="G32" i="5"/>
  <c r="Z18" i="5"/>
  <c r="I33" i="5"/>
  <c r="H33" i="5"/>
  <c r="G33" i="5"/>
  <c r="Z42" i="5"/>
  <c r="N42" i="5"/>
  <c r="AB42" i="5"/>
  <c r="I43" i="5"/>
  <c r="H43" i="5"/>
  <c r="G43" i="5"/>
  <c r="L28" i="5"/>
  <c r="M28" i="5"/>
  <c r="W28" i="5" s="1"/>
  <c r="M39" i="5"/>
  <c r="L39" i="5"/>
  <c r="L32" i="5"/>
  <c r="M32" i="5"/>
  <c r="W32" i="5" s="1"/>
  <c r="L33" i="5"/>
  <c r="M33" i="5"/>
  <c r="W33" i="5" s="1"/>
  <c r="M24" i="5"/>
  <c r="L24" i="5"/>
  <c r="M31" i="5"/>
  <c r="W31" i="5" s="1"/>
  <c r="L31" i="5"/>
  <c r="M22" i="5"/>
  <c r="L22" i="5"/>
  <c r="L30" i="5"/>
  <c r="M30" i="5"/>
  <c r="W30" i="5" s="1"/>
  <c r="M26" i="5"/>
  <c r="L26" i="5"/>
  <c r="M29" i="5"/>
  <c r="W29" i="5" s="1"/>
  <c r="L29" i="5"/>
  <c r="M16" i="5"/>
  <c r="L16" i="5"/>
  <c r="N19" i="5"/>
  <c r="N36" i="5"/>
  <c r="M14" i="5"/>
  <c r="L14" i="5"/>
  <c r="M43" i="5"/>
  <c r="L43" i="5"/>
  <c r="L40" i="5"/>
  <c r="M40" i="5"/>
  <c r="W40" i="5" s="1"/>
  <c r="L15" i="5"/>
  <c r="M15" i="5"/>
  <c r="N25" i="5"/>
  <c r="L38" i="5"/>
  <c r="M38" i="5"/>
  <c r="L21" i="5"/>
  <c r="M21" i="5"/>
  <c r="W21" i="5" s="1"/>
  <c r="M27" i="5"/>
  <c r="L27" i="5"/>
  <c r="U41" i="1"/>
  <c r="U43" i="1"/>
  <c r="O22" i="4"/>
  <c r="O19" i="4"/>
  <c r="O15" i="4"/>
  <c r="O14" i="4"/>
  <c r="O13" i="4"/>
  <c r="O12" i="4"/>
  <c r="O10" i="4"/>
  <c r="O8" i="4"/>
  <c r="U36" i="1" l="1"/>
  <c r="U39" i="1" s="1"/>
  <c r="AB36" i="5"/>
  <c r="BC39" i="5"/>
  <c r="AZ39" i="5"/>
  <c r="AZ47" i="5" s="1"/>
  <c r="V27" i="1" s="1"/>
  <c r="I5" i="9"/>
  <c r="N5" i="9"/>
  <c r="M47" i="5"/>
  <c r="E25" i="1"/>
  <c r="F2" i="8"/>
  <c r="L47" i="5"/>
  <c r="B47" i="5"/>
  <c r="BC36" i="5"/>
  <c r="I36" i="5"/>
  <c r="I47" i="5" s="1"/>
  <c r="L4" i="9" s="1"/>
  <c r="G36" i="5"/>
  <c r="H36" i="5"/>
  <c r="Z30" i="5"/>
  <c r="X23" i="5"/>
  <c r="AA34" i="5"/>
  <c r="X37" i="5"/>
  <c r="BE37" i="5" s="1"/>
  <c r="BD47" i="5"/>
  <c r="X42" i="5"/>
  <c r="BE42" i="5" s="1"/>
  <c r="X19" i="5"/>
  <c r="AC18" i="5"/>
  <c r="AC17" i="5"/>
  <c r="Z32" i="5"/>
  <c r="U37" i="1"/>
  <c r="AC25" i="5"/>
  <c r="U27" i="5"/>
  <c r="AC41" i="5"/>
  <c r="D10" i="3"/>
  <c r="U16" i="5"/>
  <c r="AC37" i="5"/>
  <c r="U15" i="5"/>
  <c r="X20" i="5"/>
  <c r="X17" i="5"/>
  <c r="Z34" i="5"/>
  <c r="AC23" i="5"/>
  <c r="U33" i="5"/>
  <c r="AC19" i="5"/>
  <c r="AB22" i="5"/>
  <c r="W22" i="5"/>
  <c r="AA27" i="5"/>
  <c r="V27" i="5"/>
  <c r="AA15" i="5"/>
  <c r="V15" i="5"/>
  <c r="AB38" i="5"/>
  <c r="W38" i="5"/>
  <c r="U38" i="5"/>
  <c r="AA21" i="5"/>
  <c r="V21" i="5"/>
  <c r="AA30" i="5"/>
  <c r="V30" i="5"/>
  <c r="AB14" i="5"/>
  <c r="W14" i="5"/>
  <c r="AB26" i="5"/>
  <c r="W26" i="5"/>
  <c r="AB24" i="5"/>
  <c r="W24" i="5"/>
  <c r="AA33" i="5"/>
  <c r="V33" i="5"/>
  <c r="AA38" i="5"/>
  <c r="V38" i="5"/>
  <c r="AA29" i="5"/>
  <c r="V29" i="5"/>
  <c r="U21" i="5"/>
  <c r="U22" i="5"/>
  <c r="AC20" i="5"/>
  <c r="U30" i="5"/>
  <c r="X34" i="5"/>
  <c r="BE34" i="5" s="1"/>
  <c r="AA26" i="5"/>
  <c r="V26" i="5"/>
  <c r="AA39" i="5"/>
  <c r="V39" i="5"/>
  <c r="AB15" i="5"/>
  <c r="W15" i="5"/>
  <c r="AA28" i="5"/>
  <c r="V28" i="5"/>
  <c r="U31" i="5"/>
  <c r="AA22" i="5"/>
  <c r="V22" i="5"/>
  <c r="AA16" i="5"/>
  <c r="V16" i="5"/>
  <c r="AB43" i="5"/>
  <c r="W43" i="5"/>
  <c r="AB39" i="5"/>
  <c r="W39" i="5"/>
  <c r="U43" i="5"/>
  <c r="AA43" i="5"/>
  <c r="V43" i="5"/>
  <c r="U28" i="5"/>
  <c r="U26" i="5"/>
  <c r="AA31" i="5"/>
  <c r="V31" i="5"/>
  <c r="U40" i="5"/>
  <c r="U24" i="5"/>
  <c r="X41" i="5"/>
  <c r="BE41" i="5" s="1"/>
  <c r="AB16" i="5"/>
  <c r="W16" i="5"/>
  <c r="AA32" i="5"/>
  <c r="V32" i="5"/>
  <c r="U39" i="5"/>
  <c r="Z39" i="5"/>
  <c r="U29" i="5"/>
  <c r="AB27" i="5"/>
  <c r="W27" i="5"/>
  <c r="U32" i="5"/>
  <c r="AA40" i="5"/>
  <c r="V40" i="5"/>
  <c r="AA24" i="5"/>
  <c r="V24" i="5"/>
  <c r="X25" i="5"/>
  <c r="Z16" i="5"/>
  <c r="Z40" i="5"/>
  <c r="AC35" i="5"/>
  <c r="Z27" i="5"/>
  <c r="N40" i="5"/>
  <c r="AB40" i="5"/>
  <c r="N32" i="5"/>
  <c r="AB32" i="5"/>
  <c r="Z28" i="5"/>
  <c r="N33" i="5"/>
  <c r="AB33" i="5"/>
  <c r="Z21" i="5"/>
  <c r="Z31" i="5"/>
  <c r="N29" i="5"/>
  <c r="AB29" i="5"/>
  <c r="N31" i="5"/>
  <c r="AB31" i="5"/>
  <c r="N30" i="5"/>
  <c r="AB30" i="5"/>
  <c r="Z15" i="5"/>
  <c r="Z33" i="5"/>
  <c r="N22" i="5"/>
  <c r="Z22" i="5"/>
  <c r="N21" i="5"/>
  <c r="AB21" i="5"/>
  <c r="Z29" i="5"/>
  <c r="Z38" i="5"/>
  <c r="N14" i="5"/>
  <c r="Z26" i="5"/>
  <c r="Z24" i="5"/>
  <c r="N28" i="5"/>
  <c r="AB28" i="5"/>
  <c r="AC42" i="5"/>
  <c r="Z43" i="5"/>
  <c r="N16" i="5"/>
  <c r="N38" i="5"/>
  <c r="N43" i="5"/>
  <c r="N39" i="5"/>
  <c r="N27" i="5"/>
  <c r="G14" i="5"/>
  <c r="H14" i="5"/>
  <c r="I14" i="5"/>
  <c r="N15" i="5"/>
  <c r="N26" i="5"/>
  <c r="N24" i="5"/>
  <c r="V16" i="1"/>
  <c r="BC47" i="5" l="1"/>
  <c r="BC48" i="5"/>
  <c r="H7" i="3"/>
  <c r="I3" i="3" s="1"/>
  <c r="J5" i="3" s="1"/>
  <c r="N4" i="9"/>
  <c r="L5" i="9"/>
  <c r="Q5" i="9"/>
  <c r="P5" i="9" s="1"/>
  <c r="U27" i="1"/>
  <c r="AC34" i="5"/>
  <c r="U32" i="1"/>
  <c r="AE20" i="1" s="1"/>
  <c r="AC22" i="5"/>
  <c r="X26" i="5"/>
  <c r="W47" i="5"/>
  <c r="N47" i="5"/>
  <c r="I4" i="9" s="1"/>
  <c r="X32" i="5"/>
  <c r="BE32" i="5" s="1"/>
  <c r="AB47" i="5"/>
  <c r="V26" i="1" s="1"/>
  <c r="X33" i="5"/>
  <c r="BE33" i="5" s="1"/>
  <c r="G47" i="5"/>
  <c r="U36" i="5"/>
  <c r="Z36" i="5"/>
  <c r="H47" i="5"/>
  <c r="V36" i="5"/>
  <c r="V47" i="5" s="1"/>
  <c r="AA36" i="5"/>
  <c r="AA47" i="5" s="1"/>
  <c r="X27" i="5"/>
  <c r="X28" i="5"/>
  <c r="X29" i="5"/>
  <c r="X16" i="5"/>
  <c r="X21" i="5"/>
  <c r="AC43" i="5"/>
  <c r="X15" i="5"/>
  <c r="AC39" i="5"/>
  <c r="X31" i="5"/>
  <c r="J4" i="3"/>
  <c r="J6" i="3"/>
  <c r="X24" i="5"/>
  <c r="AC32" i="5"/>
  <c r="X40" i="5"/>
  <c r="BE40" i="5" s="1"/>
  <c r="X30" i="5"/>
  <c r="X39" i="5"/>
  <c r="BE39" i="5" s="1"/>
  <c r="AC26" i="5"/>
  <c r="AC33" i="5"/>
  <c r="X22" i="5"/>
  <c r="AA14" i="5"/>
  <c r="V14" i="5"/>
  <c r="Z14" i="5"/>
  <c r="U14" i="5"/>
  <c r="AC24" i="5"/>
  <c r="AC40" i="5"/>
  <c r="AC15" i="5"/>
  <c r="AC16" i="5"/>
  <c r="X43" i="5"/>
  <c r="BE43" i="5" s="1"/>
  <c r="AC38" i="5"/>
  <c r="AC30" i="5"/>
  <c r="AC27" i="5"/>
  <c r="X38" i="5"/>
  <c r="AC31" i="5"/>
  <c r="AC28" i="5"/>
  <c r="AC21" i="5"/>
  <c r="AC29" i="5"/>
  <c r="X5" i="1"/>
  <c r="W5" i="1"/>
  <c r="S5" i="9" l="1"/>
  <c r="U5" i="9"/>
  <c r="U35" i="1"/>
  <c r="Y27" i="1"/>
  <c r="U33" i="1"/>
  <c r="D7" i="9"/>
  <c r="F4" i="8"/>
  <c r="U26" i="1"/>
  <c r="Y26" i="1"/>
  <c r="D8" i="9"/>
  <c r="F5" i="8"/>
  <c r="Q4" i="9"/>
  <c r="Y23" i="1"/>
  <c r="AE21" i="1"/>
  <c r="P4" i="9" s="1"/>
  <c r="Y22" i="1"/>
  <c r="Y21" i="1"/>
  <c r="Z47" i="5"/>
  <c r="D7" i="3" s="1"/>
  <c r="F7" i="3" s="1"/>
  <c r="AC36" i="5"/>
  <c r="AC47" i="5" s="1"/>
  <c r="E26" i="1"/>
  <c r="U47" i="5"/>
  <c r="X36" i="5"/>
  <c r="E27" i="1"/>
  <c r="D9" i="3"/>
  <c r="F9" i="3" s="1"/>
  <c r="J9" i="3" s="1"/>
  <c r="K9" i="3"/>
  <c r="V24" i="1"/>
  <c r="K8" i="3"/>
  <c r="BE38" i="5"/>
  <c r="V25" i="1"/>
  <c r="D8" i="3"/>
  <c r="F8" i="3" s="1"/>
  <c r="J8" i="3" s="1"/>
  <c r="X14" i="5"/>
  <c r="AC14" i="5"/>
  <c r="AU31" i="5"/>
  <c r="AT31" i="5"/>
  <c r="AS31" i="5"/>
  <c r="AU30" i="5"/>
  <c r="AT30" i="5"/>
  <c r="AS30" i="5"/>
  <c r="AU29" i="5"/>
  <c r="AT29" i="5"/>
  <c r="AS29" i="5"/>
  <c r="AU28" i="5"/>
  <c r="AT28" i="5"/>
  <c r="AS28" i="5"/>
  <c r="AU27" i="5"/>
  <c r="AT27" i="5"/>
  <c r="AS27" i="5"/>
  <c r="AU26" i="5"/>
  <c r="AT26" i="5"/>
  <c r="AS26" i="5"/>
  <c r="AU25" i="5"/>
  <c r="AT25" i="5"/>
  <c r="AS25" i="5"/>
  <c r="AU24" i="5"/>
  <c r="AT24" i="5"/>
  <c r="AS24" i="5"/>
  <c r="AU23" i="5"/>
  <c r="AT23" i="5"/>
  <c r="AS23" i="5"/>
  <c r="AU22" i="5"/>
  <c r="AT22" i="5"/>
  <c r="AS22" i="5"/>
  <c r="AS21" i="5"/>
  <c r="AU20" i="5"/>
  <c r="AT20" i="5"/>
  <c r="AS20" i="5"/>
  <c r="AU19" i="5"/>
  <c r="AT19" i="5"/>
  <c r="AS19" i="5"/>
  <c r="AU18" i="5"/>
  <c r="AT18" i="5"/>
  <c r="AS18" i="5"/>
  <c r="AU17" i="5"/>
  <c r="AT17" i="5"/>
  <c r="AS17" i="5"/>
  <c r="AU16" i="5"/>
  <c r="AT16" i="5"/>
  <c r="AS16" i="5"/>
  <c r="AU15" i="5"/>
  <c r="AT15" i="5"/>
  <c r="AS15" i="5"/>
  <c r="AU14" i="5"/>
  <c r="AT14" i="5"/>
  <c r="AS14" i="5"/>
  <c r="AU13" i="5"/>
  <c r="AT13" i="5"/>
  <c r="AS13" i="5"/>
  <c r="AU12" i="5"/>
  <c r="AT12" i="5"/>
  <c r="AS12" i="5"/>
  <c r="AU11" i="5"/>
  <c r="AT11" i="5"/>
  <c r="AS11" i="5"/>
  <c r="AU10" i="5"/>
  <c r="AT10" i="5"/>
  <c r="AS10" i="5"/>
  <c r="AU9" i="5"/>
  <c r="AT9" i="5"/>
  <c r="AS9" i="5"/>
  <c r="AU8" i="5"/>
  <c r="AT8" i="5"/>
  <c r="AS8" i="5"/>
  <c r="AU7" i="5"/>
  <c r="AT7" i="5"/>
  <c r="AS7" i="5"/>
  <c r="AU6" i="5"/>
  <c r="AS6" i="5"/>
  <c r="AU5" i="5"/>
  <c r="AT5" i="5"/>
  <c r="AS5" i="5"/>
  <c r="Y5" i="1"/>
  <c r="V5" i="1"/>
  <c r="U24" i="1" l="1"/>
  <c r="Y24" i="1"/>
  <c r="V28" i="1"/>
  <c r="V41" i="1"/>
  <c r="V40" i="1" s="1"/>
  <c r="E7" i="9"/>
  <c r="G7" i="9" s="1"/>
  <c r="K7" i="9" s="1"/>
  <c r="E29" i="1"/>
  <c r="F3" i="8"/>
  <c r="E28" i="1"/>
  <c r="D9" i="9"/>
  <c r="F6" i="8"/>
  <c r="W41" i="1"/>
  <c r="W40" i="1" s="1"/>
  <c r="E8" i="9"/>
  <c r="G8" i="9" s="1"/>
  <c r="K8" i="9" s="1"/>
  <c r="U25" i="1"/>
  <c r="U28" i="1" s="1"/>
  <c r="F70" i="1" s="1"/>
  <c r="Y25" i="1"/>
  <c r="Y28" i="1" s="1"/>
  <c r="U48" i="1" s="1"/>
  <c r="U49" i="1" s="1"/>
  <c r="V5" i="9"/>
  <c r="BE36" i="5"/>
  <c r="BE47" i="5" s="1"/>
  <c r="X47" i="5"/>
  <c r="K7" i="3"/>
  <c r="BE28" i="5"/>
  <c r="BE17" i="5"/>
  <c r="BE23" i="5"/>
  <c r="BE31" i="5"/>
  <c r="BE26" i="5"/>
  <c r="BE15" i="5"/>
  <c r="BE29" i="5"/>
  <c r="BE18" i="5"/>
  <c r="BE21" i="5"/>
  <c r="BE27" i="5"/>
  <c r="J7" i="3"/>
  <c r="G9" i="3"/>
  <c r="F10" i="3"/>
  <c r="F11" i="3" s="1"/>
  <c r="BE24" i="5"/>
  <c r="BE30" i="5"/>
  <c r="BE14" i="5"/>
  <c r="BE20" i="5"/>
  <c r="BE16" i="5"/>
  <c r="BE22" i="5"/>
  <c r="BE19" i="5"/>
  <c r="BE25" i="5"/>
  <c r="AT50" i="5"/>
  <c r="AU50" i="5"/>
  <c r="AS50" i="5"/>
  <c r="X41" i="1" l="1"/>
  <c r="X40" i="1" s="1"/>
  <c r="E9" i="9"/>
  <c r="G9" i="9" s="1"/>
  <c r="K9" i="9" s="1"/>
  <c r="U44" i="1"/>
  <c r="U47" i="1" s="1"/>
  <c r="W37" i="1"/>
  <c r="N8" i="9"/>
  <c r="I8" i="9"/>
  <c r="V37" i="1"/>
  <c r="N7" i="9"/>
  <c r="I7" i="9"/>
  <c r="AB21" i="1"/>
  <c r="AG23" i="1"/>
  <c r="Z14" i="9"/>
  <c r="X8" i="9"/>
  <c r="Y8" i="9" s="1"/>
  <c r="X7" i="9"/>
  <c r="Y7" i="9" s="1"/>
  <c r="U45" i="1"/>
  <c r="G10" i="3"/>
  <c r="J10" i="3"/>
  <c r="J11" i="3" s="1"/>
  <c r="I9" i="9" l="1"/>
  <c r="X37" i="1"/>
  <c r="X36" i="1" s="1"/>
  <c r="N9" i="9"/>
  <c r="L8" i="9"/>
  <c r="Q8" i="9"/>
  <c r="P8" i="9" s="1"/>
  <c r="W33" i="1"/>
  <c r="W32" i="1" s="1"/>
  <c r="Q7" i="9"/>
  <c r="P7" i="9" s="1"/>
  <c r="L7" i="9"/>
  <c r="V33" i="1"/>
  <c r="V32" i="1" s="1"/>
  <c r="W36" i="1"/>
  <c r="V36" i="1"/>
  <c r="U7" i="9" l="1"/>
  <c r="V7" i="9" s="1"/>
  <c r="L9" i="9"/>
  <c r="X33" i="1"/>
  <c r="X32" i="1" s="1"/>
  <c r="Q9" i="9"/>
  <c r="P9" i="9" s="1"/>
  <c r="Z21" i="1" s="1"/>
  <c r="U8" i="9"/>
  <c r="S8" i="9"/>
  <c r="S7" i="9"/>
  <c r="V49" i="1" l="1"/>
  <c r="V48" i="1" s="1"/>
  <c r="W45" i="1"/>
  <c r="W44" i="1" s="1"/>
  <c r="T8" i="9"/>
  <c r="V8" i="9"/>
  <c r="W49" i="1"/>
  <c r="W48" i="1" s="1"/>
  <c r="V45" i="1"/>
  <c r="V44" i="1" s="1"/>
  <c r="T7" i="9"/>
  <c r="U9" i="9"/>
  <c r="S9" i="9"/>
  <c r="X45" i="1" l="1"/>
  <c r="X44" i="1" s="1"/>
  <c r="Z24" i="1"/>
  <c r="Z28" i="1" s="1"/>
  <c r="T9" i="9"/>
  <c r="V9" i="9"/>
  <c r="X49" i="1"/>
  <c r="X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xxx</author>
  </authors>
  <commentList>
    <comment ref="I1" authorId="0" shapeId="0" xr:uid="{FD0D472B-3F01-42CD-A2EB-4B8C618C1C87}">
      <text>
        <r>
          <rPr>
            <b/>
            <u/>
            <sz val="9"/>
            <color indexed="81"/>
            <rFont val="Tahoma"/>
            <family val="2"/>
          </rPr>
          <t>Natural Production (eg)</t>
        </r>
        <r>
          <rPr>
            <b/>
            <sz val="9"/>
            <color indexed="81"/>
            <rFont val="Tahoma"/>
            <family val="2"/>
          </rPr>
          <t xml:space="preserve">
(current)
spawning ground survey 
dam count
weir count
EDT model (patient)
expert judgement
(historical)
Reference period estimate
EDT model (template)
Other model
Harvest expansion
???
(goals)
</t>
        </r>
        <r>
          <rPr>
            <b/>
            <u/>
            <sz val="9"/>
            <color indexed="81"/>
            <rFont val="Tahoma"/>
            <family val="2"/>
          </rPr>
          <t>Hatchery</t>
        </r>
        <r>
          <rPr>
            <b/>
            <sz val="9"/>
            <color indexed="81"/>
            <rFont val="Tahoma"/>
            <family val="2"/>
          </rPr>
          <t xml:space="preserve">
release
adult return</t>
        </r>
      </text>
    </comment>
    <comment ref="J1" authorId="0" shapeId="0" xr:uid="{D7F9D5BF-779E-463E-B649-C2ECF8552CB6}">
      <text>
        <r>
          <rPr>
            <b/>
            <sz val="9"/>
            <color indexed="81"/>
            <rFont val="Tahoma"/>
            <family val="2"/>
          </rPr>
          <t>if applicable</t>
        </r>
      </text>
    </comment>
    <comment ref="L1" authorId="0" shapeId="0" xr:uid="{5992A8BF-EE97-4CBF-8E51-3F9D5E8F9782}">
      <text>
        <r>
          <rPr>
            <b/>
            <u/>
            <sz val="9"/>
            <color indexed="81"/>
            <rFont val="Tahoma"/>
            <family val="2"/>
          </rPr>
          <t>Reference (short form)</t>
        </r>
        <r>
          <rPr>
            <b/>
            <sz val="9"/>
            <color indexed="81"/>
            <rFont val="Tahoma"/>
            <family val="2"/>
          </rPr>
          <t xml:space="preserve">
Recovery plan
Subbasin plan
Technical report
Website
Agency unpublished
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xxx</author>
  </authors>
  <commentList>
    <comment ref="X3" authorId="0" shapeId="0" xr:uid="{41CBACA8-690E-4EE1-8067-75F93AC58E9B}">
      <text>
        <r>
          <rPr>
            <b/>
            <sz val="9"/>
            <color indexed="81"/>
            <rFont val="Tahoma"/>
            <family val="2"/>
          </rPr>
          <t>from goal summary table</t>
        </r>
      </text>
    </comment>
    <comment ref="Y7" authorId="0" shapeId="0" xr:uid="{B7D354EA-B303-4866-911F-DDC771A0B4B3}">
      <text>
        <r>
          <rPr>
            <b/>
            <sz val="9"/>
            <color indexed="81"/>
            <rFont val="Tahoma"/>
            <family val="2"/>
          </rPr>
          <t>need to select this so that total matches target (col M = col O)</t>
        </r>
      </text>
    </comment>
    <comment ref="Y8" authorId="0" shapeId="0" xr:uid="{7032400B-4DF5-49B3-90A1-8004D4CAD433}">
      <text>
        <r>
          <rPr>
            <b/>
            <sz val="9"/>
            <color indexed="81"/>
            <rFont val="Tahoma"/>
            <family val="2"/>
          </rPr>
          <t>need to select this so that total matches target (col M = col O)</t>
        </r>
      </text>
    </comment>
    <comment ref="Y9" authorId="0" shapeId="0" xr:uid="{C2604F50-AC65-4D87-A565-9292A2A2FC00}">
      <text>
        <r>
          <rPr>
            <b/>
            <sz val="9"/>
            <color indexed="81"/>
            <rFont val="Tahoma"/>
            <family val="2"/>
          </rPr>
          <t>need to select this so that total matches target (col M = col O)</t>
        </r>
      </text>
    </comment>
    <comment ref="U12" authorId="0" shapeId="0" xr:uid="{29292F56-2057-49D7-B560-B087BB6F0ABE}">
      <text>
        <r>
          <rPr>
            <b/>
            <sz val="9"/>
            <color indexed="81"/>
            <rFont val="Tahoma"/>
            <family val="2"/>
          </rPr>
          <t>this ideally should include hatchery rack returns &amp; strays into natural spawning grounds</t>
        </r>
      </text>
    </comment>
    <comment ref="Z12" authorId="0" shapeId="0" xr:uid="{6E6A3149-9957-4B16-997B-CE8B52BA1D3C}">
      <text>
        <r>
          <rPr>
            <b/>
            <sz val="9"/>
            <color indexed="81"/>
            <rFont val="Tahoma"/>
            <family val="2"/>
          </rPr>
          <t>from goal summary table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 Beamesderfer</author>
    <author>xxx</author>
  </authors>
  <commentList>
    <comment ref="G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with moderate habitat improvement</t>
        </r>
      </text>
    </comment>
    <comment ref="O3" authorId="1" shapeId="0" xr:uid="{C74B8965-7DE0-45FD-B6D9-35727E688C56}">
      <text>
        <r>
          <rPr>
            <b/>
            <sz val="9"/>
            <color indexed="81"/>
            <rFont val="Tahoma"/>
            <family val="2"/>
          </rPr>
          <t>http://dashboard.yakamafish-star.net/DataQuery/TotalReturnsDash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No MAT identified for this population. Used single population abundance goal identified in recovery plan for Snake R fall Chinook</t>
        </r>
      </text>
    </comment>
    <comment ref="J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minimum escapement desired by managers as identified in subbasin plan (includes 2000 upstream of Sherars). Same goal is used in PSC</t>
        </r>
      </text>
    </comment>
    <comment ref="O5" authorId="1" shapeId="0" xr:uid="{C91C9EC5-A287-4649-8DEE-979D06BFC889}">
      <text>
        <r>
          <rPr>
            <b/>
            <sz val="9"/>
            <color indexed="81"/>
            <rFont val="Tahoma"/>
            <family val="2"/>
          </rPr>
          <t>these are numbers on summary grapg which don't appear to match daily dam count totals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 Beamesderfer</author>
  </authors>
  <commentList>
    <comment ref="D4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vs ocean equivalent recruits from PSC (URB rate)</t>
        </r>
      </text>
    </comment>
    <comment ref="D5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vs ocean equivalent recruits from PSC (URB rate)</t>
        </r>
      </text>
    </comment>
    <comment ref="D6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vs ocean equivalent recruits from PSC (URB rate)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 Beamesderfer</author>
    <author>xxx</author>
  </authors>
  <commentList>
    <comment ref="B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TAC treats Deschutes R wild fall Chinook as URBs</t>
        </r>
      </text>
    </comment>
    <comment ref="E2" authorId="1" shapeId="0" xr:uid="{6086587B-059A-4FD8-B29C-6076578DB332}">
      <text>
        <r>
          <rPr>
            <b/>
            <sz val="9"/>
            <color indexed="81"/>
            <rFont val="Tahoma"/>
            <family val="2"/>
          </rPr>
          <t>from URB run reconstruction sheet</t>
        </r>
      </text>
    </comment>
    <comment ref="Q4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assume 100% of NT Zn 6 sport (small percentage, insignificant assumption)</t>
        </r>
      </text>
    </comment>
    <comment ref="R4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assume half of URB rate because only transit a portion of Zn 6</t>
        </r>
      </text>
    </comment>
    <comment ref="AE4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TAC assumes 97% per CR project, 2017 SR hydro module reports 95.8% net BON-MCN for SR CHF. Used SR equiv alent for 2 projects</t>
        </r>
      </text>
    </comment>
    <comment ref="AN21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not available</t>
        </r>
      </text>
    </comment>
    <comment ref="AO21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not available</t>
        </r>
      </text>
    </comment>
    <comment ref="AT21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not available</t>
        </r>
      </text>
    </comment>
    <comment ref="AU21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not available</t>
        </r>
      </text>
    </comment>
    <comment ref="AJ44" authorId="0" shapeId="0" xr:uid="{E4E94FBF-4A0E-4018-B939-55CD753EBE10}">
      <text>
        <r>
          <rPr>
            <b/>
            <sz val="8"/>
            <color indexed="81"/>
            <rFont val="Tahoma"/>
            <family val="2"/>
          </rPr>
          <t>big sheet ONS tab</t>
        </r>
      </text>
    </comment>
  </commentList>
</comments>
</file>

<file path=xl/sharedStrings.xml><?xml version="1.0" encoding="utf-8"?>
<sst xmlns="http://schemas.openxmlformats.org/spreadsheetml/2006/main" count="362" uniqueCount="227">
  <si>
    <t>ESA: Not Listed</t>
  </si>
  <si>
    <t>Total</t>
  </si>
  <si>
    <t>Hatchery</t>
  </si>
  <si>
    <t>@ Columbia R Mouth</t>
  </si>
  <si>
    <t>To Mid Col R (BON)</t>
  </si>
  <si>
    <t>BON</t>
  </si>
  <si>
    <t>adults</t>
  </si>
  <si>
    <t>total</t>
  </si>
  <si>
    <t>Totals</t>
  </si>
  <si>
    <t>Natural Production</t>
  </si>
  <si>
    <t>Abundance</t>
  </si>
  <si>
    <t>Potential Goal Range</t>
  </si>
  <si>
    <t>MPG</t>
  </si>
  <si>
    <t>Population</t>
  </si>
  <si>
    <t>Historical</t>
  </si>
  <si>
    <t>Low</t>
  </si>
  <si>
    <t>Med</t>
  </si>
  <si>
    <t>High</t>
  </si>
  <si>
    <t>Deschutes River</t>
  </si>
  <si>
    <t>Hatchery Production</t>
  </si>
  <si>
    <t>Current Production</t>
  </si>
  <si>
    <t>Return</t>
  </si>
  <si>
    <t>Location (Program)</t>
  </si>
  <si>
    <t>Brood</t>
  </si>
  <si>
    <t>Subyearlings</t>
  </si>
  <si>
    <t>Current</t>
  </si>
  <si>
    <t>production</t>
  </si>
  <si>
    <t>--</t>
  </si>
  <si>
    <t>Fisheries / Harvest</t>
  </si>
  <si>
    <t>Exploitation rate</t>
  </si>
  <si>
    <t>Harvest</t>
  </si>
  <si>
    <t>Location</t>
  </si>
  <si>
    <t>Deschutes</t>
  </si>
  <si>
    <t>MAT</t>
  </si>
  <si>
    <t>Escapement</t>
  </si>
  <si>
    <t>Run</t>
  </si>
  <si>
    <t>Deschutes run size</t>
  </si>
  <si>
    <t>Jacks</t>
  </si>
  <si>
    <t>EDT</t>
  </si>
  <si>
    <t>potential</t>
  </si>
  <si>
    <t>current</t>
  </si>
  <si>
    <t>Goals</t>
  </si>
  <si>
    <t>Mgmt min</t>
  </si>
  <si>
    <t>Subbasin Plan range</t>
  </si>
  <si>
    <t>CR</t>
  </si>
  <si>
    <t>Wild/Natural</t>
  </si>
  <si>
    <t>Total Return</t>
  </si>
  <si>
    <t>@ Goals</t>
  </si>
  <si>
    <t>% hatchery</t>
  </si>
  <si>
    <t>Deschutes R</t>
  </si>
  <si>
    <t>M-R est</t>
  </si>
  <si>
    <t>&gt; Sherars</t>
  </si>
  <si>
    <t>Stock</t>
  </si>
  <si>
    <t>tule</t>
  </si>
  <si>
    <t>bright</t>
  </si>
  <si>
    <t>Klickitat R (Klickitat)*</t>
  </si>
  <si>
    <t>Umatilla (Bonn./Umatilla)*</t>
  </si>
  <si>
    <t>L White Salmon (Willard)*</t>
  </si>
  <si>
    <t>L White Salmon (LWSNFH)*</t>
  </si>
  <si>
    <t>* Non-ESU hatchery production of Fall Chinook in the mid-Columbia region</t>
  </si>
  <si>
    <t>Species</t>
  </si>
  <si>
    <t>(Multiple Items)</t>
  </si>
  <si>
    <t>Sum of NumReleased</t>
  </si>
  <si>
    <t>Column Labels</t>
  </si>
  <si>
    <t>Fry</t>
  </si>
  <si>
    <t>Fry Total</t>
  </si>
  <si>
    <t>Presmolt</t>
  </si>
  <si>
    <t>Presmolt Total</t>
  </si>
  <si>
    <t>Smolt</t>
  </si>
  <si>
    <t>Smolt Total</t>
  </si>
  <si>
    <t>Grand Total</t>
  </si>
  <si>
    <t>Row Labels</t>
  </si>
  <si>
    <t>Bonneville Pool</t>
  </si>
  <si>
    <t>Spring Creek NFH</t>
  </si>
  <si>
    <t>Klickitat River</t>
  </si>
  <si>
    <t>Klickitat Hatchery</t>
  </si>
  <si>
    <t>Little White Salmon River</t>
  </si>
  <si>
    <t>Little White Salmon NFH</t>
  </si>
  <si>
    <t>Willard Hatchery</t>
  </si>
  <si>
    <t>McNary Pool</t>
  </si>
  <si>
    <t>COOP</t>
  </si>
  <si>
    <t>Priest Rapids Hatchery</t>
  </si>
  <si>
    <t>Ringold Springs Hatchery</t>
  </si>
  <si>
    <t>Umatilla River</t>
  </si>
  <si>
    <t>Bonneville Hatchery</t>
  </si>
  <si>
    <t>Umatilla Hatchery</t>
  </si>
  <si>
    <t>Yakima River</t>
  </si>
  <si>
    <t>Marion Drain Hatchery</t>
  </si>
  <si>
    <t>Prosser Acclim. Pond</t>
  </si>
  <si>
    <t>Wells Hatchery</t>
  </si>
  <si>
    <t>Fall Chinook are not endemic to the Klickitat upstream from Lyle Falls (Klickitat master plan)</t>
  </si>
  <si>
    <t>Escape</t>
  </si>
  <si>
    <t>Subbasin plan</t>
  </si>
  <si>
    <t>For</t>
  </si>
  <si>
    <t>plot</t>
  </si>
  <si>
    <t>return</t>
  </si>
  <si>
    <t>Non-Tr</t>
  </si>
  <si>
    <t>Tr</t>
  </si>
  <si>
    <t>Harvest rate &gt; BON (vs BON)</t>
  </si>
  <si>
    <t>Dam</t>
  </si>
  <si>
    <t>conv</t>
  </si>
  <si>
    <t>(2 dams)</t>
  </si>
  <si>
    <t>adults + jacks</t>
  </si>
  <si>
    <t>spt</t>
  </si>
  <si>
    <t>comm</t>
  </si>
  <si>
    <t>sport</t>
  </si>
  <si>
    <t>treaty</t>
  </si>
  <si>
    <t>Harvest rate by fishery (v CR)</t>
  </si>
  <si>
    <t>Harvest LCR (vs CR)</t>
  </si>
  <si>
    <t>Harvest rate below BV</t>
  </si>
  <si>
    <t>Harvest by fishery (mainstem total)</t>
  </si>
  <si>
    <t>ER</t>
  </si>
  <si>
    <t>v Desch R</t>
  </si>
  <si>
    <t>Ocean (AK)</t>
  </si>
  <si>
    <t>v. Ocn #</t>
  </si>
  <si>
    <t>Ocean (Can)</t>
  </si>
  <si>
    <t>Ocean (WA/OR)</t>
  </si>
  <si>
    <t>Col sport</t>
  </si>
  <si>
    <t>v Col R #</t>
  </si>
  <si>
    <t>Col commercial</t>
  </si>
  <si>
    <t>Col treaty</t>
  </si>
  <si>
    <t>Terminal sport &amp; treaty</t>
  </si>
  <si>
    <t>v. local #</t>
  </si>
  <si>
    <t>21.5-45%</t>
  </si>
  <si>
    <t>v ocn</t>
  </si>
  <si>
    <t>See UCR Fall Chinook for details on ocean harvest rates from PSC</t>
  </si>
  <si>
    <t>CR rtn</t>
  </si>
  <si>
    <t>Ocn #</t>
  </si>
  <si>
    <t>harvest</t>
  </si>
  <si>
    <t>check</t>
  </si>
  <si>
    <t>(close)</t>
  </si>
  <si>
    <t>CR-esc</t>
  </si>
  <si>
    <t>BON-esc</t>
  </si>
  <si>
    <t>ER total</t>
  </si>
  <si>
    <t>v CR</t>
  </si>
  <si>
    <t>30-70%</t>
  </si>
  <si>
    <t>Bonneville Pool (Spring Crk)*</t>
  </si>
  <si>
    <t>Low goal</t>
  </si>
  <si>
    <t>Med goal</t>
  </si>
  <si>
    <t>High goal</t>
  </si>
  <si>
    <t>goal</t>
  </si>
  <si>
    <t>Limits</t>
  </si>
  <si>
    <t>Potential</t>
  </si>
  <si>
    <t>Recent</t>
  </si>
  <si>
    <t>Anticipated</t>
  </si>
  <si>
    <t>Mid-C</t>
  </si>
  <si>
    <t>Record type</t>
  </si>
  <si>
    <t>Subject</t>
  </si>
  <si>
    <t>Variable</t>
  </si>
  <si>
    <t>Value</t>
  </si>
  <si>
    <t>Metric</t>
  </si>
  <si>
    <t>Units</t>
  </si>
  <si>
    <t>Method</t>
  </si>
  <si>
    <t>Years</t>
  </si>
  <si>
    <t>Quantitative Goal Rules</t>
  </si>
  <si>
    <t>Reference</t>
  </si>
  <si>
    <t>Reference Link</t>
  </si>
  <si>
    <t>Notes</t>
  </si>
  <si>
    <t>Middle Columbia Summer/Fall Chinook</t>
  </si>
  <si>
    <t>Avg (v ocn)</t>
  </si>
  <si>
    <t>Avg (v CR)</t>
  </si>
  <si>
    <t>geomean</t>
  </si>
  <si>
    <t>natural origin spawners adults</t>
  </si>
  <si>
    <t>URB total</t>
  </si>
  <si>
    <t>MAT (based on Snake R) and informal ODFW minimum escapement goal are approxmately the same.</t>
  </si>
  <si>
    <t>mark-recapture</t>
  </si>
  <si>
    <t>2008-2017</t>
  </si>
  <si>
    <t>not applicable</t>
  </si>
  <si>
    <t>Minimum abundance threshold</t>
  </si>
  <si>
    <t>EDT model (template)</t>
  </si>
  <si>
    <t>https://www.nwcouncil.org/sites/default/files/EntirePlan_1.pdf</t>
  </si>
  <si>
    <t>NPCC. 2004. Deschutes Subbasin Plan. Portland OR.</t>
  </si>
  <si>
    <t>ODFW Unpublished</t>
  </si>
  <si>
    <t>https://www.dfw.state.or.us/fish/The_Dalles/fall_chinook_deschutes.asp</t>
  </si>
  <si>
    <t>equivalent to EDT potential w/ habitat improvement (identified in subbasin plan)</t>
  </si>
  <si>
    <t>Low range - 2</t>
  </si>
  <si>
    <t>Mid range - 1</t>
  </si>
  <si>
    <t>High range - 3</t>
  </si>
  <si>
    <t>EDT model (scenario)</t>
  </si>
  <si>
    <t>Harvest (Col basin)</t>
  </si>
  <si>
    <t>Harvest (Total)</t>
  </si>
  <si>
    <t>ocn abundance</t>
  </si>
  <si>
    <t>ocn harv total</t>
  </si>
  <si>
    <t>40-80%</t>
  </si>
  <si>
    <t>blue shaded cells are user inputs (should link to values identified elsewhere in workbook)</t>
  </si>
  <si>
    <t>No. of spawners</t>
  </si>
  <si>
    <t>Natl loss rate convertion to escape</t>
  </si>
  <si>
    <t>Freshwater fishery harvest</t>
  </si>
  <si>
    <t>Freshwater fishery impact rate (v Col R)</t>
  </si>
  <si>
    <t>Columia River run</t>
  </si>
  <si>
    <t>Ocean fishery impact rate (v ocn)</t>
  </si>
  <si>
    <t>Ocean harvest</t>
  </si>
  <si>
    <t>Ocean abundance</t>
  </si>
  <si>
    <t>Total harvest</t>
  </si>
  <si>
    <t>Total explitation rate (v ocn)</t>
  </si>
  <si>
    <t>target exploitation rate (v ocn)</t>
  </si>
  <si>
    <t>target freshwater exploitation rate (v col R)</t>
  </si>
  <si>
    <t>Natural</t>
  </si>
  <si>
    <t>Current (inputs)</t>
  </si>
  <si>
    <t>Current (derived)</t>
  </si>
  <si>
    <t>Medium goal</t>
  </si>
  <si>
    <t>Hatchery releases</t>
  </si>
  <si>
    <t>SAR (to Col R)</t>
  </si>
  <si>
    <t>Hat loss rate convertion to escape</t>
  </si>
  <si>
    <t>No. escaping</t>
  </si>
  <si>
    <t>LCR fishery impact rate (v Col R)</t>
  </si>
  <si>
    <t>LCR fishery harvest</t>
  </si>
  <si>
    <t>Zn 6 fishery harvest</t>
  </si>
  <si>
    <t>BON Dam</t>
  </si>
  <si>
    <t>Terminal fishery harvest</t>
  </si>
  <si>
    <t>Terminal fishery harvest rate (v terminal run)</t>
  </si>
  <si>
    <t>Zn 6 fishery impact rate (v BON)</t>
  </si>
  <si>
    <t>Harvest above BV (Zn 6)</t>
  </si>
  <si>
    <t>Terminal run (Deschutes mouth)</t>
  </si>
  <si>
    <t>CR harvest</t>
  </si>
  <si>
    <t>Escape (Spawners)</t>
  </si>
  <si>
    <t>value idenfied in subbasin plan</t>
  </si>
  <si>
    <t>Scalar</t>
  </si>
  <si>
    <t>CR Exploitation (v Col R)</t>
  </si>
  <si>
    <t>Recent avg.</t>
  </si>
  <si>
    <t>(2008-2017)</t>
  </si>
  <si>
    <t>Mid-Columbia Summer/Fall Chinook</t>
  </si>
  <si>
    <t>Life History: Ocean rearing</t>
  </si>
  <si>
    <t>Yakama</t>
  </si>
  <si>
    <t>@ Prosser</t>
  </si>
  <si>
    <t>jacks</t>
  </si>
  <si>
    <t>natl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</si>
</sst>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1"/>
      <charset val="20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1"/>
      <charset val="204"/>
    </font>
    <font>
      <b/>
      <u/>
      <sz val="11"/>
      <color rgb="FFFF000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0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D2B2E"/>
        <bgColor indexed="64"/>
      </patternFill>
    </fill>
    <fill>
      <patternFill patternType="solid">
        <fgColor rgb="FFE8B2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4D8D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6" fillId="0" borderId="0"/>
    <xf numFmtId="0" fontId="16" fillId="0" borderId="0"/>
    <xf numFmtId="0" fontId="27" fillId="0" borderId="0" applyNumberFormat="0" applyFill="0" applyBorder="0" applyAlignment="0" applyProtection="0"/>
  </cellStyleXfs>
  <cellXfs count="221">
    <xf numFmtId="0" fontId="0" fillId="0" borderId="0" xfId="0"/>
    <xf numFmtId="0" fontId="1" fillId="0" borderId="0" xfId="0" applyFont="1"/>
    <xf numFmtId="0" fontId="0" fillId="2" borderId="0" xfId="0" applyFill="1"/>
    <xf numFmtId="164" fontId="1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0" fillId="0" borderId="4" xfId="0" applyBorder="1"/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1" xfId="0" applyFont="1" applyFill="1" applyBorder="1"/>
    <xf numFmtId="0" fontId="4" fillId="5" borderId="9" xfId="0" applyFont="1" applyFill="1" applyBorder="1" applyAlignment="1">
      <alignment horizontal="centerContinuous"/>
    </xf>
    <xf numFmtId="0" fontId="1" fillId="5" borderId="10" xfId="0" applyFont="1" applyFill="1" applyBorder="1" applyAlignment="1">
      <alignment horizontal="centerContinuous"/>
    </xf>
    <xf numFmtId="0" fontId="1" fillId="5" borderId="11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3" fillId="0" borderId="0" xfId="0" applyFont="1"/>
    <xf numFmtId="0" fontId="1" fillId="5" borderId="1" xfId="0" applyFont="1" applyFill="1" applyBorder="1"/>
    <xf numFmtId="0" fontId="1" fillId="5" borderId="2" xfId="0" applyFont="1" applyFill="1" applyBorder="1"/>
    <xf numFmtId="0" fontId="1" fillId="6" borderId="1" xfId="0" applyFont="1" applyFill="1" applyBorder="1"/>
    <xf numFmtId="0" fontId="1" fillId="6" borderId="3" xfId="0" applyFont="1" applyFill="1" applyBorder="1"/>
    <xf numFmtId="0" fontId="4" fillId="7" borderId="10" xfId="0" applyFont="1" applyFill="1" applyBorder="1" applyAlignment="1">
      <alignment horizontal="centerContinuous"/>
    </xf>
    <xf numFmtId="0" fontId="4" fillId="7" borderId="11" xfId="0" applyFont="1" applyFill="1" applyBorder="1" applyAlignment="1">
      <alignment horizontal="centerContinuous"/>
    </xf>
    <xf numFmtId="0" fontId="1" fillId="7" borderId="6" xfId="0" applyFont="1" applyFill="1" applyBorder="1"/>
    <xf numFmtId="3" fontId="0" fillId="0" borderId="0" xfId="0" applyNumberFormat="1"/>
    <xf numFmtId="3" fontId="10" fillId="0" borderId="0" xfId="0" applyNumberFormat="1" applyFont="1" applyAlignment="1">
      <alignment horizontal="right" vertical="center" wrapText="1"/>
    </xf>
    <xf numFmtId="0" fontId="1" fillId="7" borderId="10" xfId="0" applyFont="1" applyFill="1" applyBorder="1" applyAlignment="1">
      <alignment horizontal="centerContinuous"/>
    </xf>
    <xf numFmtId="0" fontId="0" fillId="0" borderId="10" xfId="0" quotePrefix="1" applyBorder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8" fillId="7" borderId="2" xfId="0" applyNumberFormat="1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164" fontId="8" fillId="7" borderId="2" xfId="1" applyNumberFormat="1" applyFont="1" applyFill="1" applyBorder="1" applyAlignment="1">
      <alignment horizontal="center"/>
    </xf>
    <xf numFmtId="0" fontId="1" fillId="0" borderId="4" xfId="0" quotePrefix="1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1" fillId="0" borderId="4" xfId="0" applyFont="1" applyBorder="1"/>
    <xf numFmtId="0" fontId="1" fillId="0" borderId="9" xfId="0" applyFont="1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 vertical="center"/>
    </xf>
    <xf numFmtId="0" fontId="11" fillId="2" borderId="0" xfId="0" applyFont="1" applyFill="1"/>
    <xf numFmtId="3" fontId="3" fillId="0" borderId="0" xfId="0" quotePrefix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12" fillId="0" borderId="13" xfId="0" applyFont="1" applyBorder="1" applyAlignment="1">
      <alignment horizontal="center" vertical="top" wrapText="1"/>
    </xf>
    <xf numFmtId="3" fontId="13" fillId="0" borderId="0" xfId="0" applyNumberFormat="1" applyFont="1" applyAlignment="1">
      <alignment vertical="top" wrapText="1"/>
    </xf>
    <xf numFmtId="3" fontId="13" fillId="0" borderId="0" xfId="0" applyNumberFormat="1" applyFont="1" applyAlignment="1">
      <alignment horizontal="center" vertical="top" wrapText="1"/>
    </xf>
    <xf numFmtId="3" fontId="13" fillId="0" borderId="0" xfId="0" applyNumberFormat="1" applyFont="1" applyAlignment="1">
      <alignment horizontal="right" vertical="top" wrapText="1" indent="1"/>
    </xf>
    <xf numFmtId="3" fontId="3" fillId="0" borderId="0" xfId="0" applyNumberFormat="1" applyFont="1"/>
    <xf numFmtId="1" fontId="13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3" fontId="16" fillId="0" borderId="0" xfId="0" applyNumberFormat="1" applyFont="1" applyAlignment="1">
      <alignment vertical="top" wrapText="1"/>
    </xf>
    <xf numFmtId="1" fontId="16" fillId="0" borderId="0" xfId="0" applyNumberFormat="1" applyFont="1" applyAlignment="1">
      <alignment vertical="top" wrapText="1"/>
    </xf>
    <xf numFmtId="3" fontId="1" fillId="0" borderId="0" xfId="0" applyNumberFormat="1" applyFont="1"/>
    <xf numFmtId="3" fontId="15" fillId="0" borderId="13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top" wrapText="1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0" fontId="17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3" fontId="9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6" fillId="0" borderId="0" xfId="0" applyNumberFormat="1" applyFont="1"/>
    <xf numFmtId="3" fontId="9" fillId="0" borderId="0" xfId="0" applyNumberFormat="1" applyFont="1"/>
    <xf numFmtId="3" fontId="0" fillId="0" borderId="0" xfId="0" applyNumberFormat="1" applyAlignment="1">
      <alignment horizontal="center"/>
    </xf>
    <xf numFmtId="3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3" fontId="0" fillId="0" borderId="0" xfId="0" applyNumberFormat="1" applyAlignment="1">
      <alignment horizontal="right"/>
    </xf>
    <xf numFmtId="0" fontId="0" fillId="0" borderId="5" xfId="0" applyBorder="1" applyAlignment="1">
      <alignment horizontal="right"/>
    </xf>
    <xf numFmtId="9" fontId="0" fillId="0" borderId="0" xfId="1" applyFont="1"/>
    <xf numFmtId="164" fontId="0" fillId="0" borderId="0" xfId="1" applyNumberFormat="1" applyFont="1"/>
    <xf numFmtId="164" fontId="0" fillId="5" borderId="0" xfId="1" applyNumberFormat="1" applyFont="1" applyFill="1" applyAlignment="1">
      <alignment horizontal="center"/>
    </xf>
    <xf numFmtId="164" fontId="0" fillId="0" borderId="0" xfId="0" applyNumberFormat="1"/>
    <xf numFmtId="9" fontId="0" fillId="0" borderId="0" xfId="0" applyNumberFormat="1"/>
    <xf numFmtId="3" fontId="22" fillId="0" borderId="0" xfId="0" applyNumberFormat="1" applyFont="1" applyAlignment="1">
      <alignment horizontal="right" vertical="center" wrapText="1"/>
    </xf>
    <xf numFmtId="9" fontId="22" fillId="0" borderId="0" xfId="1" applyFont="1" applyAlignment="1">
      <alignment horizontal="right" vertical="center" wrapText="1"/>
    </xf>
    <xf numFmtId="3" fontId="0" fillId="0" borderId="0" xfId="1" applyNumberFormat="1" applyFont="1"/>
    <xf numFmtId="0" fontId="20" fillId="0" borderId="4" xfId="0" applyFont="1" applyBorder="1"/>
    <xf numFmtId="0" fontId="20" fillId="0" borderId="9" xfId="0" applyFont="1" applyBorder="1"/>
    <xf numFmtId="0" fontId="0" fillId="0" borderId="7" xfId="0" quotePrefix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0" fontId="20" fillId="0" borderId="6" xfId="0" applyFont="1" applyBorder="1"/>
    <xf numFmtId="164" fontId="0" fillId="0" borderId="7" xfId="0" quotePrefix="1" applyNumberFormat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" xfId="0" applyFont="1" applyFill="1" applyBorder="1" applyAlignment="1">
      <alignment horizontal="center"/>
    </xf>
    <xf numFmtId="0" fontId="8" fillId="7" borderId="1" xfId="0" applyFont="1" applyFill="1" applyBorder="1"/>
    <xf numFmtId="0" fontId="24" fillId="0" borderId="0" xfId="0" applyFont="1"/>
    <xf numFmtId="9" fontId="0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 applyAlignment="1">
      <alignment horizontal="center"/>
    </xf>
    <xf numFmtId="3" fontId="16" fillId="0" borderId="0" xfId="0" applyNumberFormat="1" applyFont="1"/>
    <xf numFmtId="3" fontId="20" fillId="0" borderId="0" xfId="0" applyNumberFormat="1" applyFont="1" applyAlignment="1">
      <alignment horizontal="right"/>
    </xf>
    <xf numFmtId="3" fontId="20" fillId="0" borderId="5" xfId="0" applyNumberFormat="1" applyFont="1" applyBorder="1" applyAlignment="1">
      <alignment horizontal="right"/>
    </xf>
    <xf numFmtId="3" fontId="20" fillId="0" borderId="0" xfId="0" quotePrefix="1" applyNumberFormat="1" applyFont="1" applyAlignment="1">
      <alignment horizontal="right"/>
    </xf>
    <xf numFmtId="3" fontId="25" fillId="5" borderId="2" xfId="0" applyNumberFormat="1" applyFont="1" applyFill="1" applyBorder="1" applyAlignment="1">
      <alignment horizontal="right"/>
    </xf>
    <xf numFmtId="3" fontId="25" fillId="5" borderId="2" xfId="0" applyNumberFormat="1" applyFont="1" applyFill="1" applyBorder="1" applyAlignment="1">
      <alignment horizontal="center"/>
    </xf>
    <xf numFmtId="3" fontId="25" fillId="5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3" fontId="0" fillId="2" borderId="0" xfId="0" applyNumberFormat="1" applyFill="1"/>
    <xf numFmtId="0" fontId="24" fillId="2" borderId="0" xfId="0" applyFont="1" applyFill="1"/>
    <xf numFmtId="0" fontId="1" fillId="5" borderId="10" xfId="0" applyFont="1" applyFill="1" applyBorder="1" applyAlignment="1">
      <alignment horizontal="centerContinuous" vertical="center"/>
    </xf>
    <xf numFmtId="0" fontId="1" fillId="5" borderId="7" xfId="0" applyFont="1" applyFill="1" applyBorder="1"/>
    <xf numFmtId="0" fontId="1" fillId="5" borderId="6" xfId="0" applyFont="1" applyFill="1" applyBorder="1"/>
    <xf numFmtId="0" fontId="0" fillId="4" borderId="3" xfId="0" applyFill="1" applyBorder="1"/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quotePrefix="1" applyNumberFormat="1" applyFont="1" applyAlignment="1">
      <alignment horizontal="right"/>
    </xf>
    <xf numFmtId="3" fontId="1" fillId="5" borderId="2" xfId="0" applyNumberFormat="1" applyFont="1" applyFill="1" applyBorder="1" applyAlignment="1">
      <alignment horizontal="right"/>
    </xf>
    <xf numFmtId="0" fontId="1" fillId="8" borderId="0" xfId="0" applyFont="1" applyFill="1"/>
    <xf numFmtId="0" fontId="1" fillId="8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164" fontId="3" fillId="0" borderId="0" xfId="0" applyNumberFormat="1" applyFont="1"/>
    <xf numFmtId="9" fontId="10" fillId="0" borderId="0" xfId="1" applyFont="1" applyAlignment="1">
      <alignment horizontal="right" vertical="center" wrapText="1"/>
    </xf>
    <xf numFmtId="9" fontId="2" fillId="0" borderId="0" xfId="1"/>
    <xf numFmtId="3" fontId="0" fillId="0" borderId="16" xfId="0" applyNumberForma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3" fillId="0" borderId="0" xfId="0" applyNumberFormat="1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7" xfId="0" quotePrefix="1" applyNumberFormat="1" applyFont="1" applyBorder="1" applyAlignment="1">
      <alignment horizontal="center"/>
    </xf>
    <xf numFmtId="0" fontId="27" fillId="0" borderId="0" xfId="4"/>
    <xf numFmtId="3" fontId="0" fillId="0" borderId="10" xfId="0" applyNumberForma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3" fontId="8" fillId="7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textRotation="90" wrapText="1"/>
    </xf>
    <xf numFmtId="3" fontId="0" fillId="5" borderId="0" xfId="0" applyNumberFormat="1" applyFill="1"/>
    <xf numFmtId="165" fontId="0" fillId="0" borderId="0" xfId="0" applyNumberFormat="1" applyAlignment="1">
      <alignment horizontal="center"/>
    </xf>
    <xf numFmtId="3" fontId="0" fillId="5" borderId="0" xfId="0" applyNumberFormat="1" applyFill="1" applyAlignment="1">
      <alignment horizontal="center"/>
    </xf>
    <xf numFmtId="165" fontId="0" fillId="5" borderId="0" xfId="1" applyNumberFormat="1" applyFont="1" applyFill="1" applyAlignment="1">
      <alignment horizontal="center"/>
    </xf>
    <xf numFmtId="0" fontId="0" fillId="5" borderId="0" xfId="0" applyFill="1"/>
    <xf numFmtId="165" fontId="0" fillId="0" borderId="0" xfId="1" applyNumberFormat="1" applyFont="1" applyAlignment="1">
      <alignment horizontal="center"/>
    </xf>
    <xf numFmtId="0" fontId="0" fillId="5" borderId="0" xfId="0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0" borderId="0" xfId="0" applyAlignment="1">
      <alignment horizontal="center" vertical="center" textRotation="90"/>
    </xf>
    <xf numFmtId="165" fontId="0" fillId="5" borderId="0" xfId="0" applyNumberFormat="1" applyFill="1"/>
    <xf numFmtId="165" fontId="0" fillId="0" borderId="0" xfId="0" applyNumberFormat="1"/>
    <xf numFmtId="165" fontId="0" fillId="0" borderId="0" xfId="0" applyNumberFormat="1" applyAlignment="1">
      <alignment horizontal="right"/>
    </xf>
    <xf numFmtId="164" fontId="0" fillId="5" borderId="0" xfId="1" applyNumberFormat="1" applyFont="1" applyFill="1"/>
    <xf numFmtId="9" fontId="0" fillId="5" borderId="0" xfId="1" applyFont="1" applyFill="1" applyAlignment="1">
      <alignment horizontal="center"/>
    </xf>
    <xf numFmtId="3" fontId="0" fillId="5" borderId="0" xfId="1" applyNumberFormat="1" applyFont="1" applyFill="1" applyAlignment="1">
      <alignment horizontal="center"/>
    </xf>
    <xf numFmtId="3" fontId="0" fillId="0" borderId="0" xfId="1" applyNumberFormat="1" applyFont="1" applyAlignment="1">
      <alignment horizontal="center"/>
    </xf>
    <xf numFmtId="3" fontId="8" fillId="7" borderId="3" xfId="0" quotePrefix="1" applyNumberFormat="1" applyFont="1" applyFill="1" applyBorder="1" applyAlignment="1">
      <alignment horizontal="center"/>
    </xf>
    <xf numFmtId="0" fontId="23" fillId="9" borderId="0" xfId="0" applyFont="1" applyFill="1"/>
    <xf numFmtId="0" fontId="1" fillId="3" borderId="9" xfId="0" applyFont="1" applyFill="1" applyBorder="1" applyAlignment="1">
      <alignment horizontal="center"/>
    </xf>
    <xf numFmtId="0" fontId="1" fillId="3" borderId="2" xfId="0" quotePrefix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10" borderId="1" xfId="0" applyFont="1" applyFill="1" applyBorder="1"/>
    <xf numFmtId="0" fontId="0" fillId="10" borderId="3" xfId="0" applyFill="1" applyBorder="1"/>
    <xf numFmtId="0" fontId="1" fillId="12" borderId="9" xfId="0" applyFont="1" applyFill="1" applyBorder="1" applyAlignment="1">
      <alignment horizontal="centerContinuous"/>
    </xf>
    <xf numFmtId="0" fontId="0" fillId="12" borderId="11" xfId="0" applyFill="1" applyBorder="1" applyAlignment="1">
      <alignment horizontal="centerContinuous"/>
    </xf>
    <xf numFmtId="0" fontId="4" fillId="12" borderId="9" xfId="0" applyFont="1" applyFill="1" applyBorder="1" applyAlignment="1">
      <alignment horizontal="centerContinuous"/>
    </xf>
    <xf numFmtId="0" fontId="1" fillId="12" borderId="10" xfId="0" applyFont="1" applyFill="1" applyBorder="1" applyAlignment="1">
      <alignment horizontal="centerContinuous"/>
    </xf>
    <xf numFmtId="0" fontId="1" fillId="12" borderId="11" xfId="0" applyFont="1" applyFill="1" applyBorder="1" applyAlignment="1">
      <alignment horizontal="centerContinuous"/>
    </xf>
    <xf numFmtId="0" fontId="1" fillId="12" borderId="4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3" fontId="1" fillId="12" borderId="1" xfId="0" applyNumberFormat="1" applyFont="1" applyFill="1" applyBorder="1" applyAlignment="1">
      <alignment horizontal="center"/>
    </xf>
    <xf numFmtId="3" fontId="1" fillId="12" borderId="3" xfId="0" applyNumberFormat="1" applyFont="1" applyFill="1" applyBorder="1" applyAlignment="1">
      <alignment horizontal="center"/>
    </xf>
    <xf numFmtId="3" fontId="1" fillId="12" borderId="2" xfId="0" applyNumberFormat="1" applyFont="1" applyFill="1" applyBorder="1" applyAlignment="1">
      <alignment horizontal="center"/>
    </xf>
    <xf numFmtId="0" fontId="1" fillId="5" borderId="0" xfId="0" applyFont="1" applyFill="1"/>
    <xf numFmtId="0" fontId="1" fillId="5" borderId="0" xfId="0" quotePrefix="1" applyFont="1" applyFill="1"/>
    <xf numFmtId="9" fontId="1" fillId="5" borderId="0" xfId="1" quotePrefix="1" applyFont="1" applyFill="1" applyAlignment="1">
      <alignment horizontal="center"/>
    </xf>
    <xf numFmtId="0" fontId="1" fillId="12" borderId="6" xfId="0" applyFont="1" applyFill="1" applyBorder="1" applyAlignment="1">
      <alignment horizontal="centerContinuous"/>
    </xf>
    <xf numFmtId="0" fontId="1" fillId="12" borderId="7" xfId="0" applyFont="1" applyFill="1" applyBorder="1" applyAlignment="1">
      <alignment horizontal="centerContinuous"/>
    </xf>
    <xf numFmtId="3" fontId="0" fillId="0" borderId="1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5" xfId="0" applyNumberFormat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1" xfId="0" applyBorder="1"/>
    <xf numFmtId="0" fontId="3" fillId="0" borderId="2" xfId="0" applyFont="1" applyBorder="1"/>
    <xf numFmtId="0" fontId="0" fillId="0" borderId="2" xfId="0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3" fontId="20" fillId="0" borderId="3" xfId="0" applyNumberFormat="1" applyFont="1" applyBorder="1" applyAlignment="1">
      <alignment horizontal="right"/>
    </xf>
    <xf numFmtId="3" fontId="1" fillId="5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1" xfId="0" quotePrefix="1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quotePrefix="1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" xfId="3" xr:uid="{00000000-0005-0000-0000-000001000000}"/>
    <cellStyle name="Normal 3" xfId="2" xr:uid="{00000000-0005-0000-0000-000002000000}"/>
    <cellStyle name="Percent" xfId="1" builtinId="5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F4D8D9"/>
      <color rgb="FFE8B2B3"/>
      <color rgb="FFDD8F91"/>
      <color rgb="FFD1696B"/>
      <color rgb="FFC84C4F"/>
      <color rgb="FF8D2B2E"/>
      <color rgb="FF671F21"/>
      <color rgb="FF7DAB99"/>
      <color rgb="FFB5CFC5"/>
      <color rgb="FFD3E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14605921881218"/>
          <c:y val="4.2625165609662514E-2"/>
          <c:w val="0.88112686497574921"/>
          <c:h val="0.84776053247941641"/>
        </c:manualLayout>
      </c:layout>
      <c:barChart>
        <c:barDir val="col"/>
        <c:grouping val="stacked"/>
        <c:varyColors val="0"/>
        <c:ser>
          <c:idx val="0"/>
          <c:order val="0"/>
          <c:tx>
            <c:v>Escapement</c:v>
          </c:tx>
          <c:spPr>
            <a:solidFill>
              <a:srgbClr val="671F2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Runs!$A$5:$A$44</c:f>
              <c:numCache>
                <c:formatCode>General</c:formatCode>
                <c:ptCount val="40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</c:numCache>
            </c:numRef>
          </c:cat>
          <c:val>
            <c:numRef>
              <c:f>Runs!$AV$5:$AV$44</c:f>
              <c:numCache>
                <c:formatCode>#,##0</c:formatCode>
                <c:ptCount val="40"/>
                <c:pt idx="0">
                  <c:v>10133</c:v>
                </c:pt>
                <c:pt idx="1">
                  <c:v>7651</c:v>
                </c:pt>
                <c:pt idx="2">
                  <c:v>9217</c:v>
                </c:pt>
                <c:pt idx="3">
                  <c:v>7022</c:v>
                </c:pt>
                <c:pt idx="4">
                  <c:v>8118</c:v>
                </c:pt>
                <c:pt idx="5">
                  <c:v>5513</c:v>
                </c:pt>
                <c:pt idx="6">
                  <c:v>6346</c:v>
                </c:pt>
                <c:pt idx="7">
                  <c:v>2779</c:v>
                </c:pt>
                <c:pt idx="8">
                  <c:v>8309</c:v>
                </c:pt>
                <c:pt idx="9">
                  <c:v>9008</c:v>
                </c:pt>
                <c:pt idx="10">
                  <c:v>9187</c:v>
                </c:pt>
                <c:pt idx="11">
                  <c:v>9616</c:v>
                </c:pt>
                <c:pt idx="12">
                  <c:v>6599</c:v>
                </c:pt>
                <c:pt idx="13">
                  <c:v>3106</c:v>
                </c:pt>
                <c:pt idx="14">
                  <c:v>6085</c:v>
                </c:pt>
                <c:pt idx="15">
                  <c:v>4933</c:v>
                </c:pt>
                <c:pt idx="16">
                  <c:v>11316</c:v>
                </c:pt>
                <c:pt idx="17">
                  <c:v>17579</c:v>
                </c:pt>
                <c:pt idx="18">
                  <c:v>15233</c:v>
                </c:pt>
                <c:pt idx="19">
                  <c:v>11420</c:v>
                </c:pt>
                <c:pt idx="20">
                  <c:v>21959</c:v>
                </c:pt>
                <c:pt idx="21">
                  <c:v>19582</c:v>
                </c:pt>
                <c:pt idx="22">
                  <c:v>10422</c:v>
                </c:pt>
                <c:pt idx="23">
                  <c:v>7922</c:v>
                </c:pt>
                <c:pt idx="24">
                  <c:v>21362</c:v>
                </c:pt>
                <c:pt idx="25">
                  <c:v>15464</c:v>
                </c:pt>
                <c:pt idx="26">
                  <c:v>15968</c:v>
                </c:pt>
                <c:pt idx="27">
                  <c:v>15498</c:v>
                </c:pt>
                <c:pt idx="28">
                  <c:v>18142</c:v>
                </c:pt>
                <c:pt idx="29">
                  <c:v>13001</c:v>
                </c:pt>
                <c:pt idx="30">
                  <c:v>12229</c:v>
                </c:pt>
                <c:pt idx="31">
                  <c:v>9728.59</c:v>
                </c:pt>
                <c:pt idx="32">
                  <c:v>9890.5</c:v>
                </c:pt>
                <c:pt idx="33">
                  <c:v>10970</c:v>
                </c:pt>
                <c:pt idx="34">
                  <c:v>25809</c:v>
                </c:pt>
                <c:pt idx="35">
                  <c:v>17624.428915662651</c:v>
                </c:pt>
                <c:pt idx="36">
                  <c:v>25447.999999999996</c:v>
                </c:pt>
                <c:pt idx="37">
                  <c:v>22776</c:v>
                </c:pt>
                <c:pt idx="38">
                  <c:v>17074</c:v>
                </c:pt>
                <c:pt idx="39" formatCode="General">
                  <c:v>17862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0-4381-BA16-805301159539}"/>
            </c:ext>
          </c:extLst>
        </c:ser>
        <c:ser>
          <c:idx val="1"/>
          <c:order val="1"/>
          <c:tx>
            <c:v>Terminal harvest</c:v>
          </c:tx>
          <c:spPr>
            <a:solidFill>
              <a:srgbClr val="C84C4F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Runs!$A$5:$A$44</c:f>
              <c:numCache>
                <c:formatCode>General</c:formatCode>
                <c:ptCount val="40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</c:numCache>
            </c:numRef>
          </c:cat>
          <c:val>
            <c:numRef>
              <c:f>Runs!$AX$5:$AX$44</c:f>
              <c:numCache>
                <c:formatCode>#,##0</c:formatCode>
                <c:ptCount val="40"/>
                <c:pt idx="0">
                  <c:v>3533</c:v>
                </c:pt>
                <c:pt idx="1">
                  <c:v>3568</c:v>
                </c:pt>
                <c:pt idx="2">
                  <c:v>3592</c:v>
                </c:pt>
                <c:pt idx="3">
                  <c:v>3458</c:v>
                </c:pt>
                <c:pt idx="4">
                  <c:v>3131</c:v>
                </c:pt>
                <c:pt idx="5">
                  <c:v>2016</c:v>
                </c:pt>
                <c:pt idx="6">
                  <c:v>2174</c:v>
                </c:pt>
                <c:pt idx="7">
                  <c:v>970</c:v>
                </c:pt>
                <c:pt idx="8">
                  <c:v>2261</c:v>
                </c:pt>
                <c:pt idx="9">
                  <c:v>2581</c:v>
                </c:pt>
                <c:pt idx="10">
                  <c:v>2057</c:v>
                </c:pt>
                <c:pt idx="11">
                  <c:v>2636</c:v>
                </c:pt>
                <c:pt idx="12">
                  <c:v>1880</c:v>
                </c:pt>
                <c:pt idx="13">
                  <c:v>1110</c:v>
                </c:pt>
                <c:pt idx="14">
                  <c:v>213</c:v>
                </c:pt>
                <c:pt idx="15">
                  <c:v>41</c:v>
                </c:pt>
                <c:pt idx="16">
                  <c:v>11</c:v>
                </c:pt>
                <c:pt idx="17">
                  <c:v>77</c:v>
                </c:pt>
                <c:pt idx="18">
                  <c:v>55</c:v>
                </c:pt>
                <c:pt idx="19">
                  <c:v>84</c:v>
                </c:pt>
                <c:pt idx="20">
                  <c:v>140</c:v>
                </c:pt>
                <c:pt idx="21">
                  <c:v>585</c:v>
                </c:pt>
                <c:pt idx="22">
                  <c:v>449</c:v>
                </c:pt>
                <c:pt idx="23">
                  <c:v>534</c:v>
                </c:pt>
                <c:pt idx="24">
                  <c:v>361</c:v>
                </c:pt>
                <c:pt idx="25">
                  <c:v>1064</c:v>
                </c:pt>
                <c:pt idx="26">
                  <c:v>1156</c:v>
                </c:pt>
                <c:pt idx="27">
                  <c:v>1377</c:v>
                </c:pt>
                <c:pt idx="28">
                  <c:v>970</c:v>
                </c:pt>
                <c:pt idx="29">
                  <c:v>920</c:v>
                </c:pt>
                <c:pt idx="30">
                  <c:v>1413</c:v>
                </c:pt>
                <c:pt idx="31">
                  <c:v>879</c:v>
                </c:pt>
                <c:pt idx="32">
                  <c:v>991</c:v>
                </c:pt>
                <c:pt idx="33">
                  <c:v>937</c:v>
                </c:pt>
                <c:pt idx="34">
                  <c:v>1442</c:v>
                </c:pt>
                <c:pt idx="35">
                  <c:v>1644</c:v>
                </c:pt>
                <c:pt idx="36">
                  <c:v>2780.0800000000017</c:v>
                </c:pt>
                <c:pt idx="37">
                  <c:v>1687</c:v>
                </c:pt>
                <c:pt idx="38">
                  <c:v>1120</c:v>
                </c:pt>
                <c:pt idx="3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60-4381-BA16-805301159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40649128"/>
        <c:axId val="340649520"/>
      </c:barChart>
      <c:catAx>
        <c:axId val="340649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64952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34064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</a:rPr>
                  <a:t>Fall Chinook</a:t>
                </a:r>
                <a:r>
                  <a:rPr lang="en-US" sz="1200" baseline="0">
                    <a:solidFill>
                      <a:schemeClr val="tx1"/>
                    </a:solidFill>
                  </a:rPr>
                  <a:t> to Deschutes River</a:t>
                </a:r>
                <a:endParaRPr lang="en-US" sz="12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5604080172167456E-3"/>
              <c:y val="0.100233901353396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6491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3261392728731108"/>
          <c:y val="9.5065342104263248E-2"/>
          <c:w val="0.16487907465825447"/>
          <c:h val="0.1682631498053788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u="none">
                <a:solidFill>
                  <a:schemeClr val="tx1"/>
                </a:solidFill>
              </a:rPr>
              <a:t>Mid-C Hatchery Fall</a:t>
            </a:r>
            <a:r>
              <a:rPr lang="en-US" sz="1400" b="1" u="none" baseline="0">
                <a:solidFill>
                  <a:schemeClr val="tx1"/>
                </a:solidFill>
              </a:rPr>
              <a:t> Chinook Production</a:t>
            </a:r>
            <a:endParaRPr lang="en-US" sz="1400" b="1" u="none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4563604393340218"/>
          <c:y val="6.199647408307290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314153669211696"/>
          <c:y val="0.19540646004376466"/>
          <c:w val="0.47427095698675487"/>
          <c:h val="0.72804829176333585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2">
                  <a:shade val="50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C2-4D98-AB3B-BCECED287902}"/>
              </c:ext>
            </c:extLst>
          </c:dPt>
          <c:dPt>
            <c:idx val="1"/>
            <c:bubble3D val="0"/>
            <c:spPr>
              <a:solidFill>
                <a:schemeClr val="accent2">
                  <a:shade val="50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C2-4D98-AB3B-BCECED287902}"/>
              </c:ext>
            </c:extLst>
          </c:dPt>
          <c:dPt>
            <c:idx val="2"/>
            <c:bubble3D val="0"/>
            <c:spPr>
              <a:solidFill>
                <a:schemeClr val="accent2">
                  <a:shade val="70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C2-4D98-AB3B-BCECED287902}"/>
              </c:ext>
            </c:extLst>
          </c:dPt>
          <c:dPt>
            <c:idx val="3"/>
            <c:bubble3D val="0"/>
            <c:spPr>
              <a:solidFill>
                <a:schemeClr val="accent2">
                  <a:shade val="90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C2-4D98-AB3B-BCECED287902}"/>
              </c:ext>
            </c:extLst>
          </c:dPt>
          <c:dPt>
            <c:idx val="4"/>
            <c:bubble3D val="0"/>
            <c:spPr>
              <a:solidFill>
                <a:schemeClr val="accent2">
                  <a:tint val="70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AC2-4D98-AB3B-BCECED287902}"/>
              </c:ext>
            </c:extLst>
          </c:dPt>
          <c:dPt>
            <c:idx val="5"/>
            <c:bubble3D val="0"/>
            <c:spPr>
              <a:solidFill>
                <a:schemeClr val="accent2">
                  <a:tint val="50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AC2-4D98-AB3B-BCECED287902}"/>
              </c:ext>
            </c:extLst>
          </c:dPt>
          <c:dLbls>
            <c:dLbl>
              <c:idx val="0"/>
              <c:layout>
                <c:manualLayout>
                  <c:x val="-6.7137232845894262E-2"/>
                  <c:y val="-5.41307790892250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338685697294085"/>
                      <c:h val="0.281181990867120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AC2-4D98-AB3B-BCECED28790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C2-4D98-AB3B-BCECED287902}"/>
                </c:ext>
              </c:extLst>
            </c:dLbl>
            <c:dLbl>
              <c:idx val="2"/>
              <c:layout>
                <c:manualLayout>
                  <c:x val="-0.19786991469816273"/>
                  <c:y val="9.77289389589384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332673944538729"/>
                      <c:h val="0.210106375536564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AC2-4D98-AB3B-BCECED287902}"/>
                </c:ext>
              </c:extLst>
            </c:dLbl>
            <c:dLbl>
              <c:idx val="3"/>
              <c:layout>
                <c:manualLayout>
                  <c:x val="4.4910272678430757E-3"/>
                  <c:y val="9.89003570569108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09130108736407"/>
                      <c:h val="0.272297518510434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AC2-4D98-AB3B-BCECED287902}"/>
                </c:ext>
              </c:extLst>
            </c:dLbl>
            <c:dLbl>
              <c:idx val="4"/>
              <c:layout>
                <c:manualLayout>
                  <c:x val="0"/>
                  <c:y val="1.10133938315340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13945881653287"/>
                      <c:h val="0.21430997518200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AC2-4D98-AB3B-BCECED287902}"/>
                </c:ext>
              </c:extLst>
            </c:dLbl>
            <c:dLbl>
              <c:idx val="5"/>
              <c:layout>
                <c:manualLayout>
                  <c:x val="-1.8042275965504313E-3"/>
                  <c:y val="7.257265660415372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653709618292357"/>
                      <c:h val="0.265161976796897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AC2-4D98-AB3B-BCECED2879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Summary!$S$10:$S$15</c:f>
              <c:strCache>
                <c:ptCount val="6"/>
                <c:pt idx="0">
                  <c:v>Bonneville Pool (Spring Crk)*</c:v>
                </c:pt>
                <c:pt idx="1">
                  <c:v>Deschutes R</c:v>
                </c:pt>
                <c:pt idx="2">
                  <c:v>L White Salmon (LWSNFH)*</c:v>
                </c:pt>
                <c:pt idx="3">
                  <c:v>L White Salmon (Willard)*</c:v>
                </c:pt>
                <c:pt idx="4">
                  <c:v>Klickitat R (Klickitat)*</c:v>
                </c:pt>
                <c:pt idx="5">
                  <c:v>Umatilla (Bonn./Umatilla)*</c:v>
                </c:pt>
              </c:strCache>
            </c:strRef>
          </c:cat>
          <c:val>
            <c:numRef>
              <c:f>Summary!$W$10:$W$15</c:f>
              <c:numCache>
                <c:formatCode>#,##0</c:formatCode>
                <c:ptCount val="6"/>
                <c:pt idx="0">
                  <c:v>10700000</c:v>
                </c:pt>
                <c:pt idx="1">
                  <c:v>0</c:v>
                </c:pt>
                <c:pt idx="2">
                  <c:v>4700000</c:v>
                </c:pt>
                <c:pt idx="3">
                  <c:v>1800000</c:v>
                </c:pt>
                <c:pt idx="4">
                  <c:v>3000000</c:v>
                </c:pt>
                <c:pt idx="5">
                  <c:v>1500000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C2-4D98-AB3B-BCECED2879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13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u="none">
                <a:solidFill>
                  <a:schemeClr val="tx1"/>
                </a:solidFill>
              </a:rPr>
              <a:t>Current Fishery </a:t>
            </a:r>
            <a:r>
              <a:rPr lang="en-US" sz="1400" b="1" u="none" baseline="0">
                <a:solidFill>
                  <a:schemeClr val="tx1"/>
                </a:solidFill>
              </a:rPr>
              <a:t>Distribution (Natural ER)</a:t>
            </a:r>
            <a:endParaRPr lang="en-US" sz="1400" b="1" u="none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6168501708078689"/>
          <c:y val="8.713176964967197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188390036116911"/>
          <c:y val="0.17305878821662876"/>
          <c:w val="0.49556004976350315"/>
          <c:h val="0.7250575234857034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671F21"/>
              </a:solidFill>
              <a:ln w="31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17-42C1-9B1D-CE966BCC3C00}"/>
              </c:ext>
            </c:extLst>
          </c:dPt>
          <c:dPt>
            <c:idx val="1"/>
            <c:bubble3D val="0"/>
            <c:spPr>
              <a:solidFill>
                <a:srgbClr val="8D2B2E"/>
              </a:solidFill>
              <a:ln w="31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17-42C1-9B1D-CE966BCC3C00}"/>
              </c:ext>
            </c:extLst>
          </c:dPt>
          <c:dPt>
            <c:idx val="2"/>
            <c:bubble3D val="0"/>
            <c:spPr>
              <a:solidFill>
                <a:srgbClr val="C84C4F"/>
              </a:solidFill>
              <a:ln w="31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17-42C1-9B1D-CE966BCC3C00}"/>
              </c:ext>
            </c:extLst>
          </c:dPt>
          <c:dPt>
            <c:idx val="3"/>
            <c:bubble3D val="0"/>
            <c:spPr>
              <a:solidFill>
                <a:srgbClr val="D1696B"/>
              </a:solidFill>
              <a:ln w="31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17-42C1-9B1D-CE966BCC3C00}"/>
              </c:ext>
            </c:extLst>
          </c:dPt>
          <c:dPt>
            <c:idx val="4"/>
            <c:bubble3D val="0"/>
            <c:spPr>
              <a:solidFill>
                <a:srgbClr val="DD8F91"/>
              </a:solidFill>
              <a:ln w="31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317-42C1-9B1D-CE966BCC3C00}"/>
              </c:ext>
            </c:extLst>
          </c:dPt>
          <c:dPt>
            <c:idx val="5"/>
            <c:bubble3D val="0"/>
            <c:spPr>
              <a:solidFill>
                <a:srgbClr val="E8B2B3"/>
              </a:solidFill>
              <a:ln w="31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317-42C1-9B1D-CE966BCC3C00}"/>
              </c:ext>
            </c:extLst>
          </c:dPt>
          <c:dPt>
            <c:idx val="6"/>
            <c:bubble3D val="0"/>
            <c:spPr>
              <a:solidFill>
                <a:srgbClr val="F4D8D9"/>
              </a:solidFill>
              <a:ln w="317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317-42C1-9B1D-CE966BCC3C00}"/>
              </c:ext>
            </c:extLst>
          </c:dPt>
          <c:dLbls>
            <c:dLbl>
              <c:idx val="0"/>
              <c:layout>
                <c:manualLayout>
                  <c:x val="-9.7508792504007145E-3"/>
                  <c:y val="3.76597916041336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17-42C1-9B1D-CE966BCC3C00}"/>
                </c:ext>
              </c:extLst>
            </c:dLbl>
            <c:dLbl>
              <c:idx val="1"/>
              <c:layout>
                <c:manualLayout>
                  <c:x val="-2.6114630532554577E-2"/>
                  <c:y val="5.3511084430341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30706570048745"/>
                      <c:h val="0.134836413532867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317-42C1-9B1D-CE966BCC3C00}"/>
                </c:ext>
              </c:extLst>
            </c:dLbl>
            <c:dLbl>
              <c:idx val="2"/>
              <c:layout>
                <c:manualLayout>
                  <c:x val="-2.705750038408394E-2"/>
                  <c:y val="4.93524291411174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760384410618755"/>
                      <c:h val="0.145126195274645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317-42C1-9B1D-CE966BCC3C00}"/>
                </c:ext>
              </c:extLst>
            </c:dLbl>
            <c:dLbl>
              <c:idx val="3"/>
              <c:layout>
                <c:manualLayout>
                  <c:x val="-1.2334716666781083E-2"/>
                  <c:y val="5.5132798765061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417009817161839"/>
                      <c:h val="0.127543415805497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317-42C1-9B1D-CE966BCC3C00}"/>
                </c:ext>
              </c:extLst>
            </c:dLbl>
            <c:dLbl>
              <c:idx val="4"/>
              <c:layout>
                <c:manualLayout>
                  <c:x val="1.7727515584102311E-2"/>
                  <c:y val="3.660923631062133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19130883733943"/>
                      <c:h val="0.204541829252604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317-42C1-9B1D-CE966BCC3C00}"/>
                </c:ext>
              </c:extLst>
            </c:dLbl>
            <c:dLbl>
              <c:idx val="5"/>
              <c:layout>
                <c:manualLayout>
                  <c:x val="2.4441705290083474E-3"/>
                  <c:y val="-3.34872432571502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304024276472261"/>
                      <c:h val="0.140717807984220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D317-42C1-9B1D-CE966BCC3C00}"/>
                </c:ext>
              </c:extLst>
            </c:dLbl>
            <c:dLbl>
              <c:idx val="6"/>
              <c:layout>
                <c:manualLayout>
                  <c:x val="3.2143860681569679E-2"/>
                  <c:y val="-1.76450409502165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421649598505041"/>
                      <c:h val="0.160975944427768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D317-42C1-9B1D-CE966BCC3C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Summary!$T$21:$T$27</c:f>
              <c:strCache>
                <c:ptCount val="7"/>
                <c:pt idx="0">
                  <c:v>Ocean (AK)</c:v>
                </c:pt>
                <c:pt idx="1">
                  <c:v>Ocean (Can)</c:v>
                </c:pt>
                <c:pt idx="2">
                  <c:v>Ocean (WA/OR)</c:v>
                </c:pt>
                <c:pt idx="3">
                  <c:v>Col sport</c:v>
                </c:pt>
                <c:pt idx="4">
                  <c:v>Col commercial</c:v>
                </c:pt>
                <c:pt idx="5">
                  <c:v>Col treaty</c:v>
                </c:pt>
                <c:pt idx="6">
                  <c:v>Terminal sport &amp; treaty</c:v>
                </c:pt>
              </c:strCache>
            </c:strRef>
          </c:cat>
          <c:val>
            <c:numRef>
              <c:f>Summary!$U$21:$U$27</c:f>
              <c:numCache>
                <c:formatCode>0.0%</c:formatCode>
                <c:ptCount val="7"/>
                <c:pt idx="0">
                  <c:v>0.20799999999999993</c:v>
                </c:pt>
                <c:pt idx="1">
                  <c:v>0.12310000000000003</c:v>
                </c:pt>
                <c:pt idx="2">
                  <c:v>2.4700000000000003E-2</c:v>
                </c:pt>
                <c:pt idx="3">
                  <c:v>4.2092332107150673E-2</c:v>
                </c:pt>
                <c:pt idx="4">
                  <c:v>3.7077529240641477E-2</c:v>
                </c:pt>
                <c:pt idx="5">
                  <c:v>7.2346357233686404E-2</c:v>
                </c:pt>
                <c:pt idx="6">
                  <c:v>4.0755153982143105E-2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317-42C1-9B1D-CE966BCC3C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166"/>
      </c:pieChart>
      <c:spPr>
        <a:noFill/>
        <a:ln w="3175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20501065724923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721199231017025"/>
          <c:y val="0.10585577208557231"/>
          <c:w val="0.72238542304993558"/>
          <c:h val="0.76954496070159639"/>
        </c:manualLayout>
      </c:layout>
      <c:barChart>
        <c:barDir val="bar"/>
        <c:grouping val="clustered"/>
        <c:varyColors val="0"/>
        <c:ser>
          <c:idx val="0"/>
          <c:order val="0"/>
          <c:tx>
            <c:v>Natural Production</c:v>
          </c:tx>
          <c:spPr>
            <a:solidFill>
              <a:srgbClr val="8D2B2E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Summary!$D$25:$D$29</c:f>
              <c:strCache>
                <c:ptCount val="5"/>
                <c:pt idx="0">
                  <c:v>Current</c:v>
                </c:pt>
                <c:pt idx="1">
                  <c:v>Low goal</c:v>
                </c:pt>
                <c:pt idx="2">
                  <c:v>Med goal</c:v>
                </c:pt>
                <c:pt idx="3">
                  <c:v>High goal</c:v>
                </c:pt>
                <c:pt idx="4">
                  <c:v>Historical</c:v>
                </c:pt>
              </c:strCache>
            </c:strRef>
          </c:cat>
          <c:val>
            <c:numRef>
              <c:f>Summary!$E$25:$E$29</c:f>
              <c:numCache>
                <c:formatCode>#,##0</c:formatCode>
                <c:ptCount val="5"/>
                <c:pt idx="0">
                  <c:v>11500</c:v>
                </c:pt>
                <c:pt idx="1">
                  <c:v>4000</c:v>
                </c:pt>
                <c:pt idx="2">
                  <c:v>13000</c:v>
                </c:pt>
                <c:pt idx="3">
                  <c:v>16000</c:v>
                </c:pt>
                <c:pt idx="4">
                  <c:v>17000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1-4815-A5D9-06130D35A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690800544"/>
        <c:axId val="690794968"/>
      </c:barChart>
      <c:catAx>
        <c:axId val="690800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794968"/>
        <c:crosses val="autoZero"/>
        <c:auto val="1"/>
        <c:lblAlgn val="ctr"/>
        <c:lblOffset val="100"/>
        <c:noMultiLvlLbl val="0"/>
      </c:catAx>
      <c:valAx>
        <c:axId val="690794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80054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Harvest</a:t>
            </a:r>
            <a:r>
              <a:rPr lang="en-US" sz="1200" b="1" baseline="0"/>
              <a:t> Distribution (Exploitation rate vs. Ocean Adults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E4-4F6C-BE31-3E542D5404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E4-4F6C-BE31-3E542D5404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9E4-4F6C-BE31-3E542D5404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9E4-4F6C-BE31-3E542D5404F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9E4-4F6C-BE31-3E542D5404F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9E4-4F6C-BE31-3E542D5404F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9E4-4F6C-BE31-3E542D5404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Fishery!$B$4:$B$10</c:f>
              <c:strCache>
                <c:ptCount val="7"/>
                <c:pt idx="0">
                  <c:v>Ocean (AK)</c:v>
                </c:pt>
                <c:pt idx="1">
                  <c:v>Ocean (Can)</c:v>
                </c:pt>
                <c:pt idx="2">
                  <c:v>Ocean (WA/OR)</c:v>
                </c:pt>
                <c:pt idx="3">
                  <c:v>Col sport</c:v>
                </c:pt>
                <c:pt idx="4">
                  <c:v>Col commercial</c:v>
                </c:pt>
                <c:pt idx="5">
                  <c:v>Col treaty</c:v>
                </c:pt>
                <c:pt idx="6">
                  <c:v>Terminal sport &amp; treaty</c:v>
                </c:pt>
              </c:strCache>
            </c:strRef>
          </c:cat>
          <c:val>
            <c:numRef>
              <c:f>Fishery!$F$4:$F$10</c:f>
              <c:numCache>
                <c:formatCode>0.0%</c:formatCode>
                <c:ptCount val="7"/>
                <c:pt idx="0">
                  <c:v>0.20399999999999999</c:v>
                </c:pt>
                <c:pt idx="1">
                  <c:v>0.13200000000000001</c:v>
                </c:pt>
                <c:pt idx="2">
                  <c:v>2.4E-2</c:v>
                </c:pt>
                <c:pt idx="3">
                  <c:v>4.1817902124458906E-2</c:v>
                </c:pt>
                <c:pt idx="4">
                  <c:v>3.6835794340283362E-2</c:v>
                </c:pt>
                <c:pt idx="5">
                  <c:v>7.1874679648493159E-2</c:v>
                </c:pt>
                <c:pt idx="6">
                  <c:v>4.2168845071768074E-2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9E4-4F6C-BE31-3E542D5404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53342</xdr:colOff>
      <xdr:row>1</xdr:row>
      <xdr:rowOff>35243</xdr:rowOff>
    </xdr:from>
    <xdr:to>
      <xdr:col>6</xdr:col>
      <xdr:colOff>472440</xdr:colOff>
      <xdr:row>21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342" y="263843"/>
          <a:ext cx="3524248" cy="36795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spcAft>
              <a:spcPts val="100"/>
            </a:spcAft>
            <a:buFont typeface="Arial" panose="020B0604020202020204" pitchFamily="34" charset="0"/>
            <a:buChar char="•"/>
          </a:pPr>
          <a:r>
            <a:rPr lang="en-US" sz="1400" i="0">
              <a:solidFill>
                <a:schemeClr val="tx1"/>
              </a:solidFill>
            </a:rPr>
            <a:t>Includes a healthy</a:t>
          </a:r>
          <a:r>
            <a:rPr lang="en-US" sz="1400" i="0" baseline="0">
              <a:solidFill>
                <a:schemeClr val="tx1"/>
              </a:solidFill>
            </a:rPr>
            <a:t> population in the Deschutes River.</a:t>
          </a:r>
        </a:p>
        <a:p>
          <a:pPr marL="171450" indent="-171450">
            <a:spcAft>
              <a:spcPts val="100"/>
            </a:spcAft>
            <a:buFont typeface="Arial" panose="020B0604020202020204" pitchFamily="34" charset="0"/>
            <a:buChar char="•"/>
          </a:pPr>
          <a:r>
            <a:rPr lang="en-US" sz="1400" i="0" baseline="0">
              <a:solidFill>
                <a:schemeClr val="tx1"/>
              </a:solidFill>
            </a:rPr>
            <a:t>Upriver bright stock similar to the productive Hanford population returning to the upper Columbia.</a:t>
          </a:r>
        </a:p>
        <a:p>
          <a:pPr marL="171450" indent="-171450">
            <a:spcAft>
              <a:spcPts val="100"/>
            </a:spcAft>
            <a:buFont typeface="Arial" panose="020B0604020202020204" pitchFamily="34" charset="0"/>
            <a:buChar char="•"/>
          </a:pPr>
          <a:r>
            <a:rPr lang="en-US" sz="1400" i="0" baseline="0">
              <a:solidFill>
                <a:schemeClr val="tx1"/>
              </a:solidFill>
            </a:rPr>
            <a:t>Most of historical spawning habitat in the mainstem Deschutes remains accessible. Distribution may have been slightly truncated by Pelton and Round Butte dams</a:t>
          </a:r>
          <a:r>
            <a:rPr lang="en-US" sz="1400" i="0">
              <a:solidFill>
                <a:schemeClr val="tx1"/>
              </a:solidFill>
            </a:rPr>
            <a:t>. </a:t>
          </a:r>
        </a:p>
        <a:p>
          <a:pPr marL="171450" indent="-171450">
            <a:spcAft>
              <a:spcPts val="100"/>
            </a:spcAft>
            <a:buFont typeface="Arial" panose="020B0604020202020204" pitchFamily="34" charset="0"/>
            <a:buChar char="•"/>
          </a:pPr>
          <a:r>
            <a:rPr lang="en-US" sz="1400" i="0">
              <a:solidFill>
                <a:schemeClr val="tx1"/>
              </a:solidFill>
            </a:rPr>
            <a:t>No hatchery</a:t>
          </a:r>
          <a:r>
            <a:rPr lang="en-US" sz="1400" i="0" baseline="0">
              <a:solidFill>
                <a:schemeClr val="tx1"/>
              </a:solidFill>
            </a:rPr>
            <a:t> production of this stock occurs in the Deschutes River. Fall Chinook are released in a number of mainstem hatcheries in the mid-Columbia.</a:t>
          </a:r>
          <a:endParaRPr lang="en-US" sz="1400" i="0">
            <a:solidFill>
              <a:schemeClr val="tx1"/>
            </a:solidFill>
          </a:endParaRPr>
        </a:p>
        <a:p>
          <a:pPr marL="171450" indent="-171450">
            <a:spcAft>
              <a:spcPts val="100"/>
            </a:spcAft>
            <a:buFont typeface="Arial" panose="020B0604020202020204" pitchFamily="34" charset="0"/>
            <a:buChar char="•"/>
          </a:pPr>
          <a:r>
            <a:rPr lang="en-US" sz="14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Ranges widely in the ocean and is harvested from the Pacific Northwest to Canada and Alaska.</a:t>
          </a:r>
          <a:endParaRPr lang="en-US" sz="1400" i="0">
            <a:solidFill>
              <a:schemeClr val="tx1"/>
            </a:solidFill>
            <a:effectLst/>
          </a:endParaRPr>
        </a:p>
      </xdr:txBody>
    </xdr:sp>
    <xdr:clientData/>
  </xdr:twoCellAnchor>
  <xdr:twoCellAnchor editAs="oneCell">
    <xdr:from>
      <xdr:col>7</xdr:col>
      <xdr:colOff>10825</xdr:colOff>
      <xdr:row>1</xdr:row>
      <xdr:rowOff>114775</xdr:rowOff>
    </xdr:from>
    <xdr:to>
      <xdr:col>15</xdr:col>
      <xdr:colOff>591847</xdr:colOff>
      <xdr:row>37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6050" y="343375"/>
          <a:ext cx="5381622" cy="6390800"/>
        </a:xfrm>
        <a:prstGeom prst="rect">
          <a:avLst/>
        </a:prstGeom>
      </xdr:spPr>
    </xdr:pic>
    <xdr:clientData/>
  </xdr:twoCellAnchor>
  <xdr:twoCellAnchor>
    <xdr:from>
      <xdr:col>0</xdr:col>
      <xdr:colOff>64770</xdr:colOff>
      <xdr:row>37</xdr:row>
      <xdr:rowOff>0</xdr:rowOff>
    </xdr:from>
    <xdr:to>
      <xdr:col>16</xdr:col>
      <xdr:colOff>19050</xdr:colOff>
      <xdr:row>53</xdr:row>
      <xdr:rowOff>16192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454341</xdr:colOff>
      <xdr:row>52</xdr:row>
      <xdr:rowOff>152401</xdr:rowOff>
    </xdr:from>
    <xdr:to>
      <xdr:col>15</xdr:col>
      <xdr:colOff>522921</xdr:colOff>
      <xdr:row>68</xdr:row>
      <xdr:rowOff>115729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150971</xdr:colOff>
      <xdr:row>52</xdr:row>
      <xdr:rowOff>136684</xdr:rowOff>
    </xdr:from>
    <xdr:to>
      <xdr:col>8</xdr:col>
      <xdr:colOff>170973</xdr:colOff>
      <xdr:row>68</xdr:row>
      <xdr:rowOff>152399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</xdr:colOff>
      <xdr:row>22</xdr:row>
      <xdr:rowOff>9525</xdr:rowOff>
    </xdr:from>
    <xdr:to>
      <xdr:col>6</xdr:col>
      <xdr:colOff>421005</xdr:colOff>
      <xdr:row>36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7FD8073-22F2-4D2D-9B56-DE69F48C44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262890</xdr:colOff>
      <xdr:row>11</xdr:row>
      <xdr:rowOff>112395</xdr:rowOff>
    </xdr:from>
    <xdr:to>
      <xdr:col>11</xdr:col>
      <xdr:colOff>515019</xdr:colOff>
      <xdr:row>22</xdr:row>
      <xdr:rowOff>93345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" y="2103120"/>
          <a:ext cx="6515769" cy="1975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338137</xdr:colOff>
      <xdr:row>2</xdr:row>
      <xdr:rowOff>33337</xdr:rowOff>
    </xdr:from>
    <xdr:to>
      <xdr:col>20</xdr:col>
      <xdr:colOff>33337</xdr:colOff>
      <xdr:row>16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ay.beamesderfer/Documents/NMFS/References/Hatchery/FPC%20hatchery%20releases%20mid-C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y Beamesderfer" refreshedDate="43173.423061111112" createdVersion="5" refreshedVersion="5" minRefreshableVersion="3" recordCount="2685" xr:uid="{00000000-000A-0000-FFFF-FFFF00000000}">
  <cacheSource type="worksheet">
    <worksheetSource ref="A1:K2686" sheet="Data" r:id="rId2"/>
  </cacheSource>
  <cacheFields count="11">
    <cacheField name="MigrationYear" numFmtId="0">
      <sharedItems containsSemiMixedTypes="0" containsString="0" containsNumber="1" containsInteger="1" minValue="1979" maxValue="2019" count="41"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1989"/>
        <n v="1988"/>
        <n v="1987"/>
        <n v="1986"/>
        <n v="1985"/>
        <n v="1984"/>
        <n v="1983"/>
        <n v="1982"/>
        <n v="1981"/>
        <n v="1980"/>
        <n v="1979"/>
      </sharedItems>
    </cacheField>
    <cacheField name="Species" numFmtId="0">
      <sharedItems count="23">
        <s v="Spring Chinook Subyearling"/>
        <s v="Summer Steelhead"/>
        <s v="Fall Chinook Yearling "/>
        <s v="Summer Chinook Yearling"/>
        <s v="Spring Chinook Yearling"/>
        <s v="Unknown Coho"/>
        <s v="Fall Chinook Subyearling"/>
        <s v="Unknown Coho Yearling"/>
        <s v="Winter Steelhead"/>
        <s v="North Coho Yearling"/>
        <s v="North Coho Subyearling"/>
        <s v="Sockeye"/>
        <s v="Summer Chinook Subyearling"/>
        <s v="South Coho Yearling"/>
        <s v="South Coho Subyearling"/>
        <s v="Spring Chinook"/>
        <s v="Unknown Coho Subyearling"/>
        <s v="Unknown Steelhead"/>
        <s v="Cutthroat"/>
        <s v="Unknown Chinook Yearling"/>
        <s v="Unknown Chinook Subyearling"/>
        <s v="Unknown Chinook"/>
        <s v="Fall Chinook Yearling"/>
      </sharedItems>
    </cacheField>
    <cacheField name="RaceCode" numFmtId="0">
      <sharedItems/>
    </cacheField>
    <cacheField name="Hatchery" numFmtId="0">
      <sharedItems count="68">
        <s v="Round Butte Hatchery"/>
        <s v="Umatilla Hatchery"/>
        <s v="Bonneville Hatchery"/>
        <s v="Leaburg Hatchery"/>
        <s v="Carson NFH"/>
        <s v="Willard Hatchery"/>
        <s v="Eagle Creek NFH"/>
        <s v="Prosser Acclim. Pond"/>
        <s v="Oak Springs Hatchery"/>
        <s v="Wizard Falls Hatchery"/>
        <s v="Lyons Ferry Hatchery"/>
        <s v="COOP"/>
        <s v="Cascade Hatchery"/>
        <s v="Opal Springs Hatchery"/>
        <s v="Cle Elem Hatchery"/>
        <s v="Klickitat Hatchery"/>
        <s v="Little White Salmon NFH"/>
        <s v="Spring Creek NFH"/>
        <s v="Priest Rapids Hatchery"/>
        <s v="Ringold Springs Hatchery"/>
        <s v="Skamania Hatchery"/>
        <s v="Washougal Hatchery"/>
        <s v="Warm Springs NFH"/>
        <s v="Parkdale Acclim. Pond"/>
        <s v="Marion Drain Hatchery"/>
        <s v="Wells Hatchery"/>
        <s v="Lewis River Hatchery"/>
        <s v="Eastbank Hatchery"/>
        <s v="Lower Herman Cr"/>
        <s v="Oxbow-Oregon"/>
        <s v="Yakama Hatchery"/>
        <s v="Stiles Pond"/>
        <s v="Lost Creek Hatchery"/>
        <s v="Easton Acclim Pond"/>
        <s v="Thornhollow Acclim. Pond"/>
        <s v="Imeques Acclim. Pond"/>
        <s v="Minthorn Acclim. Pond"/>
        <s v="Bonifer Acclim. Pond"/>
        <s v="Dworshak NFH"/>
        <s v="Jack Creek Acclim. Pond"/>
        <s v="Roza Acclim. Pond"/>
        <s v="Klaskanine Hatchery"/>
        <s v="Gnat Creek Hatchery"/>
        <s v="Elochoman Hatchery"/>
        <s v="Sandy Hatchery"/>
        <s v="Vancouver Hatchery"/>
        <s v="Non_Hatchery"/>
        <s v="K-Pond"/>
        <s v="Fred Grey Acclim. Pond"/>
        <s v="Wapato Pond"/>
        <s v="Granger Acclim. Pond"/>
        <s v="Montlake Hatchery"/>
        <s v="Abernathy Hatchery"/>
        <s v="Irrigon Hatchery Complex"/>
        <s v="Naches Pond"/>
        <s v="Trojan Pond"/>
        <s v="Niles Springs"/>
        <s v="Cowlitz Hatchery"/>
        <s v="Leavenworth NFH"/>
        <s v="Grays River Hatchery"/>
        <s v="Lower Kalama Hatchery"/>
        <s v="Winthrop NFH"/>
        <s v="Rocky Reach Hatchery"/>
        <s v="Entiat Hatchery"/>
        <s v="Marion Forks Hatchery"/>
        <s v="Tucannon Hatchery"/>
        <s v="Chelan Hatchery"/>
        <s v="Kalama Falls Hatchery"/>
      </sharedItems>
    </cacheField>
    <cacheField name="ReleaseSite" numFmtId="0">
      <sharedItems/>
    </cacheField>
    <cacheField name="AgencyCode" numFmtId="0">
      <sharedItems/>
    </cacheField>
    <cacheField name="ReleaseStartDate" numFmtId="0">
      <sharedItems containsDate="1" containsMixedTypes="1" minDate="1979-02-07T00:00:00" maxDate="2018-07-02T00:00:00"/>
    </cacheField>
    <cacheField name="NumReleased" numFmtId="0">
      <sharedItems containsString="0" containsBlank="1" containsNumber="1" containsInteger="1" minValue="15" maxValue="13905917" count="2452">
        <n v="277000"/>
        <n v="47000"/>
        <n v="300000"/>
        <n v="108824"/>
        <n v="39632"/>
        <n v="12600"/>
        <n v="126809"/>
        <n v="360467"/>
        <n v="28920"/>
        <n v="22365"/>
        <n v="765000"/>
        <n v="125000"/>
        <n v="120000"/>
        <n v="212400"/>
        <n v="500000"/>
        <n v="159114"/>
        <n v="100000"/>
        <n v="1193064"/>
        <n v="247338"/>
        <n v="2000000"/>
        <m/>
        <n v="174880"/>
        <n v="180000"/>
        <n v="280000"/>
        <n v="50000"/>
        <n v="75000"/>
        <n v="240000"/>
        <n v="162000"/>
        <n v="7500"/>
        <n v="15000"/>
        <n v="10000"/>
        <n v="600000"/>
        <n v="440000"/>
        <n v="220000"/>
        <n v="150000"/>
        <n v="59000"/>
        <n v="3300"/>
        <n v="281094"/>
        <n v="65232"/>
        <n v="96348"/>
        <n v="174538"/>
        <n v="256657"/>
        <n v="30150"/>
        <n v="17836"/>
        <n v="71760"/>
        <n v="60060"/>
        <n v="50456"/>
        <n v="439895"/>
        <n v="235242"/>
        <n v="121875"/>
        <n v="657530"/>
        <n v="248273"/>
        <n v="250402"/>
        <n v="241991"/>
        <n v="160879"/>
        <n v="31900"/>
        <n v="57285"/>
        <n v="50370"/>
        <n v="487190"/>
        <n v="46538"/>
        <n v="168545"/>
        <n v="319729"/>
        <n v="179097"/>
        <n v="1000"/>
        <n v="14033"/>
        <n v="15048"/>
        <n v="17645"/>
        <n v="17237"/>
        <n v="23800"/>
        <n v="228881"/>
        <n v="218451"/>
        <n v="208500"/>
        <n v="4000000"/>
        <n v="1000000"/>
        <n v="1082539"/>
        <n v="4695028"/>
        <n v="1883016"/>
        <n v="1264335"/>
        <n v="288602"/>
        <n v="141000"/>
        <n v="250000"/>
        <n v="6578366"/>
        <n v="4196748"/>
        <n v="57390"/>
        <n v="85490"/>
        <n v="2800"/>
        <n v="66530"/>
        <n v="7006260"/>
        <n v="3046454"/>
        <n v="188720"/>
        <n v="87502"/>
        <n v="20432"/>
        <n v="2460342"/>
        <n v="13600"/>
        <n v="3975"/>
        <n v="1488"/>
        <n v="4100"/>
        <n v="533714"/>
        <n v="105000"/>
        <n v="216000"/>
        <n v="315095"/>
        <n v="63609"/>
        <n v="36114"/>
        <n v="67092"/>
        <n v="1560812"/>
        <n v="133000"/>
        <n v="487458"/>
        <n v="230714"/>
        <n v="106305"/>
        <n v="545360"/>
        <n v="243585"/>
        <n v="464284"/>
        <n v="169265"/>
        <n v="41870"/>
        <n v="55648"/>
        <n v="47008"/>
        <n v="489490"/>
        <n v="1179771"/>
        <n v="243343"/>
        <n v="6349372"/>
        <n v="3818576"/>
        <n v="55531"/>
        <n v="77976"/>
        <n v="102011"/>
        <n v="244211"/>
        <n v="178251"/>
        <n v="20000"/>
        <n v="10049"/>
        <n v="7508"/>
        <n v="7760"/>
        <n v="9013"/>
        <n v="8680"/>
        <n v="5600"/>
        <n v="5644"/>
        <n v="11382"/>
        <n v="16741"/>
        <n v="8902"/>
        <n v="1323659"/>
        <n v="3961115"/>
        <n v="215045"/>
        <n v="144934"/>
        <n v="144072"/>
        <n v="37830"/>
        <n v="74460"/>
        <n v="74220"/>
        <n v="230000"/>
        <n v="2477223"/>
        <n v="90537"/>
        <n v="15500"/>
        <n v="88100"/>
        <n v="101594"/>
        <n v="3850"/>
        <n v="3611078"/>
        <n v="168315"/>
        <n v="7241166"/>
        <n v="910"/>
        <n v="10320"/>
        <n v="2906"/>
        <n v="500500"/>
        <n v="1956201"/>
        <n v="1151260"/>
        <n v="226533"/>
        <n v="226257"/>
        <n v="232440"/>
        <n v="1700000"/>
        <n v="362472"/>
        <n v="37000"/>
        <n v="37930"/>
        <n v="47675"/>
        <n v="19700"/>
        <n v="49210"/>
        <n v="215440"/>
        <n v="37240"/>
        <n v="312000"/>
        <n v="3724"/>
        <n v="45000"/>
        <n v="63000"/>
        <n v="66000"/>
        <n v="443605"/>
        <n v="111062"/>
        <n v="3452"/>
        <n v="49783"/>
        <n v="38268"/>
        <n v="252989"/>
        <n v="25028"/>
        <n v="8000"/>
        <n v="5500"/>
        <n v="14430"/>
        <n v="20350"/>
        <n v="15180"/>
        <n v="653205"/>
        <n v="453350"/>
        <n v="229666"/>
        <n v="147216"/>
        <n v="50800"/>
        <n v="55222"/>
        <n v="52952"/>
        <n v="215933"/>
        <n v="214745"/>
        <n v="216077"/>
        <n v="115460"/>
        <n v="642816"/>
        <n v="6690340"/>
        <n v="4036472"/>
        <n v="552490"/>
        <n v="3528050"/>
        <n v="1077350"/>
        <n v="371455"/>
        <n v="999205"/>
        <n v="3972526"/>
        <n v="2527489"/>
        <n v="94500"/>
        <n v="87451"/>
        <n v="110751"/>
        <n v="48711"/>
        <n v="3540"/>
        <n v="3585166"/>
        <n v="197744"/>
        <n v="7117709"/>
        <n v="17000"/>
        <n v="2575"/>
        <n v="98105"/>
        <n v="143770"/>
        <n v="236749"/>
        <n v="90000"/>
        <n v="71382"/>
        <n v="103375"/>
        <n v="100210"/>
        <n v="479078"/>
        <n v="1653495"/>
        <n v="584397"/>
        <n v="52848"/>
        <n v="70000"/>
        <n v="99600"/>
        <n v="1158389"/>
        <n v="173520"/>
        <n v="1803264"/>
        <n v="29000"/>
        <n v="25024"/>
        <n v="149708"/>
        <n v="27999"/>
        <n v="41480"/>
        <n v="55000"/>
        <n v="15"/>
        <n v="332380"/>
        <n v="87896"/>
        <n v="85111"/>
        <n v="95847"/>
        <n v="30450"/>
        <n v="80244"/>
        <n v="291921"/>
        <n v="5970"/>
        <n v="9369"/>
        <n v="234381"/>
        <n v="234525"/>
        <n v="490695"/>
        <n v="623162"/>
        <n v="224459"/>
        <n v="169078"/>
        <n v="50784"/>
        <n v="54003"/>
        <n v="54555"/>
        <n v="746197"/>
        <n v="259429"/>
        <n v="72750"/>
        <n v="140342"/>
        <n v="94680"/>
        <n v="92376"/>
        <n v="92105"/>
        <n v="221567"/>
        <n v="43408"/>
        <n v="108570"/>
        <n v="1542702"/>
        <n v="379970"/>
        <n v="445347"/>
        <n v="99970"/>
        <n v="79931"/>
        <n v="74980"/>
        <n v="256732"/>
        <n v="276210"/>
        <n v="269774"/>
        <n v="726942"/>
        <n v="875653"/>
        <n v="1859849"/>
        <n v="2546543"/>
        <n v="1873262"/>
        <n v="122735"/>
        <n v="1127012"/>
        <n v="175750"/>
        <n v="6169418"/>
        <n v="4585064"/>
        <n v="51987"/>
        <n v="78896"/>
        <n v="260597"/>
        <n v="179176"/>
        <n v="5009"/>
        <n v="4498"/>
        <n v="10120"/>
        <n v="7498"/>
        <n v="4996"/>
        <n v="2440140"/>
        <n v="99000"/>
        <n v="109436"/>
        <n v="49523"/>
        <n v="4082"/>
        <n v="3362379"/>
        <n v="142991"/>
        <n v="7266713"/>
        <n v="18975"/>
        <n v="548210"/>
        <n v="2468135"/>
        <n v="925325"/>
        <n v="40290"/>
        <n v="34122"/>
        <n v="25500"/>
        <n v="1794"/>
        <n v="286308"/>
        <n v="53647"/>
        <n v="104738"/>
        <n v="248131"/>
        <n v="161934"/>
        <n v="11970"/>
        <n v="33184"/>
        <n v="54660"/>
        <n v="116864"/>
        <n v="27664"/>
        <n v="3870"/>
        <n v="107349"/>
        <n v="452421"/>
        <n v="608108"/>
        <n v="240193"/>
        <n v="239729"/>
        <n v="238905"/>
        <n v="177581"/>
        <n v="52707"/>
        <n v="52311"/>
        <n v="52276"/>
        <n v="215395"/>
        <n v="255290"/>
        <n v="248454"/>
        <n v="265438"/>
        <n v="724810"/>
        <n v="1924546"/>
        <n v="2497032"/>
        <n v="1863113"/>
        <n v="296082"/>
        <n v="1125192"/>
        <n v="248900"/>
        <n v="6441575"/>
        <n v="4801111"/>
        <n v="102975"/>
        <n v="104059"/>
        <n v="237043"/>
        <n v="322100"/>
        <n v="124425"/>
        <n v="131858"/>
        <n v="783546"/>
        <n v="2494340"/>
        <n v="91689"/>
        <n v="84946"/>
        <n v="100975"/>
        <n v="38726"/>
        <n v="3247373"/>
        <n v="169398"/>
        <n v="6822861"/>
        <n v="13610"/>
        <n v="628300"/>
        <n v="3403371"/>
        <n v="1037875"/>
        <n v="37743"/>
        <n v="14118"/>
        <n v="3442"/>
        <n v="83379"/>
        <n v="258885"/>
        <n v="170849"/>
        <n v="116479"/>
        <n v="12100"/>
        <n v="7502"/>
        <n v="5005"/>
        <n v="1506725"/>
        <n v="22968"/>
        <n v="161981"/>
        <n v="45652"/>
        <n v="45556"/>
        <n v="48355"/>
        <n v="675125"/>
        <n v="42755"/>
        <n v="50101"/>
        <n v="31965"/>
        <n v="3273"/>
        <n v="22735"/>
        <n v="330"/>
        <n v="286444"/>
        <n v="72898"/>
        <n v="133742"/>
        <n v="288768"/>
        <n v="172752"/>
        <n v="18368"/>
        <n v="43161"/>
        <n v="16269"/>
        <n v="36736"/>
        <n v="129186"/>
        <n v="93312"/>
        <n v="67858"/>
        <n v="64119"/>
        <n v="78887"/>
        <n v="82621"/>
        <n v="90836"/>
        <n v="91112"/>
        <n v="97073"/>
        <n v="759161"/>
        <n v="1995627"/>
        <n v="2573802"/>
        <n v="1678676"/>
        <n v="246504"/>
        <n v="1126579"/>
        <n v="249261"/>
        <n v="925391"/>
        <n v="4806922"/>
        <n v="480945"/>
        <n v="2605701"/>
        <n v="91664"/>
        <n v="89322"/>
        <n v="102177"/>
        <n v="54386"/>
        <n v="3328919"/>
        <n v="186143"/>
        <n v="7056948"/>
        <n v="494186"/>
        <n v="999352"/>
        <n v="18008"/>
        <n v="36438"/>
        <n v="75115"/>
        <n v="264600"/>
        <n v="178151"/>
        <n v="11896"/>
        <n v="7494"/>
        <n v="543818"/>
        <n v="435027"/>
        <n v="194075"/>
        <n v="163212"/>
        <n v="54516"/>
        <n v="54319"/>
        <n v="54884"/>
        <n v="265999"/>
        <n v="264420"/>
        <n v="264362"/>
        <n v="19432"/>
        <n v="1200000"/>
        <n v="543105"/>
        <n v="19633"/>
        <n v="240878"/>
        <n v="98300"/>
        <n v="621925"/>
        <n v="3442295"/>
        <n v="1079750"/>
        <n v="5346391"/>
        <n v="47586"/>
        <n v="42787"/>
        <n v="24003"/>
        <n v="98801"/>
        <n v="72258"/>
        <n v="6995"/>
        <n v="69287"/>
        <n v="311994"/>
        <n v="73613"/>
        <n v="108394"/>
        <n v="17462"/>
        <n v="8284"/>
        <n v="25346"/>
        <n v="229797"/>
        <n v="212460"/>
        <n v="6229093"/>
        <n v="4632199"/>
        <n v="1058771"/>
        <n v="229680"/>
        <n v="44485"/>
        <n v="600733"/>
        <n v="2006949"/>
        <n v="2468919"/>
        <n v="1807188"/>
        <n v="399953"/>
        <n v="22857"/>
        <n v="1699944"/>
        <n v="503772"/>
        <n v="22985"/>
        <n v="597967"/>
        <n v="76357"/>
        <n v="101000"/>
        <n v="457778"/>
        <n v="987515"/>
        <n v="16608"/>
        <n v="34387"/>
        <n v="41395"/>
        <n v="29578"/>
        <n v="263876"/>
        <n v="177866"/>
        <n v="8616"/>
        <n v="7504"/>
        <n v="562855"/>
        <n v="452879"/>
        <n v="225211"/>
        <n v="46575"/>
        <n v="52269"/>
        <n v="52008"/>
        <n v="2501000"/>
        <n v="94512"/>
        <n v="84645"/>
        <n v="102341"/>
        <n v="6439"/>
        <n v="51837"/>
        <n v="10200"/>
        <n v="3476954"/>
        <n v="144438"/>
        <n v="6798390"/>
        <n v="88175"/>
        <n v="79015"/>
        <n v="88942"/>
        <n v="90498"/>
        <n v="100671"/>
        <n v="100297"/>
        <n v="245455"/>
        <n v="621375"/>
        <n v="3976177"/>
        <n v="1021150"/>
        <n v="272423"/>
        <n v="279123"/>
        <n v="281395"/>
        <n v="180905"/>
        <n v="311857"/>
        <n v="34298"/>
        <n v="6504"/>
        <n v="490"/>
        <n v="800"/>
        <n v="71999"/>
        <n v="795"/>
        <n v="7472"/>
        <n v="5456"/>
        <n v="14000"/>
        <n v="39406"/>
        <n v="217393"/>
        <n v="71603"/>
        <n v="161475"/>
        <n v="278816"/>
        <n v="239270"/>
        <n v="287612"/>
        <n v="11188"/>
        <n v="91584"/>
        <n v="5238"/>
        <n v="29622"/>
        <n v="86171"/>
        <n v="231071"/>
        <n v="251118"/>
        <n v="1013647"/>
        <n v="12400"/>
        <n v="2576"/>
        <n v="22934"/>
        <n v="32572"/>
        <n v="32499"/>
        <n v="51604"/>
        <n v="42087"/>
        <n v="265050"/>
        <n v="179871"/>
        <n v="14500"/>
        <n v="19500"/>
        <n v="645488"/>
        <n v="448937"/>
        <n v="54675"/>
        <n v="54672"/>
        <n v="54671"/>
        <n v="6200507"/>
        <n v="4550054"/>
        <n v="584803"/>
        <n v="2053707"/>
        <n v="2497552"/>
        <n v="1802264"/>
        <n v="1844175"/>
        <n v="90871"/>
        <n v="23998"/>
        <n v="86737"/>
        <n v="107120"/>
        <n v="56078"/>
        <n v="5599"/>
        <n v="3398559"/>
        <n v="137051"/>
        <n v="6776651"/>
        <n v="1278492"/>
        <n v="249379"/>
        <n v="282011"/>
        <n v="288342"/>
        <n v="280960"/>
        <n v="12167"/>
        <n v="1199966"/>
        <n v="480079"/>
        <n v="13685"/>
        <n v="276597"/>
        <n v="200747"/>
        <n v="22945"/>
        <n v="135086"/>
        <n v="15846"/>
        <n v="134850"/>
        <n v="205926"/>
        <n v="37806"/>
        <n v="45060"/>
        <n v="74438"/>
        <n v="74342"/>
        <n v="38159"/>
        <n v="137659"/>
        <n v="419475"/>
        <n v="2073311"/>
        <n v="572175"/>
        <n v="992146"/>
        <n v="705241"/>
        <n v="1983"/>
        <n v="425541"/>
        <n v="2079425"/>
        <n v="105502"/>
        <n v="46566"/>
        <n v="21170"/>
        <n v="49402"/>
        <n v="18335"/>
        <n v="216301"/>
        <n v="150736"/>
        <n v="6479326"/>
        <n v="4773958"/>
        <n v="170447"/>
        <n v="74933"/>
        <n v="97051"/>
        <n v="75183"/>
        <n v="109549"/>
        <n v="70781"/>
        <n v="67279"/>
        <n v="590763"/>
        <n v="2616601"/>
        <n v="1853930"/>
        <n v="424569"/>
        <n v="569109"/>
        <n v="43976"/>
        <n v="23318"/>
        <n v="33687"/>
        <n v="59083"/>
        <n v="29886"/>
        <n v="213776"/>
        <n v="280378"/>
        <n v="188018"/>
        <n v="239024"/>
        <n v="227950"/>
        <n v="245443"/>
        <n v="620891"/>
        <n v="439041"/>
        <n v="54509"/>
        <n v="57266"/>
        <n v="54692"/>
        <n v="1216198"/>
        <n v="248380"/>
        <n v="2503299"/>
        <n v="95055"/>
        <n v="23995"/>
        <n v="20001"/>
        <n v="86115"/>
        <n v="108951"/>
        <n v="49656"/>
        <n v="3503075"/>
        <n v="140047"/>
        <n v="6788314"/>
        <n v="624650"/>
        <n v="4376100"/>
        <n v="1158000"/>
        <n v="37659"/>
        <n v="7516"/>
        <n v="1229806"/>
        <n v="417469"/>
        <n v="299574"/>
        <n v="180911"/>
        <n v="24245"/>
        <n v="265907"/>
        <n v="254540"/>
        <n v="250818"/>
        <n v="509450"/>
        <n v="109421"/>
        <n v="11788"/>
        <n v="456"/>
        <n v="2157"/>
        <n v="808611"/>
        <n v="37775"/>
        <n v="51943"/>
        <n v="2067306"/>
        <n v="76993"/>
        <n v="23870"/>
        <n v="136438"/>
        <n v="216418"/>
        <n v="1336741"/>
        <n v="92013"/>
        <n v="25265"/>
        <n v="21620"/>
        <n v="87160"/>
        <n v="101677"/>
        <n v="48298"/>
        <n v="3097449"/>
        <n v="134164"/>
        <n v="330231"/>
        <n v="3722505"/>
        <n v="3990744"/>
        <n v="3492789"/>
        <n v="934438"/>
        <n v="2001759"/>
        <n v="4548306"/>
        <n v="155991"/>
        <n v="463783"/>
        <n v="237562"/>
        <n v="258486"/>
        <n v="47055"/>
        <n v="54014"/>
        <n v="51362"/>
        <n v="776946"/>
        <n v="487204"/>
        <n v="63249"/>
        <n v="279480"/>
        <n v="15902"/>
        <n v="289993"/>
        <n v="11308"/>
        <n v="72296"/>
        <n v="5253"/>
        <n v="39726"/>
        <n v="89328"/>
        <n v="42447"/>
        <n v="120425"/>
        <n v="41095"/>
        <n v="40150"/>
        <n v="209757"/>
        <n v="217932"/>
        <n v="215288"/>
        <n v="2625000"/>
        <n v="239515"/>
        <n v="500"/>
        <n v="233122"/>
        <n v="173788"/>
        <n v="615306"/>
        <n v="1092550"/>
        <n v="1539477"/>
        <n v="55992"/>
        <n v="26848"/>
        <n v="37705"/>
        <n v="68426"/>
        <n v="11525"/>
        <n v="376000"/>
        <n v="3693551"/>
        <n v="504"/>
        <n v="13000"/>
        <n v="12000"/>
        <n v="250284"/>
        <n v="583"/>
        <n v="1982"/>
        <n v="132"/>
        <n v="56"/>
        <n v="1956968"/>
        <n v="40579"/>
        <n v="40964"/>
        <n v="5417"/>
        <n v="13847"/>
        <n v="43054"/>
        <n v="133400"/>
        <n v="20830"/>
        <n v="1006105"/>
        <n v="2061924"/>
        <n v="6598443"/>
        <n v="4210573"/>
        <n v="3494735"/>
        <n v="550000"/>
        <n v="15731"/>
        <n v="51300"/>
        <n v="57381"/>
        <n v="52693"/>
        <n v="50517"/>
        <n v="606000"/>
        <n v="624175"/>
        <n v="1071000"/>
        <n v="1158425"/>
        <n v="9199"/>
        <n v="30382"/>
        <n v="48321"/>
        <n v="56445"/>
        <n v="287127"/>
        <n v="281150"/>
        <n v="291725"/>
        <n v="236781"/>
        <n v="190940"/>
        <n v="249732"/>
        <n v="749377"/>
        <n v="511105"/>
        <n v="32124"/>
        <n v="31362"/>
        <n v="3256"/>
        <n v="8356"/>
        <n v="8357"/>
        <n v="19283"/>
        <n v="26233"/>
        <n v="26188"/>
        <n v="19419"/>
        <n v="19316"/>
        <n v="31578"/>
        <n v="309621"/>
        <n v="178997"/>
        <n v="86985"/>
        <n v="97766"/>
        <n v="58989"/>
        <n v="258200"/>
        <n v="6743101"/>
        <n v="224397"/>
        <n v="2403690"/>
        <n v="91135"/>
        <n v="23512"/>
        <n v="3402530"/>
        <n v="306695"/>
        <n v="309178"/>
        <n v="498128"/>
        <n v="168095"/>
        <n v="40422"/>
        <n v="53606"/>
        <n v="43725"/>
        <n v="1168812"/>
        <n v="520000"/>
        <n v="251915"/>
        <n v="1870"/>
        <n v="348"/>
        <n v="146"/>
        <n v="2904"/>
        <n v="1454"/>
        <n v="3732325"/>
        <n v="26402"/>
        <n v="5002"/>
        <n v="269800"/>
        <n v="77968"/>
        <n v="161932"/>
        <n v="81328"/>
        <n v="286672"/>
        <n v="7591028"/>
        <n v="273440"/>
        <n v="231410"/>
        <n v="280598"/>
        <n v="250004"/>
        <n v="225596"/>
        <n v="149589"/>
        <n v="492770"/>
        <n v="1847298"/>
        <n v="463675"/>
        <n v="265382"/>
        <n v="100345"/>
        <n v="86528"/>
        <n v="22003"/>
        <n v="4227018"/>
        <n v="3421008"/>
        <n v="568054"/>
        <n v="249301"/>
        <n v="441134"/>
        <n v="213088"/>
        <n v="244128"/>
        <n v="40149"/>
        <n v="45271"/>
        <n v="45466"/>
        <n v="769508"/>
        <n v="244766"/>
        <n v="1802174"/>
        <n v="4549"/>
        <n v="13920"/>
        <n v="13679"/>
        <n v="1683664"/>
        <n v="118835"/>
        <n v="69630"/>
        <n v="2000"/>
        <n v="97484"/>
        <n v="97478"/>
        <n v="97454"/>
        <n v="97438"/>
        <n v="40029"/>
        <n v="39785"/>
        <n v="48369"/>
        <n v="67889"/>
        <n v="16418"/>
        <n v="16198"/>
        <n v="1250"/>
        <n v="15003"/>
        <n v="8985"/>
        <n v="7850"/>
        <n v="32953"/>
        <n v="17356"/>
        <n v="628"/>
        <n v="15672"/>
        <n v="12835"/>
        <n v="5542"/>
        <n v="16593"/>
        <n v="15195"/>
        <n v="16394"/>
        <n v="15440"/>
        <n v="1822"/>
        <n v="1253"/>
        <n v="1209384"/>
        <n v="28916"/>
        <n v="29798"/>
        <n v="29796"/>
        <n v="29784"/>
        <n v="28922"/>
        <n v="28919"/>
        <n v="25038"/>
        <n v="15060"/>
        <n v="31340"/>
        <n v="13255"/>
        <n v="21007"/>
        <n v="15383"/>
        <n v="5003"/>
        <n v="1295212"/>
        <n v="1295582"/>
        <n v="1296007"/>
        <n v="1293951"/>
        <n v="153457"/>
        <n v="153861"/>
        <n v="320391"/>
        <n v="751745"/>
        <n v="308085"/>
        <n v="11974"/>
        <n v="12015"/>
        <n v="30473"/>
        <n v="576978"/>
        <n v="9549"/>
        <n v="11457"/>
        <n v="1273"/>
        <n v="1695538"/>
        <n v="3138"/>
        <n v="65386"/>
        <n v="4516"/>
        <n v="1516"/>
        <n v="9358"/>
        <n v="11274"/>
        <n v="922520"/>
        <n v="2397770"/>
        <n v="2150500"/>
        <n v="130002"/>
        <n v="319300"/>
        <n v="48430"/>
        <n v="29610"/>
        <n v="104027"/>
        <n v="86270"/>
        <n v="55706"/>
        <n v="312928"/>
        <n v="156939"/>
        <n v="443000"/>
        <n v="7348976"/>
        <n v="3915785"/>
        <n v="3268727"/>
        <n v="779716"/>
        <n v="1459873"/>
        <n v="738480"/>
        <n v="1470134"/>
        <n v="273377"/>
        <n v="267711"/>
        <n v="283604"/>
        <n v="628196"/>
        <n v="1000175"/>
        <n v="4090940"/>
        <n v="6599838"/>
        <n v="100725"/>
        <n v="20428"/>
        <n v="21809"/>
        <n v="80520"/>
        <n v="2800055"/>
        <n v="418593"/>
        <n v="32069"/>
        <n v="226150"/>
        <n v="211315"/>
        <n v="603323"/>
        <n v="584775"/>
        <n v="205395"/>
        <n v="512152"/>
        <n v="249880"/>
        <n v="797884"/>
        <n v="101446"/>
        <n v="54252"/>
        <n v="250374"/>
        <n v="2499530"/>
        <n v="1660000"/>
        <n v="72000"/>
        <n v="537660"/>
        <n v="42559"/>
        <n v="43235"/>
        <n v="40047"/>
        <n v="29819"/>
        <n v="56529"/>
        <n v="37533"/>
        <n v="38920"/>
        <n v="239494"/>
        <n v="261207"/>
        <n v="52500"/>
        <n v="1961"/>
        <n v="246550"/>
        <n v="45500"/>
        <n v="39850"/>
        <n v="974090"/>
        <n v="80143"/>
        <n v="86347"/>
        <n v="58733"/>
        <n v="28914"/>
        <n v="29945"/>
        <n v="35546"/>
        <n v="31932"/>
        <n v="56847"/>
        <n v="37081"/>
        <n v="167534"/>
        <n v="336409"/>
        <n v="609800"/>
        <n v="942600"/>
        <n v="4225650"/>
        <n v="443669"/>
        <n v="3677307"/>
        <n v="3940257"/>
        <n v="3381797"/>
        <n v="1036733"/>
        <n v="2031737"/>
        <n v="3007316"/>
        <n v="106147"/>
        <n v="6814560"/>
        <n v="2468638"/>
        <n v="240619"/>
        <n v="236446"/>
        <n v="493248"/>
        <n v="374745"/>
        <n v="43863"/>
        <n v="43115"/>
        <n v="43590"/>
        <n v="299392"/>
        <n v="308810"/>
        <n v="798844"/>
        <n v="504088"/>
        <n v="1417986"/>
        <n v="249663"/>
        <n v="107439"/>
        <n v="21459"/>
        <n v="22764"/>
        <n v="266563"/>
        <n v="290552"/>
        <n v="279789"/>
        <n v="3654168"/>
        <n v="1748200"/>
        <n v="175301"/>
        <n v="267816"/>
        <n v="263499"/>
        <n v="233750"/>
        <n v="397385"/>
        <n v="164000"/>
        <n v="18730"/>
        <n v="74500"/>
        <n v="52223"/>
        <n v="223298"/>
        <n v="3007990"/>
        <n v="37495"/>
        <n v="7638672"/>
        <n v="4070365"/>
        <n v="3370867"/>
        <n v="261065"/>
        <n v="248070"/>
        <n v="313383"/>
        <n v="311406"/>
        <n v="459300"/>
        <n v="322806"/>
        <n v="249988"/>
        <n v="515859"/>
        <n v="41369"/>
        <n v="42805"/>
        <n v="42783"/>
        <n v="25090"/>
        <n v="26343"/>
        <n v="47513"/>
        <n v="30661"/>
        <n v="55628"/>
        <n v="40074"/>
        <n v="1012339"/>
        <n v="632893"/>
        <n v="2084184"/>
        <n v="619345"/>
        <n v="1673255"/>
        <n v="336552"/>
        <n v="169835"/>
        <n v="2554300"/>
        <n v="607500"/>
        <n v="998900"/>
        <n v="3664100"/>
        <n v="103200"/>
        <n v="23517"/>
        <n v="14222"/>
        <n v="100445"/>
        <n v="31440"/>
        <n v="6777605"/>
        <n v="3322946"/>
        <n v="171645"/>
        <n v="127969"/>
        <n v="591349"/>
        <n v="80782"/>
        <n v="39106"/>
        <n v="250348"/>
        <n v="262046"/>
        <n v="180444"/>
        <n v="169520"/>
        <n v="82525"/>
        <n v="165011"/>
        <n v="1771129"/>
        <n v="18000"/>
        <n v="28981"/>
        <n v="561000"/>
        <n v="200398"/>
        <n v="188971"/>
        <n v="162500"/>
        <n v="414794"/>
        <n v="373970"/>
        <n v="57975"/>
        <n v="54917"/>
        <n v="47521"/>
        <n v="54366"/>
        <n v="259607"/>
        <n v="260957"/>
        <n v="307194"/>
        <n v="312897"/>
        <n v="148048"/>
        <n v="363932"/>
        <n v="220725"/>
        <n v="977177"/>
        <n v="3041402"/>
        <n v="7791715"/>
        <n v="3995694"/>
        <n v="3481511"/>
        <n v="170600"/>
        <n v="125391"/>
        <n v="45501"/>
        <n v="99859"/>
        <n v="560847"/>
        <n v="30991"/>
        <n v="33948"/>
        <n v="14090"/>
        <n v="30832"/>
        <n v="31234"/>
        <n v="39862"/>
        <n v="605000"/>
        <n v="1025000"/>
        <n v="3968900"/>
        <n v="6779035"/>
        <n v="2283020"/>
        <n v="164556"/>
        <n v="1449361"/>
        <n v="1037382"/>
        <n v="2074295"/>
        <n v="969412"/>
        <n v="2453166"/>
        <n v="159622"/>
        <n v="306460"/>
        <n v="99941"/>
        <n v="20174"/>
        <n v="285270"/>
        <n v="263061"/>
        <n v="285954"/>
        <n v="143079"/>
        <n v="1704348"/>
        <n v="4000"/>
        <n v="194082"/>
        <n v="185200"/>
        <n v="42321"/>
        <n v="307947"/>
        <n v="143516"/>
        <n v="848986"/>
        <n v="58911"/>
        <n v="644680"/>
        <n v="2649"/>
        <n v="130000"/>
        <n v="60842"/>
        <n v="42921"/>
        <n v="5314481"/>
        <n v="5255329"/>
        <n v="1699136"/>
        <n v="237838"/>
        <n v="189915"/>
        <n v="117322"/>
        <n v="119135"/>
        <n v="94894"/>
        <n v="90337"/>
        <n v="118076"/>
        <n v="115000"/>
        <n v="116648"/>
        <n v="116740"/>
        <n v="13265"/>
        <n v="12339"/>
        <n v="14535"/>
        <n v="10740"/>
        <n v="11517"/>
        <n v="17320"/>
        <n v="31319"/>
        <n v="45005"/>
        <n v="37873"/>
        <n v="7066"/>
        <n v="784744"/>
        <n v="1016574"/>
        <n v="1189708"/>
        <n v="1608684"/>
        <n v="1937764"/>
        <n v="615000"/>
        <n v="1296000"/>
        <n v="102765"/>
        <n v="36487"/>
        <n v="103980"/>
        <n v="213499"/>
        <n v="187262"/>
        <n v="324710"/>
        <n v="336521"/>
        <n v="165310"/>
        <n v="280902"/>
        <n v="729062"/>
        <n v="745497"/>
        <n v="51240"/>
        <n v="41403"/>
        <n v="48308"/>
        <n v="810316"/>
        <n v="101844"/>
        <n v="21632"/>
        <n v="23858"/>
        <n v="6862550"/>
        <n v="166126"/>
        <n v="301217"/>
        <n v="210000"/>
        <n v="2974905"/>
        <n v="269502"/>
        <n v="256724"/>
        <n v="232563"/>
        <n v="60338"/>
        <n v="1697900"/>
        <n v="2152400"/>
        <n v="1991784"/>
        <n v="3377"/>
        <n v="8828"/>
        <n v="322283"/>
        <n v="9878"/>
        <n v="124654"/>
        <n v="165500"/>
        <n v="1430022"/>
        <n v="1115384"/>
        <n v="998146"/>
        <n v="547938"/>
        <n v="1970592"/>
        <n v="679042"/>
        <n v="91377"/>
        <n v="562000"/>
        <n v="8177725"/>
        <n v="4309676"/>
        <n v="3578544"/>
        <n v="391816"/>
        <n v="6856000"/>
        <n v="3436897"/>
        <n v="181000"/>
        <n v="118454"/>
        <n v="16500"/>
        <n v="19848"/>
        <n v="1616494"/>
        <n v="235246"/>
        <n v="234510"/>
        <n v="975871"/>
        <n v="531267"/>
        <n v="284917"/>
        <n v="249792"/>
        <n v="512288"/>
        <n v="798210"/>
        <n v="52736"/>
        <n v="51659"/>
        <n v="49343"/>
        <n v="29546"/>
        <n v="30857"/>
        <n v="29152"/>
        <n v="30429"/>
        <n v="58499"/>
        <n v="33609"/>
        <n v="5835"/>
        <n v="1420000"/>
        <n v="1517000"/>
        <n v="162005"/>
        <n v="269559"/>
        <n v="28501"/>
        <n v="230860"/>
        <n v="221460"/>
        <n v="137363"/>
        <n v="1695037"/>
        <n v="121982"/>
        <n v="113620"/>
        <n v="123921"/>
        <n v="119327"/>
        <n v="123329"/>
        <n v="123824"/>
        <n v="123783"/>
        <n v="148000"/>
        <n v="1357126"/>
        <n v="1590"/>
        <n v="4126"/>
        <n v="4738"/>
        <n v="4822"/>
        <n v="91"/>
        <n v="2455500"/>
        <n v="1162"/>
        <n v="51878"/>
        <n v="4762"/>
        <n v="1200"/>
        <n v="2044647"/>
        <n v="158000"/>
        <n v="3116006"/>
        <n v="521726"/>
        <n v="123740"/>
        <n v="40600"/>
        <n v="214900"/>
        <n v="344585"/>
        <n v="588700"/>
        <n v="343380"/>
        <n v="79000"/>
        <n v="113000"/>
        <n v="2514927"/>
        <n v="9633"/>
        <n v="25680"/>
        <n v="30586"/>
        <n v="123709"/>
        <n v="538000"/>
        <n v="1100000"/>
        <n v="4289100"/>
        <n v="1415744"/>
        <n v="229290"/>
        <n v="4065232"/>
        <n v="3527184"/>
        <n v="2999659"/>
        <n v="194200"/>
        <n v="114370"/>
        <n v="124651"/>
        <n v="176000"/>
        <n v="44226"/>
        <n v="35564"/>
        <n v="41843"/>
        <n v="233861"/>
        <n v="215707"/>
        <n v="1842666"/>
        <n v="253831"/>
        <n v="177655"/>
        <n v="228121"/>
        <n v="1010608"/>
        <n v="465339"/>
        <n v="275597"/>
        <n v="166504"/>
        <n v="62218"/>
        <n v="23002"/>
        <n v="15616"/>
        <n v="6504800"/>
        <n v="875000"/>
        <n v="3484000"/>
        <n v="30195"/>
        <n v="45647"/>
        <n v="26041"/>
        <n v="1074173"/>
        <n v="2149397"/>
        <n v="775852"/>
        <n v="2095530"/>
        <n v="320000"/>
        <n v="182000"/>
        <n v="48000"/>
        <n v="1690000"/>
        <n v="400000"/>
        <n v="156758"/>
        <n v="35718"/>
        <n v="1792"/>
        <n v="6175"/>
        <n v="3897"/>
        <n v="1991"/>
        <n v="13147"/>
        <n v="28224"/>
        <n v="214"/>
        <n v="9857"/>
        <n v="9816"/>
        <n v="305"/>
        <n v="14840"/>
        <n v="167000"/>
        <n v="382500"/>
        <n v="1137154"/>
        <n v="425000"/>
        <n v="10035"/>
        <n v="125127"/>
        <n v="175020"/>
        <n v="256910"/>
        <n v="179099"/>
        <n v="1010140"/>
        <n v="382981"/>
        <n v="173029"/>
        <n v="271455"/>
        <n v="41088"/>
        <n v="47317"/>
        <n v="49044"/>
        <n v="1078461"/>
        <n v="528450"/>
        <n v="148925"/>
        <n v="1734188"/>
        <n v="1066702"/>
        <n v="1999435"/>
        <n v="6928619"/>
        <n v="7727127"/>
        <n v="4217700"/>
        <n v="3674602"/>
        <n v="699613"/>
        <n v="1797749"/>
        <n v="584500"/>
        <n v="1130000"/>
        <n v="4044100"/>
        <n v="284140"/>
        <n v="173162"/>
        <n v="48096"/>
        <n v="31707"/>
        <n v="29510"/>
        <n v="64910"/>
        <n v="62929"/>
        <n v="63670"/>
        <n v="6737600"/>
        <n v="200000"/>
        <n v="145350"/>
        <n v="138000"/>
        <n v="3491207"/>
        <n v="90809"/>
        <n v="298938"/>
        <n v="699393"/>
        <n v="1695399"/>
        <n v="1686"/>
        <n v="918"/>
        <n v="1767302"/>
        <n v="124866"/>
        <n v="51445"/>
        <n v="13785"/>
        <n v="11968"/>
        <n v="40185"/>
        <n v="1218569"/>
        <n v="1218069"/>
        <n v="223000"/>
        <n v="30394"/>
        <n v="250"/>
        <n v="907708"/>
        <n v="682623"/>
        <n v="948592"/>
        <n v="2153118"/>
        <n v="7172638"/>
        <n v="3918021"/>
        <n v="3456666"/>
        <n v="437033"/>
        <n v="1105121"/>
        <n v="86574"/>
        <n v="81445"/>
        <n v="260968"/>
        <n v="1499855"/>
        <n v="225883"/>
        <n v="881341"/>
        <n v="438153"/>
        <n v="46788"/>
        <n v="41555"/>
        <n v="48944"/>
        <n v="180287"/>
        <n v="157896"/>
        <n v="677053"/>
        <n v="6644100"/>
        <n v="142824"/>
        <n v="192880"/>
        <n v="163207"/>
        <n v="295563"/>
        <n v="3385944"/>
        <n v="27711"/>
        <n v="32126"/>
        <n v="45767"/>
        <n v="55326"/>
        <n v="60000"/>
        <n v="580600"/>
        <n v="1358869"/>
        <n v="3625870"/>
        <n v="1010000"/>
        <n v="25131"/>
        <n v="887549"/>
        <n v="674039"/>
        <n v="366552"/>
        <n v="259889"/>
        <n v="376550"/>
        <n v="172379"/>
        <n v="303510"/>
        <n v="60993"/>
        <n v="74554"/>
        <n v="5888"/>
        <n v="44530"/>
        <n v="17786"/>
        <n v="41900"/>
        <n v="22927"/>
        <n v="255900"/>
        <n v="16000"/>
        <n v="35"/>
        <n v="4380000"/>
        <n v="3356127"/>
        <n v="2620827"/>
        <n v="76926"/>
        <n v="1568800"/>
        <n v="1025494"/>
        <n v="6700000"/>
        <n v="68378"/>
        <n v="1011614"/>
        <n v="465769"/>
        <n v="330228"/>
        <n v="159631"/>
        <n v="367885"/>
        <n v="2097206"/>
        <n v="1862409"/>
        <n v="1122621"/>
        <n v="8018699"/>
        <n v="4478112"/>
        <n v="492004"/>
        <n v="3943680"/>
        <n v="961515"/>
        <n v="49607"/>
        <n v="167548"/>
        <n v="42372"/>
        <n v="189998"/>
        <n v="134610"/>
        <n v="44999"/>
        <n v="29904"/>
        <n v="5032"/>
        <n v="378561"/>
        <n v="204022"/>
        <n v="49470"/>
        <n v="47543"/>
        <n v="360381"/>
        <n v="853598"/>
        <n v="2106815"/>
        <n v="1815"/>
        <n v="1618"/>
        <n v="83257"/>
        <n v="1685278"/>
        <n v="680000"/>
        <n v="562670"/>
        <n v="655551"/>
        <n v="120"/>
        <n v="128511"/>
        <n v="50904"/>
        <n v="333000"/>
        <n v="450"/>
        <n v="942000"/>
        <n v="492000"/>
        <n v="571101"/>
        <n v="377500"/>
        <n v="839377"/>
        <n v="378225"/>
        <n v="4207000"/>
        <n v="3524895"/>
        <n v="952800"/>
        <n v="2323510"/>
        <n v="15938"/>
        <n v="966000"/>
        <n v="1180000"/>
        <n v="6702000"/>
        <n v="76330"/>
        <n v="999560"/>
        <n v="322848"/>
        <n v="191854"/>
        <n v="209901"/>
        <n v="29318"/>
        <n v="167198"/>
        <n v="42860"/>
        <n v="170004"/>
        <n v="2195192"/>
        <n v="381645"/>
        <n v="1967894"/>
        <n v="7941332"/>
        <n v="4257254"/>
        <n v="706032"/>
        <n v="3791428"/>
        <n v="156150"/>
        <n v="1057864"/>
        <n v="64885"/>
        <n v="168217"/>
        <n v="26293"/>
        <n v="174075"/>
        <n v="120710"/>
        <n v="40220"/>
        <n v="6984"/>
        <n v="350539"/>
        <n v="227068"/>
        <n v="48539"/>
        <n v="47941"/>
        <n v="49983"/>
        <n v="322792"/>
        <n v="561423"/>
        <n v="1904875"/>
        <n v="44038"/>
        <n v="1694518"/>
        <n v="694077"/>
        <n v="194829"/>
        <n v="427960"/>
        <n v="346400"/>
        <n v="667367"/>
        <n v="503458"/>
        <n v="591500"/>
        <n v="390000"/>
        <n v="371000"/>
        <n v="2100000"/>
        <n v="243000"/>
        <n v="2120000"/>
        <n v="4217491"/>
        <n v="2232565"/>
        <n v="235400"/>
        <n v="950000"/>
        <n v="781742"/>
        <n v="6705836"/>
        <n v="480"/>
        <n v="233629"/>
        <n v="90031"/>
        <n v="2843607"/>
        <n v="2169"/>
        <n v="205143"/>
        <n v="884105"/>
        <n v="550"/>
        <n v="22156"/>
        <n v="49824"/>
        <n v="210989"/>
        <n v="26580"/>
        <n v="164941"/>
        <n v="405112"/>
        <n v="35610"/>
        <n v="8890"/>
        <n v="2040568"/>
        <n v="527565"/>
        <n v="1797922"/>
        <n v="7837490"/>
        <n v="4141822"/>
        <n v="1992332"/>
        <n v="40756"/>
        <n v="2757539"/>
        <n v="132589"/>
        <n v="3628544"/>
        <n v="158650"/>
        <n v="994588"/>
        <n v="80674"/>
        <n v="175648"/>
        <n v="181355"/>
        <n v="119624"/>
        <n v="29644"/>
        <n v="11545"/>
        <n v="5236"/>
        <n v="51388"/>
        <n v="10047"/>
        <n v="27200"/>
        <n v="600"/>
        <n v="1732"/>
        <n v="51403"/>
        <n v="52097"/>
        <n v="49598"/>
        <n v="1695392"/>
        <n v="497946"/>
        <n v="857033"/>
        <n v="98000"/>
        <n v="955955"/>
        <n v="294458"/>
        <n v="315800"/>
        <n v="1138112"/>
        <n v="124468"/>
        <n v="467000"/>
        <n v="10645"/>
        <n v="370000"/>
        <n v="33000"/>
        <n v="40196"/>
        <n v="4152000"/>
        <n v="2500060"/>
        <n v="234300"/>
        <n v="1360000"/>
        <n v="669400"/>
        <n v="6386000"/>
        <n v="134837"/>
        <n v="643694"/>
        <n v="2629917"/>
        <n v="208782"/>
        <n v="892678"/>
        <n v="14626"/>
        <n v="14598"/>
        <n v="46445"/>
        <n v="28760"/>
        <n v="211171"/>
        <n v="24735"/>
        <n v="166143"/>
        <n v="186948"/>
        <n v="48985"/>
        <n v="70928"/>
        <n v="2321285"/>
        <n v="240202"/>
        <n v="1866901"/>
        <n v="6856282"/>
        <n v="3978719"/>
        <n v="3063615"/>
        <n v="269555"/>
        <n v="3475019"/>
        <n v="7663100"/>
        <n v="154364"/>
        <n v="809079"/>
        <n v="108449"/>
        <n v="71586"/>
        <n v="191590"/>
        <n v="83240"/>
        <n v="110999"/>
        <n v="45032"/>
        <n v="31152"/>
        <n v="24320"/>
        <n v="34271"/>
        <n v="162169"/>
        <n v="10024"/>
        <n v="14879"/>
        <n v="49753"/>
        <n v="11990"/>
        <n v="5000"/>
        <n v="85134"/>
        <n v="110289"/>
        <n v="47979"/>
        <n v="10908"/>
        <n v="748159"/>
        <n v="111600"/>
        <n v="471402"/>
        <n v="79400"/>
        <n v="81000"/>
        <n v="41008"/>
        <n v="4196000"/>
        <n v="2500000"/>
        <n v="231399"/>
        <n v="1250000"/>
        <n v="1050000"/>
        <n v="7000100"/>
        <n v="220440"/>
        <n v="697807"/>
        <n v="132066"/>
        <n v="2678599"/>
        <n v="961386"/>
        <n v="504369"/>
        <n v="163295"/>
        <n v="213629"/>
        <n v="57150"/>
        <n v="161572"/>
        <n v="98928"/>
        <n v="4595"/>
        <n v="99973"/>
        <n v="2315382"/>
        <n v="648575"/>
        <n v="93688"/>
        <n v="2862783"/>
        <n v="668782"/>
        <n v="5371001"/>
        <n v="7210680"/>
        <n v="3547434"/>
        <n v="1569287"/>
        <n v="557298"/>
        <n v="869952"/>
        <n v="105250"/>
        <n v="2943240"/>
        <n v="91000"/>
        <n v="138960"/>
        <n v="66180"/>
        <n v="165674"/>
        <n v="75210"/>
        <n v="95517"/>
        <n v="54192"/>
        <n v="30720"/>
        <n v="41260"/>
        <n v="5153"/>
        <n v="5331"/>
        <n v="421"/>
        <n v="47360"/>
        <n v="97000"/>
        <n v="180"/>
        <n v="3292304"/>
        <n v="1048709"/>
        <n v="139600"/>
        <n v="1050126"/>
        <n v="384706"/>
        <n v="254500"/>
        <n v="1153000"/>
        <n v="350000"/>
        <n v="831776"/>
        <n v="76905"/>
        <n v="158443"/>
        <n v="233300"/>
        <n v="154500"/>
        <n v="1830800"/>
        <n v="568000"/>
        <n v="2433682"/>
        <n v="545600"/>
        <n v="2630000"/>
        <n v="1354000"/>
        <n v="5333430"/>
        <n v="194847"/>
        <n v="3166046"/>
        <n v="689930"/>
        <n v="7146"/>
        <n v="756114"/>
        <n v="125432"/>
        <n v="210974"/>
        <n v="59916"/>
        <n v="163265"/>
        <n v="96152"/>
        <n v="29325"/>
        <n v="77132"/>
        <n v="2336788"/>
        <n v="48904"/>
        <n v="1631745"/>
        <n v="4029158"/>
        <n v="1016706"/>
        <n v="6864063"/>
        <n v="4094005"/>
        <n v="3390536"/>
        <n v="2573323"/>
        <n v="767516"/>
        <n v="105088"/>
        <n v="60335"/>
        <n v="90796"/>
        <n v="98700"/>
        <n v="58655"/>
        <n v="2976"/>
        <n v="180151"/>
        <n v="198749"/>
        <n v="148520"/>
        <n v="57165"/>
        <n v="19493"/>
        <n v="41545"/>
        <n v="34066"/>
        <n v="29950"/>
        <n v="38000"/>
        <n v="28860"/>
        <n v="14471"/>
        <n v="2414"/>
        <n v="52165"/>
        <n v="25000"/>
        <n v="18073"/>
        <n v="32248"/>
        <n v="21534"/>
        <n v="10190"/>
        <n v="100505"/>
        <n v="152974"/>
        <n v="3998"/>
        <n v="5937"/>
        <n v="42610"/>
        <n v="79672"/>
        <n v="26830"/>
        <n v="35778"/>
        <n v="698"/>
        <n v="1553"/>
        <n v="20434"/>
        <n v="2403500"/>
        <n v="24500"/>
        <n v="481100"/>
        <n v="209000"/>
        <n v="331300"/>
        <n v="552200"/>
        <n v="75733"/>
        <n v="166150"/>
        <n v="574191"/>
        <n v="162978"/>
        <n v="3021"/>
        <n v="2403535"/>
        <n v="77043"/>
        <n v="307000"/>
        <n v="29500"/>
        <n v="783200"/>
        <n v="4212900"/>
        <n v="1563200"/>
        <n v="870000"/>
        <n v="6431100"/>
        <n v="255614"/>
        <n v="2425681"/>
        <n v="82098"/>
        <n v="856524"/>
        <n v="645138"/>
        <n v="197988"/>
        <n v="201249"/>
        <n v="58198"/>
        <n v="161608"/>
        <n v="117427"/>
        <n v="29446"/>
        <n v="81795"/>
        <n v="12009"/>
        <n v="2105281"/>
        <n v="1518344"/>
        <n v="1438372"/>
        <n v="461446"/>
        <n v="2700974"/>
        <n v="3518071"/>
        <n v="3417259"/>
        <n v="2898140"/>
        <n v="541178"/>
        <n v="597183"/>
        <n v="99775"/>
        <n v="6720"/>
        <n v="56448"/>
        <n v="184098"/>
        <n v="130217"/>
        <n v="116345"/>
        <n v="50038"/>
        <n v="20125"/>
        <n v="32200"/>
        <n v="9828"/>
        <n v="18032"/>
        <n v="12480"/>
        <n v="9854"/>
        <n v="25987"/>
        <n v="25422"/>
        <n v="12069"/>
        <n v="300"/>
        <n v="30191"/>
        <n v="114345"/>
        <n v="67309"/>
        <n v="65095"/>
        <n v="59747"/>
        <n v="1303"/>
        <n v="3272"/>
        <n v="3916"/>
        <n v="479734"/>
        <n v="85259"/>
        <n v="24030"/>
        <n v="629800"/>
        <n v="1102000"/>
        <n v="89500"/>
        <n v="76000"/>
        <n v="558000"/>
        <n v="1830000"/>
        <n v="780000"/>
        <n v="205500"/>
        <n v="411000"/>
        <n v="51500"/>
        <n v="206500"/>
        <n v="2405000"/>
        <n v="700663"/>
        <n v="2699900"/>
        <n v="1209700"/>
        <n v="5404550"/>
        <n v="1470800"/>
        <n v="433800"/>
        <n v="217443"/>
        <n v="79984"/>
        <n v="79846"/>
        <n v="134047"/>
        <n v="699553"/>
        <n v="753637"/>
        <n v="157299"/>
        <n v="29586"/>
        <n v="28725"/>
        <n v="22274"/>
        <n v="78813"/>
        <n v="3051165"/>
        <n v="57715"/>
        <n v="215204"/>
        <n v="158122"/>
        <n v="78729"/>
        <n v="75970"/>
        <n v="1883639"/>
        <n v="499796"/>
        <n v="340021"/>
        <n v="1456852"/>
        <n v="7552117"/>
        <n v="3789548"/>
        <n v="3772158"/>
        <n v="1800156"/>
        <n v="404095"/>
        <n v="106140"/>
        <n v="160568"/>
        <n v="59600"/>
        <n v="9150"/>
        <n v="40412"/>
        <n v="16630"/>
        <n v="39997"/>
        <n v="56003"/>
        <n v="172129"/>
        <n v="7139"/>
        <n v="5136"/>
        <n v="47355"/>
        <n v="21600"/>
        <n v="5900"/>
        <n v="5921"/>
        <n v="5903"/>
        <n v="3412"/>
        <n v="3780"/>
        <n v="4231"/>
        <n v="5981"/>
        <n v="5878"/>
        <n v="2747"/>
        <n v="75278"/>
        <n v="28809"/>
        <n v="3212"/>
        <n v="193750"/>
        <n v="205314"/>
        <n v="1636793"/>
        <n v="4890"/>
        <n v="10213"/>
        <n v="102500"/>
        <n v="169000"/>
        <n v="335000"/>
        <n v="512500"/>
        <n v="902500"/>
        <n v="114000"/>
        <n v="160000"/>
        <n v="330000"/>
        <n v="122000"/>
        <n v="194500"/>
        <n v="424000"/>
        <n v="8295"/>
        <n v="99500"/>
        <n v="3305000"/>
        <n v="181500"/>
        <n v="996500"/>
        <n v="61500"/>
        <n v="34000"/>
        <n v="507500"/>
        <n v="80000"/>
        <n v="54000"/>
        <n v="28000"/>
        <n v="1956000"/>
        <n v="517500"/>
        <n v="3063500"/>
        <n v="1574500"/>
        <n v="5046000"/>
        <n v="3804500"/>
        <n v="357500"/>
        <n v="335500"/>
        <n v="343000"/>
        <n v="2478000"/>
        <n v="603500"/>
        <n v="3508500"/>
        <n v="1321000"/>
        <n v="900000"/>
        <n v="7709000"/>
        <n v="903500"/>
        <n v="428000"/>
        <n v="55500"/>
        <n v="43000"/>
        <n v="214000"/>
        <n v="233000"/>
        <n v="170500"/>
        <n v="60500"/>
        <n v="20500"/>
        <n v="86000"/>
        <n v="75500"/>
        <n v="246000"/>
        <n v="8500"/>
        <n v="92680"/>
        <n v="803736"/>
        <n v="628354"/>
        <n v="160188"/>
        <n v="102000"/>
        <n v="1475000"/>
        <n v="211000"/>
        <n v="212000"/>
        <n v="300442"/>
        <n v="1500"/>
        <n v="24000"/>
        <n v="108500"/>
        <n v="786500"/>
        <n v="2339000"/>
        <n v="545500"/>
        <n v="516500"/>
        <n v="3521500"/>
        <n v="560000"/>
        <n v="2047500"/>
        <n v="36000"/>
        <n v="185000"/>
        <n v="1225000"/>
        <n v="304000"/>
        <n v="3494500"/>
        <n v="93500"/>
        <n v="3625000"/>
        <n v="438500"/>
        <n v="6500"/>
        <n v="1383500"/>
        <n v="1794000"/>
        <n v="669500"/>
        <n v="1247000"/>
        <n v="1560500"/>
        <n v="927000"/>
        <n v="950500"/>
        <n v="2012000"/>
        <n v="1287000"/>
        <n v="1214000"/>
        <n v="1198000"/>
        <n v="26000"/>
        <n v="261700"/>
        <n v="83000"/>
        <n v="56500"/>
        <n v="33552"/>
        <n v="58012"/>
        <n v="68291"/>
        <n v="18100"/>
        <n v="20960"/>
        <n v="3000"/>
        <n v="200"/>
        <n v="1035"/>
        <n v="1140"/>
        <n v="6000"/>
        <n v="1074"/>
        <n v="1080"/>
        <n v="4049"/>
        <n v="9541"/>
        <n v="3593"/>
        <n v="2160"/>
        <n v="7199"/>
        <n v="101724"/>
        <n v="101522"/>
        <n v="325823"/>
        <n v="258100"/>
        <n v="1002200"/>
        <n v="349700"/>
        <n v="501100"/>
        <n v="17113"/>
        <n v="212898"/>
        <n v="62946"/>
        <n v="90841"/>
        <n v="2029258"/>
        <n v="54137"/>
        <n v="82816"/>
        <n v="171459"/>
        <n v="35574"/>
        <n v="39907"/>
        <n v="1208535"/>
        <n v="2457168"/>
        <n v="3726782"/>
        <n v="3691170"/>
        <n v="3176941"/>
        <n v="472848"/>
        <n v="1801360"/>
        <n v="85830"/>
        <n v="1169825"/>
        <n v="182406"/>
        <n v="35894"/>
        <n v="420394"/>
        <n v="1949460"/>
        <n v="412212"/>
        <n v="101191"/>
        <n v="95431"/>
        <n v="175000"/>
        <n v="629900"/>
        <n v="1417000"/>
        <n v="1117424"/>
        <n v="6363000"/>
        <n v="1300000"/>
        <n v="196000"/>
        <n v="1426600"/>
        <n v="358900"/>
        <n v="192081"/>
        <n v="108630"/>
        <n v="155605"/>
        <n v="138845"/>
        <n v="25830"/>
        <n v="80021"/>
        <n v="35433"/>
        <n v="55068"/>
        <n v="35298"/>
        <n v="27950"/>
        <n v="19836"/>
        <n v="64926"/>
        <n v="14476"/>
        <n v="5165"/>
        <n v="2339"/>
        <n v="12050"/>
        <n v="499"/>
        <n v="2525"/>
        <n v="4201"/>
        <n v="1800"/>
        <n v="4820"/>
        <n v="1886"/>
        <n v="288"/>
        <n v="2901"/>
        <n v="2529"/>
        <n v="102837"/>
        <n v="423352"/>
        <n v="150269"/>
        <n v="1116100"/>
        <n v="230400"/>
        <n v="23744"/>
        <n v="82365"/>
        <n v="100750"/>
        <n v="1543931"/>
        <n v="847040"/>
        <n v="382844"/>
        <n v="13905917"/>
        <n v="221251"/>
        <n v="232999"/>
        <n v="1000382"/>
        <n v="385363"/>
        <n v="999358"/>
        <n v="1600008"/>
        <n v="95364"/>
        <n v="1045758"/>
        <n v="946949"/>
        <n v="408000"/>
        <n v="404370"/>
        <n v="261579"/>
        <n v="37445"/>
        <n v="25850"/>
        <n v="159666"/>
        <n v="102833"/>
        <n v="108261"/>
        <n v="614500"/>
        <n v="59900"/>
        <n v="1163488"/>
        <n v="6988800"/>
        <n v="235000"/>
        <n v="63200"/>
        <n v="260690"/>
        <n v="89970"/>
        <n v="241465"/>
        <n v="80063"/>
        <n v="10006"/>
        <n v="36660"/>
        <n v="112001"/>
        <n v="10008"/>
        <n v="1925"/>
        <n v="198145"/>
        <n v="3221993"/>
        <n v="861292"/>
        <n v="179219"/>
        <n v="86067"/>
        <n v="176006"/>
        <n v="59930"/>
        <n v="150015"/>
        <n v="97992"/>
        <n v="22000"/>
        <n v="423481"/>
        <n v="55432"/>
        <n v="49700"/>
        <n v="8599"/>
        <n v="25553"/>
        <n v="3911"/>
        <n v="4504"/>
        <n v="1068"/>
        <n v="1211"/>
        <n v="215"/>
        <n v="1837"/>
        <n v="93"/>
        <n v="119000"/>
        <n v="505000"/>
        <n v="557000"/>
        <n v="131000"/>
        <n v="474500"/>
        <n v="247500"/>
        <n v="326000"/>
        <n v="124000"/>
        <n v="29636"/>
        <n v="42552"/>
        <n v="5225847"/>
        <n v="5798526"/>
        <n v="2869174"/>
        <n v="183408"/>
        <n v="929771"/>
        <n v="510639"/>
        <n v="1868966"/>
        <n v="26056"/>
        <n v="16607"/>
        <n v="539886"/>
        <n v="2886560"/>
        <n v="61864"/>
        <n v="625913"/>
        <n v="212994"/>
        <n v="2566534"/>
        <n v="6849023"/>
        <n v="133235"/>
        <n v="144665"/>
        <n v="30510"/>
        <n v="24923"/>
        <n v="201008"/>
        <n v="49288"/>
        <n v="51570"/>
        <n v="40141"/>
        <n v="10141"/>
        <n v="98719"/>
        <n v="14252"/>
        <n v="1195800"/>
        <n v="799300"/>
        <n v="540000"/>
        <n v="9742701"/>
        <n v="222580"/>
        <n v="965312"/>
        <n v="162648"/>
        <n v="4801"/>
        <n v="170766"/>
        <n v="90589"/>
        <n v="57947"/>
        <n v="1067500"/>
        <n v="301000"/>
        <n v="210500"/>
        <n v="106000"/>
        <n v="797500"/>
        <n v="426500"/>
        <n v="4438000"/>
        <n v="1447000"/>
        <n v="2040500"/>
        <n v="2001500"/>
        <n v="203000"/>
        <n v="1830500"/>
        <n v="4201000"/>
        <n v="1722000"/>
        <n v="750500"/>
        <n v="8430000"/>
        <n v="1070000"/>
        <n v="2849500"/>
        <n v="11145000"/>
        <n v="3169000"/>
        <n v="1203000"/>
        <n v="641000"/>
        <n v="191500"/>
        <n v="1015000"/>
        <n v="146500"/>
        <n v="68000"/>
        <n v="1377000"/>
        <n v="87500"/>
        <n v="57500"/>
        <n v="11000"/>
        <n v="158500"/>
        <n v="22500"/>
        <n v="146000"/>
        <n v="53500"/>
        <n v="65000"/>
        <n v="21000"/>
        <n v="119500"/>
        <n v="123000"/>
        <n v="224000"/>
        <n v="157500"/>
        <n v="131500"/>
        <n v="1003000"/>
        <n v="297000"/>
        <n v="315000"/>
        <n v="692000"/>
        <n v="3679500"/>
        <n v="1653500"/>
        <n v="788000"/>
        <n v="886000"/>
        <n v="2320000"/>
        <n v="616000"/>
        <n v="1687500"/>
        <n v="401500"/>
        <n v="2677500"/>
        <n v="583500"/>
        <n v="8092000"/>
        <n v="513000"/>
        <n v="1901000"/>
        <n v="7200500"/>
        <n v="2356000"/>
        <n v="2937000"/>
        <n v="155000"/>
        <n v="2850000"/>
        <n v="9500"/>
        <n v="59500"/>
        <n v="78000"/>
        <n v="28500"/>
        <n v="30000"/>
        <n v="978500"/>
        <n v="189000"/>
        <n v="52000"/>
        <n v="49500"/>
        <n v="251500"/>
        <n v="1030500"/>
        <n v="64500"/>
        <n v="1111500"/>
        <n v="651000"/>
        <n v="2479000"/>
        <n v="1018500"/>
        <n v="750000"/>
        <n v="830000"/>
        <n v="2354500"/>
        <n v="1635000"/>
        <n v="40000"/>
        <n v="684000"/>
        <n v="2600000"/>
        <n v="213500"/>
        <n v="405500"/>
        <n v="645500"/>
        <n v="1085000"/>
        <n v="9241500"/>
        <n v="2790000"/>
        <n v="7635000"/>
        <n v="4481500"/>
        <n v="1051000"/>
        <n v="3231000"/>
        <n v="291000"/>
        <n v="3349000"/>
        <n v="17500"/>
        <n v="3092500"/>
        <n v="85000"/>
        <n v="41000"/>
        <n v="156500"/>
        <n v="104000"/>
        <n v="63500"/>
        <n v="77000"/>
        <n v="195000"/>
        <n v="461000"/>
        <n v="78500"/>
        <n v="775000"/>
        <n v="68859"/>
        <n v="6700"/>
        <n v="385468"/>
        <n v="581000"/>
        <n v="456000"/>
        <n v="3139500"/>
        <n v="1366500"/>
        <n v="275000"/>
        <n v="669000"/>
        <n v="845000"/>
        <n v="1538500"/>
        <n v="2585500"/>
        <n v="613000"/>
        <n v="511000"/>
        <n v="700000"/>
        <n v="8776000"/>
        <n v="3205000"/>
        <n v="7339500"/>
        <n v="3834500"/>
        <n v="3190500"/>
        <n v="2199000"/>
        <n v="799000"/>
        <n v="1003500"/>
        <n v="270000"/>
        <n v="79116"/>
        <n v="93616"/>
        <n v="22245"/>
        <n v="135500"/>
        <n v="82000"/>
        <n v="187000"/>
        <n v="103500"/>
        <n v="576500"/>
        <n v="161000"/>
        <n v="117000"/>
        <n v="1560000"/>
        <n v="1779500"/>
        <n v="110500"/>
        <n v="764500"/>
        <n v="616500"/>
        <n v="610000"/>
        <n v="826500"/>
        <n v="126000"/>
        <n v="1749000"/>
        <n v="1231500"/>
        <n v="271000"/>
        <n v="790500"/>
        <n v="730000"/>
        <n v="11434500"/>
        <n v="1636000"/>
        <n v="10120000"/>
        <n v="4608000"/>
        <n v="3723000"/>
        <n v="3028500"/>
        <n v="589000"/>
        <n v="1183000"/>
        <n v="284000"/>
        <n v="104503"/>
        <n v="42097"/>
        <n v="131219"/>
        <n v="88500"/>
        <n v="98500"/>
      </sharedItems>
    </cacheField>
    <cacheField name="RelRiver" numFmtId="0">
      <sharedItems count="14">
        <s v="Deschutes River"/>
        <s v="Umatilla River"/>
        <s v="Wind River"/>
        <s v="Little White Salmon River"/>
        <s v="Yakima River"/>
        <s v="Hood River"/>
        <s v="Touchet River"/>
        <s v="McNary Pool"/>
        <s v="Klickitat River"/>
        <s v="Walla Walla River"/>
        <s v="Bonneville Pool"/>
        <s v="White Salmon River"/>
        <s v="John Day Pool"/>
        <s v="The Dalles Pool"/>
      </sharedItems>
    </cacheField>
    <cacheField name="ReleaseFinishDate" numFmtId="0">
      <sharedItems containsDate="1" containsMixedTypes="1" minDate="1979-02-07T00:00:00" maxDate="2018-07-16T00:00:00"/>
    </cacheField>
    <cacheField name="LifeStage" numFmtId="0">
      <sharedItems count="6">
        <s v="Fry"/>
        <s v="Smolt"/>
        <s v="Presmolt"/>
        <s v="Egg"/>
        <s v="Parr"/>
        <s v="Adul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85">
  <r>
    <x v="0"/>
    <x v="0"/>
    <s v="SP"/>
    <x v="0"/>
    <s v="Metolius River"/>
    <s v="ODFW"/>
    <d v="2018-02-16T00:00:00"/>
    <x v="0"/>
    <x v="0"/>
    <d v="2018-02-16T00:00:00"/>
    <x v="0"/>
  </r>
  <r>
    <x v="0"/>
    <x v="0"/>
    <s v="SP"/>
    <x v="0"/>
    <s v="Wychus Creek"/>
    <s v="ODFW"/>
    <d v="2018-02-16T00:00:00"/>
    <x v="1"/>
    <x v="0"/>
    <d v="2018-02-16T00:00:00"/>
    <x v="0"/>
  </r>
  <r>
    <x v="0"/>
    <x v="1"/>
    <s v="SU"/>
    <x v="0"/>
    <s v="Wychus Creek"/>
    <s v="ODFW"/>
    <d v="2018-04-28T00:00:00"/>
    <x v="2"/>
    <x v="0"/>
    <d v="2018-04-28T00:00:00"/>
    <x v="0"/>
  </r>
  <r>
    <x v="1"/>
    <x v="0"/>
    <s v="SP"/>
    <x v="0"/>
    <s v="Metolius River"/>
    <s v="ODFW"/>
    <d v="2017-03-14T00:00:00"/>
    <x v="3"/>
    <x v="0"/>
    <d v="2017-04-07T00:00:00"/>
    <x v="0"/>
  </r>
  <r>
    <x v="1"/>
    <x v="0"/>
    <s v="SP"/>
    <x v="0"/>
    <s v="Wychus Creek"/>
    <s v="ODFW"/>
    <d v="2017-03-20T00:00:00"/>
    <x v="4"/>
    <x v="0"/>
    <d v="2017-04-06T00:00:00"/>
    <x v="0"/>
  </r>
  <r>
    <x v="1"/>
    <x v="0"/>
    <s v="SP"/>
    <x v="0"/>
    <s v="Deschutes River"/>
    <s v="ODFW"/>
    <d v="2017-03-20T00:00:00"/>
    <x v="5"/>
    <x v="0"/>
    <d v="2017-03-20T00:00:00"/>
    <x v="0"/>
  </r>
  <r>
    <x v="1"/>
    <x v="1"/>
    <s v="SU"/>
    <x v="0"/>
    <s v="Wychus Creek"/>
    <s v="ODFW"/>
    <d v="2017-06-15T00:00:00"/>
    <x v="6"/>
    <x v="0"/>
    <d v="2017-06-19T00:00:00"/>
    <x v="0"/>
  </r>
  <r>
    <x v="1"/>
    <x v="1"/>
    <s v="SU"/>
    <x v="0"/>
    <s v="Crooked River (OR)"/>
    <s v="ODFW"/>
    <d v="2017-06-05T00:00:00"/>
    <x v="7"/>
    <x v="0"/>
    <d v="2017-06-21T00:00:00"/>
    <x v="0"/>
  </r>
  <r>
    <x v="1"/>
    <x v="1"/>
    <s v="SU"/>
    <x v="0"/>
    <s v="Deschutes River"/>
    <s v="ODFW"/>
    <d v="2017-06-05T00:00:00"/>
    <x v="8"/>
    <x v="0"/>
    <d v="2017-04-05T00:00:00"/>
    <x v="0"/>
  </r>
  <r>
    <x v="1"/>
    <x v="1"/>
    <s v="SU"/>
    <x v="1"/>
    <s v="McKay Creek (Umatilla)"/>
    <s v="ODFW"/>
    <d v="2017-08-09T00:00:00"/>
    <x v="9"/>
    <x v="1"/>
    <d v="2017-08-09T00:00:00"/>
    <x v="0"/>
  </r>
  <r>
    <x v="1"/>
    <x v="2"/>
    <s v="FA"/>
    <x v="2"/>
    <s v="Pendelton Acclim Pond"/>
    <s v="ODFW"/>
    <d v="2018-02-26T00:00:00"/>
    <x v="10"/>
    <x v="1"/>
    <d v="2018-02-26T00:00:00"/>
    <x v="1"/>
  </r>
  <r>
    <x v="1"/>
    <x v="2"/>
    <s v="FA"/>
    <x v="2"/>
    <s v="Pendelton Acclim Pond"/>
    <s v="ODFW"/>
    <d v="2018-03-22T00:00:00"/>
    <x v="11"/>
    <x v="1"/>
    <d v="2018-03-22T00:00:00"/>
    <x v="1"/>
  </r>
  <r>
    <x v="1"/>
    <x v="2"/>
    <s v="FA"/>
    <x v="2"/>
    <s v="Pendelton Acclim Pond"/>
    <s v="ODFW"/>
    <d v="2018-02-26T00:00:00"/>
    <x v="12"/>
    <x v="1"/>
    <d v="2018-02-26T00:00:00"/>
    <x v="1"/>
  </r>
  <r>
    <x v="1"/>
    <x v="3"/>
    <s v="SU"/>
    <x v="1"/>
    <s v="Thornhollow Acclim Pond"/>
    <s v="ODFW"/>
    <d v="2018-04-05T00:00:00"/>
    <x v="13"/>
    <x v="1"/>
    <d v="2018-04-05T00:00:00"/>
    <x v="1"/>
  </r>
  <r>
    <x v="1"/>
    <x v="4"/>
    <s v="SP"/>
    <x v="1"/>
    <s v="Imeques Acclim Pond"/>
    <s v="ODFW"/>
    <d v="2018-04-06T00:00:00"/>
    <x v="14"/>
    <x v="1"/>
    <d v="2018-04-06T00:00:00"/>
    <x v="1"/>
  </r>
  <r>
    <x v="1"/>
    <x v="4"/>
    <s v="SP"/>
    <x v="1"/>
    <s v="Imeques Acclim Pond"/>
    <s v="ODFW"/>
    <d v="2018-04-06T00:00:00"/>
    <x v="15"/>
    <x v="1"/>
    <d v="2018-04-06T00:00:00"/>
    <x v="1"/>
  </r>
  <r>
    <x v="1"/>
    <x v="1"/>
    <s v="SU"/>
    <x v="1"/>
    <s v="Pendelton Acclim Pond"/>
    <s v="ODFW"/>
    <d v="2018-04-06T00:00:00"/>
    <x v="16"/>
    <x v="1"/>
    <d v="2018-04-06T00:00:00"/>
    <x v="1"/>
  </r>
  <r>
    <x v="1"/>
    <x v="5"/>
    <s v="UN"/>
    <x v="3"/>
    <s v="Pendelton Acclim Pond"/>
    <s v="ODFW"/>
    <d v="2018-02-28T00:00:00"/>
    <x v="14"/>
    <x v="1"/>
    <d v="2018-02-28T00:00:00"/>
    <x v="1"/>
  </r>
  <r>
    <x v="1"/>
    <x v="4"/>
    <s v="SP"/>
    <x v="4"/>
    <s v="Wind River"/>
    <s v="USFW"/>
    <d v="2018-04-10T00:00:00"/>
    <x v="17"/>
    <x v="2"/>
    <d v="2018-04-10T00:00:00"/>
    <x v="1"/>
  </r>
  <r>
    <x v="1"/>
    <x v="4"/>
    <s v="SP"/>
    <x v="4"/>
    <s v="Wind River"/>
    <s v="USFW"/>
    <d v="2018-03-28T00:00:00"/>
    <x v="18"/>
    <x v="2"/>
    <d v="2018-03-28T00:00:00"/>
    <x v="1"/>
  </r>
  <r>
    <x v="1"/>
    <x v="6"/>
    <s v="FA"/>
    <x v="5"/>
    <s v="Willard Hatchery"/>
    <s v="USFW"/>
    <d v="2018-07-01T00:00:00"/>
    <x v="19"/>
    <x v="3"/>
    <d v="2018-07-15T00:00:00"/>
    <x v="1"/>
  </r>
  <r>
    <x v="1"/>
    <x v="7"/>
    <s v="UN"/>
    <x v="6"/>
    <s v="Holmes Pond"/>
    <s v="USFW"/>
    <d v="2018-04-15T00:00:00"/>
    <x v="20"/>
    <x v="4"/>
    <d v="2018-04-15T00:00:00"/>
    <x v="1"/>
  </r>
  <r>
    <x v="1"/>
    <x v="7"/>
    <s v="UN"/>
    <x v="6"/>
    <s v="Easton Pond"/>
    <s v="USFW"/>
    <d v="2018-04-15T00:00:00"/>
    <x v="21"/>
    <x v="4"/>
    <d v="2018-04-15T00:00:00"/>
    <x v="1"/>
  </r>
  <r>
    <x v="1"/>
    <x v="7"/>
    <s v="UN"/>
    <x v="7"/>
    <s v="Prosser Acclim Pond"/>
    <s v="YATR"/>
    <d v="2018-04-15T00:00:00"/>
    <x v="22"/>
    <x v="4"/>
    <d v="2018-04-15T00:00:00"/>
    <x v="1"/>
  </r>
  <r>
    <x v="1"/>
    <x v="7"/>
    <s v="UN"/>
    <x v="7"/>
    <s v="Prosser Acclim Pond"/>
    <s v="YATR"/>
    <d v="2018-04-15T00:00:00"/>
    <x v="23"/>
    <x v="4"/>
    <d v="2018-04-15T00:00:00"/>
    <x v="1"/>
  </r>
  <r>
    <x v="1"/>
    <x v="8"/>
    <s v="WI"/>
    <x v="8"/>
    <s v="E Fk Irrig Dist Sand Trap"/>
    <s v="ODFW"/>
    <d v="2018-04-28T00:00:00"/>
    <x v="24"/>
    <x v="5"/>
    <d v="2018-04-28T00:00:00"/>
    <x v="1"/>
  </r>
  <r>
    <x v="1"/>
    <x v="4"/>
    <s v="SP"/>
    <x v="0"/>
    <s v="W Fk Hood River"/>
    <s v="ODFW"/>
    <d v="2018-04-15T00:00:00"/>
    <x v="25"/>
    <x v="5"/>
    <d v="2018-04-15T00:00:00"/>
    <x v="1"/>
  </r>
  <r>
    <x v="1"/>
    <x v="4"/>
    <s v="SP"/>
    <x v="0"/>
    <s v="Deschutes River"/>
    <s v="ODFW"/>
    <d v="2018-04-14T00:00:00"/>
    <x v="26"/>
    <x v="0"/>
    <d v="2018-04-14T00:00:00"/>
    <x v="1"/>
  </r>
  <r>
    <x v="1"/>
    <x v="1"/>
    <s v="SU"/>
    <x v="0"/>
    <s v="Deschutes River"/>
    <s v="ODFW"/>
    <d v="2018-04-07T00:00:00"/>
    <x v="27"/>
    <x v="0"/>
    <d v="2018-04-07T00:00:00"/>
    <x v="1"/>
  </r>
  <r>
    <x v="1"/>
    <x v="4"/>
    <s v="SP"/>
    <x v="9"/>
    <s v="Metolius River"/>
    <s v="ODFW"/>
    <d v="2018-03-25T00:00:00"/>
    <x v="28"/>
    <x v="0"/>
    <d v="2018-03-25T00:00:00"/>
    <x v="1"/>
  </r>
  <r>
    <x v="1"/>
    <x v="4"/>
    <s v="SP"/>
    <x v="9"/>
    <s v="Wychus Creek"/>
    <s v="ODFW"/>
    <d v="2018-03-25T00:00:00"/>
    <x v="28"/>
    <x v="0"/>
    <d v="2018-03-25T00:00:00"/>
    <x v="1"/>
  </r>
  <r>
    <x v="1"/>
    <x v="4"/>
    <s v="SP"/>
    <x v="9"/>
    <s v="Metolius River"/>
    <s v="ODFW"/>
    <d v="2018-04-15T00:00:00"/>
    <x v="28"/>
    <x v="0"/>
    <d v="2018-04-15T00:00:00"/>
    <x v="1"/>
  </r>
  <r>
    <x v="1"/>
    <x v="4"/>
    <s v="SP"/>
    <x v="9"/>
    <s v="Wychus Creek"/>
    <s v="ODFW"/>
    <d v="2018-04-15T00:00:00"/>
    <x v="28"/>
    <x v="0"/>
    <d v="2018-04-15T00:00:00"/>
    <x v="1"/>
  </r>
  <r>
    <x v="1"/>
    <x v="1"/>
    <s v="SU"/>
    <x v="9"/>
    <s v="Crooked River (OR)"/>
    <s v="ODFW"/>
    <d v="2018-04-25T00:00:00"/>
    <x v="29"/>
    <x v="0"/>
    <d v="2018-03-25T00:00:00"/>
    <x v="1"/>
  </r>
  <r>
    <x v="1"/>
    <x v="1"/>
    <s v="SU"/>
    <x v="9"/>
    <s v="Wychus Creek"/>
    <s v="ODFW"/>
    <d v="2018-04-25T00:00:00"/>
    <x v="30"/>
    <x v="0"/>
    <d v="2018-03-25T00:00:00"/>
    <x v="1"/>
  </r>
  <r>
    <x v="1"/>
    <x v="1"/>
    <s v="SU"/>
    <x v="9"/>
    <s v="Crooked River (OR)"/>
    <s v="ODFW"/>
    <d v="2018-05-05T00:00:00"/>
    <x v="29"/>
    <x v="0"/>
    <d v="2018-05-05T00:00:00"/>
    <x v="1"/>
  </r>
  <r>
    <x v="1"/>
    <x v="1"/>
    <s v="SU"/>
    <x v="9"/>
    <s v="Wychus Creek"/>
    <s v="ODFW"/>
    <d v="2018-05-05T00:00:00"/>
    <x v="30"/>
    <x v="0"/>
    <d v="2018-05-05T00:00:00"/>
    <x v="1"/>
  </r>
  <r>
    <x v="1"/>
    <x v="6"/>
    <s v="FA"/>
    <x v="1"/>
    <s v="Reith Bridge"/>
    <s v="ODFW"/>
    <d v="2018-05-16T00:00:00"/>
    <x v="31"/>
    <x v="1"/>
    <d v="2018-05-16T00:00:00"/>
    <x v="1"/>
  </r>
  <r>
    <x v="1"/>
    <x v="4"/>
    <s v="SP"/>
    <x v="1"/>
    <s v="Imeques Acclim Pond"/>
    <s v="ODFW"/>
    <d v="2018-04-01T00:00:00"/>
    <x v="32"/>
    <x v="1"/>
    <d v="2018-04-01T00:00:00"/>
    <x v="1"/>
  </r>
  <r>
    <x v="1"/>
    <x v="4"/>
    <s v="SP"/>
    <x v="1"/>
    <s v="Thornhollow Acclim Pond"/>
    <s v="ODFW"/>
    <d v="2018-04-01T00:00:00"/>
    <x v="33"/>
    <x v="1"/>
    <d v="2018-04-01T00:00:00"/>
    <x v="1"/>
  </r>
  <r>
    <x v="1"/>
    <x v="4"/>
    <s v="SP"/>
    <x v="1"/>
    <s v="Thornhollow Acclim Pond"/>
    <s v="ODFW"/>
    <d v="2018-04-01T00:00:00"/>
    <x v="34"/>
    <x v="1"/>
    <d v="2018-04-01T00:00:00"/>
    <x v="1"/>
  </r>
  <r>
    <x v="1"/>
    <x v="1"/>
    <s v="SU"/>
    <x v="1"/>
    <s v="Pendelton Acclim Pond"/>
    <s v="ODFW"/>
    <d v="2018-04-20T00:00:00"/>
    <x v="24"/>
    <x v="1"/>
    <d v="2018-04-20T00:00:00"/>
    <x v="1"/>
  </r>
  <r>
    <x v="1"/>
    <x v="1"/>
    <s v="SU"/>
    <x v="1"/>
    <s v="Minthorn Acclimation Pond"/>
    <s v="ODFW"/>
    <d v="2018-04-20T00:00:00"/>
    <x v="24"/>
    <x v="1"/>
    <d v="2018-04-20T00:00:00"/>
    <x v="1"/>
  </r>
  <r>
    <x v="1"/>
    <x v="1"/>
    <s v="SU"/>
    <x v="1"/>
    <s v="Pendelton Acclim Pond"/>
    <s v="ODFW"/>
    <d v="2018-04-20T00:00:00"/>
    <x v="24"/>
    <x v="1"/>
    <d v="2018-04-20T00:00:00"/>
    <x v="1"/>
  </r>
  <r>
    <x v="1"/>
    <x v="1"/>
    <s v="SU"/>
    <x v="10"/>
    <s v="Dayton Acclim Pond"/>
    <s v="WDFW"/>
    <d v="2018-04-01T00:00:00"/>
    <x v="35"/>
    <x v="6"/>
    <d v="2018-04-01T00:00:00"/>
    <x v="1"/>
  </r>
  <r>
    <x v="1"/>
    <x v="1"/>
    <s v="SU"/>
    <x v="10"/>
    <s v="Dayton Acclim Pond"/>
    <s v="WDFW"/>
    <d v="2018-04-01T00:00:00"/>
    <x v="16"/>
    <x v="6"/>
    <d v="2018-04-01T00:00:00"/>
    <x v="1"/>
  </r>
  <r>
    <x v="1"/>
    <x v="6"/>
    <s v="FA"/>
    <x v="11"/>
    <s v="Above McNary Dam"/>
    <s v="WDFW"/>
    <d v="2018-05-01T00:00:00"/>
    <x v="36"/>
    <x v="7"/>
    <d v="2018-05-01T00:00:00"/>
    <x v="1"/>
  </r>
  <r>
    <x v="2"/>
    <x v="0"/>
    <s v="SP"/>
    <x v="0"/>
    <s v="Metolius River"/>
    <s v="ODFW"/>
    <d v="2016-03-07T00:00:00"/>
    <x v="37"/>
    <x v="0"/>
    <d v="2016-03-08T00:00:00"/>
    <x v="0"/>
  </r>
  <r>
    <x v="2"/>
    <x v="0"/>
    <s v="SP"/>
    <x v="0"/>
    <s v="Wychus Creek"/>
    <s v="ODFW"/>
    <d v="2016-03-09T00:00:00"/>
    <x v="38"/>
    <x v="0"/>
    <d v="2016-03-09T00:00:00"/>
    <x v="0"/>
  </r>
  <r>
    <x v="2"/>
    <x v="0"/>
    <s v="SP"/>
    <x v="0"/>
    <s v="Crooked River (OR)"/>
    <s v="ODFW"/>
    <d v="2016-03-10T00:00:00"/>
    <x v="39"/>
    <x v="0"/>
    <d v="2016-03-10T00:00:00"/>
    <x v="0"/>
  </r>
  <r>
    <x v="2"/>
    <x v="1"/>
    <s v="SU"/>
    <x v="0"/>
    <s v="Wychus Creek"/>
    <s v="ODFW"/>
    <d v="2016-06-06T00:00:00"/>
    <x v="40"/>
    <x v="0"/>
    <d v="2016-06-15T00:00:00"/>
    <x v="0"/>
  </r>
  <r>
    <x v="2"/>
    <x v="1"/>
    <s v="SU"/>
    <x v="0"/>
    <s v="Crooked River (OR)"/>
    <s v="ODFW"/>
    <d v="2016-05-26T00:00:00"/>
    <x v="41"/>
    <x v="0"/>
    <d v="2016-05-31T00:00:00"/>
    <x v="0"/>
  </r>
  <r>
    <x v="2"/>
    <x v="0"/>
    <s v="SP"/>
    <x v="0"/>
    <s v="Ochoco Creek"/>
    <s v="ODFW"/>
    <d v="2016-03-10T00:00:00"/>
    <x v="42"/>
    <x v="0"/>
    <d v="2016-03-10T00:00:00"/>
    <x v="0"/>
  </r>
  <r>
    <x v="2"/>
    <x v="0"/>
    <s v="SP"/>
    <x v="0"/>
    <s v="Deschutes River"/>
    <s v="ODFW"/>
    <d v="2016-03-10T00:00:00"/>
    <x v="43"/>
    <x v="0"/>
    <d v="2016-03-10T00:00:00"/>
    <x v="0"/>
  </r>
  <r>
    <x v="2"/>
    <x v="1"/>
    <s v="SU"/>
    <x v="0"/>
    <s v="Ochoco Creek"/>
    <s v="ODFW"/>
    <d v="2016-05-31T00:00:00"/>
    <x v="44"/>
    <x v="0"/>
    <d v="2016-05-31T00:00:00"/>
    <x v="0"/>
  </r>
  <r>
    <x v="2"/>
    <x v="1"/>
    <s v="SU"/>
    <x v="0"/>
    <s v="McKay Creek (Crooked R)"/>
    <s v="ODFW"/>
    <d v="2016-05-31T00:00:00"/>
    <x v="45"/>
    <x v="0"/>
    <d v="2016-05-31T00:00:00"/>
    <x v="0"/>
  </r>
  <r>
    <x v="2"/>
    <x v="1"/>
    <s v="SU"/>
    <x v="0"/>
    <s v="Deschutes River"/>
    <s v="ODFW"/>
    <d v="2016-05-26T00:00:00"/>
    <x v="46"/>
    <x v="0"/>
    <d v="2016-05-26T00:00:00"/>
    <x v="0"/>
  </r>
  <r>
    <x v="2"/>
    <x v="2"/>
    <s v="FA"/>
    <x v="2"/>
    <s v="Pendelton Acclim Pond"/>
    <s v="ODFW"/>
    <d v="2017-02-28T00:00:00"/>
    <x v="47"/>
    <x v="1"/>
    <d v="2017-02-28T00:00:00"/>
    <x v="1"/>
  </r>
  <r>
    <x v="2"/>
    <x v="2"/>
    <s v="FA"/>
    <x v="2"/>
    <s v="Pendelton Acclim Pond"/>
    <s v="ODFW"/>
    <d v="2017-03-17T00:00:00"/>
    <x v="48"/>
    <x v="1"/>
    <d v="2017-03-17T00:00:00"/>
    <x v="1"/>
  </r>
  <r>
    <x v="2"/>
    <x v="2"/>
    <s v="FA"/>
    <x v="2"/>
    <s v="Pendelton Acclim Pond"/>
    <s v="ODFW"/>
    <d v="2017-03-02T00:00:00"/>
    <x v="49"/>
    <x v="1"/>
    <d v="2017-03-02T00:00:00"/>
    <x v="1"/>
  </r>
  <r>
    <x v="2"/>
    <x v="6"/>
    <s v="FA"/>
    <x v="1"/>
    <s v="Reith Bridge"/>
    <s v="ODFW"/>
    <d v="2017-05-16T00:00:00"/>
    <x v="50"/>
    <x v="1"/>
    <d v="2017-05-16T00:00:00"/>
    <x v="1"/>
  </r>
  <r>
    <x v="2"/>
    <x v="4"/>
    <s v="SP"/>
    <x v="1"/>
    <s v="Thornhollow Acclim Pond"/>
    <s v="ODFW"/>
    <d v="2016-12-30T00:00:00"/>
    <x v="51"/>
    <x v="1"/>
    <d v="2016-12-30T00:00:00"/>
    <x v="1"/>
  </r>
  <r>
    <x v="2"/>
    <x v="4"/>
    <s v="SP"/>
    <x v="1"/>
    <s v="Thornhollow Acclim Pond"/>
    <s v="ODFW"/>
    <d v="2016-12-30T00:00:00"/>
    <x v="52"/>
    <x v="1"/>
    <d v="2016-12-30T00:00:00"/>
    <x v="1"/>
  </r>
  <r>
    <x v="2"/>
    <x v="4"/>
    <s v="SP"/>
    <x v="1"/>
    <s v="Imeques Acclim Pond"/>
    <s v="ODFW"/>
    <d v="2017-04-06T00:00:00"/>
    <x v="53"/>
    <x v="1"/>
    <d v="2017-04-06T00:00:00"/>
    <x v="1"/>
  </r>
  <r>
    <x v="2"/>
    <x v="4"/>
    <s v="SP"/>
    <x v="1"/>
    <s v="Imeques Acclim Pond"/>
    <s v="ODFW"/>
    <d v="2017-04-06T00:00:00"/>
    <x v="54"/>
    <x v="1"/>
    <d v="2017-04-06T00:00:00"/>
    <x v="1"/>
  </r>
  <r>
    <x v="2"/>
    <x v="1"/>
    <s v="SU"/>
    <x v="1"/>
    <s v="Pendelton Acclim Pond"/>
    <s v="ODFW"/>
    <d v="2016-12-30T00:00:00"/>
    <x v="55"/>
    <x v="1"/>
    <d v="2016-12-30T00:00:00"/>
    <x v="1"/>
  </r>
  <r>
    <x v="2"/>
    <x v="1"/>
    <s v="SU"/>
    <x v="1"/>
    <s v="Pendelton Acclim Pond"/>
    <s v="ODFW"/>
    <d v="2016-12-30T00:00:00"/>
    <x v="56"/>
    <x v="1"/>
    <d v="2016-12-30T00:00:00"/>
    <x v="1"/>
  </r>
  <r>
    <x v="2"/>
    <x v="1"/>
    <s v="SU"/>
    <x v="1"/>
    <s v="Thornhollow Acclim Pond"/>
    <s v="ODFW"/>
    <d v="2016-12-30T00:00:00"/>
    <x v="57"/>
    <x v="1"/>
    <d v="2016-12-30T00:00:00"/>
    <x v="1"/>
  </r>
  <r>
    <x v="2"/>
    <x v="7"/>
    <s v="UN"/>
    <x v="12"/>
    <s v="Pendelton Acclim Pond"/>
    <s v="ODFW"/>
    <d v="2017-04-18T00:00:00"/>
    <x v="58"/>
    <x v="1"/>
    <d v="2017-04-18T00:00:00"/>
    <x v="1"/>
  </r>
  <r>
    <x v="2"/>
    <x v="8"/>
    <s v="WI"/>
    <x v="8"/>
    <s v="E Fk Irrig Dist Sand Trap"/>
    <s v="ODFW"/>
    <d v="2017-05-01T00:00:00"/>
    <x v="59"/>
    <x v="5"/>
    <d v="2017-05-03T00:00:00"/>
    <x v="1"/>
  </r>
  <r>
    <x v="2"/>
    <x v="4"/>
    <s v="SP"/>
    <x v="0"/>
    <s v="W Fk Hood River"/>
    <s v="ODFW"/>
    <d v="2017-04-17T00:00:00"/>
    <x v="60"/>
    <x v="5"/>
    <d v="2017-04-19T00:00:00"/>
    <x v="1"/>
  </r>
  <r>
    <x v="2"/>
    <x v="4"/>
    <s v="SP"/>
    <x v="0"/>
    <s v="Deschutes River"/>
    <s v="ODFW"/>
    <d v="2017-04-04T00:00:00"/>
    <x v="61"/>
    <x v="0"/>
    <d v="2017-04-30T00:00:00"/>
    <x v="1"/>
  </r>
  <r>
    <x v="2"/>
    <x v="1"/>
    <s v="SU"/>
    <x v="0"/>
    <s v="Deschutes River"/>
    <s v="ODFW"/>
    <d v="2017-04-03T00:00:00"/>
    <x v="62"/>
    <x v="0"/>
    <d v="2017-04-05T00:00:00"/>
    <x v="1"/>
  </r>
  <r>
    <x v="2"/>
    <x v="1"/>
    <s v="SU"/>
    <x v="13"/>
    <s v="Crooked River (OR)"/>
    <s v="ODFW"/>
    <d v="2017-04-15T00:00:00"/>
    <x v="63"/>
    <x v="0"/>
    <d v="2017-04-15T00:00:00"/>
    <x v="1"/>
  </r>
  <r>
    <x v="2"/>
    <x v="4"/>
    <s v="SP"/>
    <x v="9"/>
    <s v="Metolius River"/>
    <s v="ODFW"/>
    <d v="2017-03-23T00:00:00"/>
    <x v="64"/>
    <x v="0"/>
    <d v="2017-03-23T00:00:00"/>
    <x v="1"/>
  </r>
  <r>
    <x v="2"/>
    <x v="4"/>
    <s v="SP"/>
    <x v="9"/>
    <s v="Crooked River (OR)"/>
    <s v="ODFW"/>
    <d v="2017-03-23T00:00:00"/>
    <x v="65"/>
    <x v="0"/>
    <d v="2017-03-23T00:00:00"/>
    <x v="1"/>
  </r>
  <r>
    <x v="2"/>
    <x v="4"/>
    <s v="SP"/>
    <x v="9"/>
    <s v="Wychus Creek"/>
    <s v="ODFW"/>
    <d v="2017-03-23T00:00:00"/>
    <x v="66"/>
    <x v="0"/>
    <d v="2017-03-23T00:00:00"/>
    <x v="1"/>
  </r>
  <r>
    <x v="2"/>
    <x v="1"/>
    <s v="SU"/>
    <x v="9"/>
    <s v="Crooked River (OR)"/>
    <s v="ODFW"/>
    <d v="2017-04-25T00:00:00"/>
    <x v="67"/>
    <x v="0"/>
    <d v="2017-04-25T00:00:00"/>
    <x v="1"/>
  </r>
  <r>
    <x v="2"/>
    <x v="1"/>
    <s v="SU"/>
    <x v="9"/>
    <s v="Wychus Creek"/>
    <s v="ODFW"/>
    <d v="2017-04-24T00:00:00"/>
    <x v="68"/>
    <x v="0"/>
    <d v="2017-04-24T00:00:00"/>
    <x v="1"/>
  </r>
  <r>
    <x v="2"/>
    <x v="1"/>
    <s v="SU"/>
    <x v="9"/>
    <s v="Crooked River (OR)"/>
    <s v="ODFW"/>
    <d v="2017-05-05T00:00:00"/>
    <x v="29"/>
    <x v="0"/>
    <d v="2017-05-05T00:00:00"/>
    <x v="1"/>
  </r>
  <r>
    <x v="2"/>
    <x v="1"/>
    <s v="SU"/>
    <x v="9"/>
    <s v="Wychus Creek"/>
    <s v="ODFW"/>
    <d v="2017-05-05T00:00:00"/>
    <x v="30"/>
    <x v="0"/>
    <d v="2017-05-05T00:00:00"/>
    <x v="1"/>
  </r>
  <r>
    <x v="2"/>
    <x v="4"/>
    <s v="SP"/>
    <x v="14"/>
    <s v="Jack Creek Acclim Pond"/>
    <s v="YATR"/>
    <d v="2017-03-15T00:00:00"/>
    <x v="69"/>
    <x v="4"/>
    <d v="2017-05-15T00:00:00"/>
    <x v="1"/>
  </r>
  <r>
    <x v="2"/>
    <x v="4"/>
    <s v="SP"/>
    <x v="14"/>
    <s v="Easton Pond"/>
    <s v="YATR"/>
    <d v="2017-03-15T00:00:00"/>
    <x v="70"/>
    <x v="4"/>
    <d v="2017-05-15T00:00:00"/>
    <x v="1"/>
  </r>
  <r>
    <x v="2"/>
    <x v="4"/>
    <s v="SP"/>
    <x v="14"/>
    <s v="Clark Flat Acclim Pond"/>
    <s v="YATR"/>
    <d v="2017-03-15T00:00:00"/>
    <x v="71"/>
    <x v="4"/>
    <d v="2017-05-15T00:00:00"/>
    <x v="1"/>
  </r>
  <r>
    <x v="2"/>
    <x v="4"/>
    <s v="SP"/>
    <x v="15"/>
    <s v="Klickitat Hatchery"/>
    <s v="WDFW"/>
    <d v="2017-03-01T00:00:00"/>
    <x v="31"/>
    <x v="8"/>
    <d v="2017-03-01T00:00:00"/>
    <x v="1"/>
  </r>
  <r>
    <x v="2"/>
    <x v="6"/>
    <s v="FA"/>
    <x v="15"/>
    <s v="Klickitat Hatchery"/>
    <s v="WDFW"/>
    <d v="2017-06-01T00:00:00"/>
    <x v="72"/>
    <x v="8"/>
    <d v="2017-06-01T00:00:00"/>
    <x v="1"/>
  </r>
  <r>
    <x v="2"/>
    <x v="9"/>
    <s v="NO"/>
    <x v="15"/>
    <s v="Klickitat Hatchery"/>
    <s v="WDFW"/>
    <d v="2017-05-01T00:00:00"/>
    <x v="73"/>
    <x v="8"/>
    <d v="2017-05-01T00:00:00"/>
    <x v="1"/>
  </r>
  <r>
    <x v="2"/>
    <x v="4"/>
    <s v="SP"/>
    <x v="16"/>
    <s v="Little White Salmon Hatchery"/>
    <s v="USFW"/>
    <d v="2017-04-12T00:00:00"/>
    <x v="74"/>
    <x v="3"/>
    <d v="2017-04-12T00:00:00"/>
    <x v="1"/>
  </r>
  <r>
    <x v="2"/>
    <x v="6"/>
    <s v="FA"/>
    <x v="16"/>
    <s v="Little White Salmon Hatchery"/>
    <s v="USFW"/>
    <d v="2017-07-05T00:00:00"/>
    <x v="75"/>
    <x v="3"/>
    <d v="2017-07-05T00:00:00"/>
    <x v="1"/>
  </r>
  <r>
    <x v="2"/>
    <x v="6"/>
    <s v="FA"/>
    <x v="5"/>
    <s v="Willard Hatchery"/>
    <s v="USFW"/>
    <d v="2017-07-12T00:00:00"/>
    <x v="76"/>
    <x v="3"/>
    <d v="2017-07-12T00:00:00"/>
    <x v="1"/>
  </r>
  <r>
    <x v="2"/>
    <x v="4"/>
    <s v="SP"/>
    <x v="4"/>
    <s v="Carson Hatchery"/>
    <s v="USFW"/>
    <d v="2017-04-10T00:00:00"/>
    <x v="77"/>
    <x v="2"/>
    <d v="2017-04-10T00:00:00"/>
    <x v="1"/>
  </r>
  <r>
    <x v="2"/>
    <x v="4"/>
    <s v="SP"/>
    <x v="4"/>
    <s v="Walla Walla River"/>
    <s v="USFW"/>
    <d v="2017-03-28T00:00:00"/>
    <x v="78"/>
    <x v="9"/>
    <d v="2017-03-28T00:00:00"/>
    <x v="1"/>
  </r>
  <r>
    <x v="2"/>
    <x v="7"/>
    <s v="UN"/>
    <x v="6"/>
    <s v="Stiles Pond"/>
    <s v="USFW"/>
    <d v="2017-04-15T00:00:00"/>
    <x v="79"/>
    <x v="4"/>
    <d v="2017-06-01T00:00:00"/>
    <x v="1"/>
  </r>
  <r>
    <x v="2"/>
    <x v="7"/>
    <s v="UN"/>
    <x v="6"/>
    <s v="Holmes Pond"/>
    <s v="USFW"/>
    <d v="2017-04-15T00:00:00"/>
    <x v="79"/>
    <x v="4"/>
    <d v="2017-06-01T00:00:00"/>
    <x v="1"/>
  </r>
  <r>
    <x v="2"/>
    <x v="7"/>
    <s v="UN"/>
    <x v="7"/>
    <s v="Prosser Acclim Pond"/>
    <s v="YATR"/>
    <d v="2017-04-15T00:00:00"/>
    <x v="80"/>
    <x v="4"/>
    <d v="2017-06-01T00:00:00"/>
    <x v="1"/>
  </r>
  <r>
    <x v="2"/>
    <x v="6"/>
    <s v="FA"/>
    <x v="17"/>
    <s v="Spring Creek Hatchery"/>
    <s v="USFW"/>
    <d v="2017-04-10T00:00:00"/>
    <x v="81"/>
    <x v="10"/>
    <d v="2017-04-10T00:00:00"/>
    <x v="1"/>
  </r>
  <r>
    <x v="2"/>
    <x v="6"/>
    <s v="FA"/>
    <x v="17"/>
    <s v="Spring Creek Hatchery"/>
    <s v="USFW"/>
    <d v="2017-05-08T00:00:00"/>
    <x v="82"/>
    <x v="10"/>
    <d v="2017-05-08T00:00:00"/>
    <x v="1"/>
  </r>
  <r>
    <x v="2"/>
    <x v="1"/>
    <s v="SU"/>
    <x v="10"/>
    <s v="Dayton Acclim Pond"/>
    <s v="WDFW"/>
    <d v="2017-04-10T00:00:00"/>
    <x v="83"/>
    <x v="6"/>
    <d v="2017-04-24T00:00:00"/>
    <x v="1"/>
  </r>
  <r>
    <x v="2"/>
    <x v="1"/>
    <s v="SU"/>
    <x v="10"/>
    <s v="Dayton Acclim Pond"/>
    <s v="WDFW"/>
    <d v="2017-04-10T00:00:00"/>
    <x v="84"/>
    <x v="6"/>
    <d v="2017-04-24T00:00:00"/>
    <x v="1"/>
  </r>
  <r>
    <x v="2"/>
    <x v="6"/>
    <s v="FA"/>
    <x v="11"/>
    <s v="Above McNary Dam"/>
    <s v="WDFW"/>
    <d v="2017-05-01T00:00:00"/>
    <x v="85"/>
    <x v="7"/>
    <d v="2017-05-01T00:00:00"/>
    <x v="1"/>
  </r>
  <r>
    <x v="2"/>
    <x v="1"/>
    <s v="SU"/>
    <x v="10"/>
    <s v="Walla Walla River"/>
    <s v="WDFW"/>
    <d v="2017-04-10T00:00:00"/>
    <x v="86"/>
    <x v="9"/>
    <d v="2017-04-11T00:00:00"/>
    <x v="1"/>
  </r>
  <r>
    <x v="2"/>
    <x v="6"/>
    <s v="FA"/>
    <x v="18"/>
    <s v="Priest Rapids Hatchery"/>
    <s v="WDFW"/>
    <d v="2017-05-23T00:00:00"/>
    <x v="87"/>
    <x v="7"/>
    <d v="2017-06-19T00:00:00"/>
    <x v="1"/>
  </r>
  <r>
    <x v="2"/>
    <x v="6"/>
    <s v="FA"/>
    <x v="19"/>
    <s v="Ringold Springs Hatchery"/>
    <s v="WDFW"/>
    <d v="2017-06-13T00:00:00"/>
    <x v="88"/>
    <x v="7"/>
    <d v="2017-06-25T00:00:00"/>
    <x v="1"/>
  </r>
  <r>
    <x v="2"/>
    <x v="1"/>
    <s v="SU"/>
    <x v="19"/>
    <s v="Ringold Springs Hatchery"/>
    <s v="WDFW"/>
    <d v="2017-04-13T00:00:00"/>
    <x v="89"/>
    <x v="7"/>
    <d v="2017-04-25T00:00:00"/>
    <x v="1"/>
  </r>
  <r>
    <x v="2"/>
    <x v="1"/>
    <s v="SU"/>
    <x v="20"/>
    <s v="Klickitat River"/>
    <s v="WDFW"/>
    <d v="2017-05-01T00:00:00"/>
    <x v="90"/>
    <x v="8"/>
    <d v="2017-05-03T00:00:00"/>
    <x v="1"/>
  </r>
  <r>
    <x v="2"/>
    <x v="8"/>
    <s v="WI"/>
    <x v="20"/>
    <s v="Rock Cr (Stevenson)"/>
    <s v="WDFW"/>
    <d v="2017-04-19T00:00:00"/>
    <x v="91"/>
    <x v="10"/>
    <d v="2017-04-19T00:00:00"/>
    <x v="1"/>
  </r>
  <r>
    <x v="2"/>
    <x v="9"/>
    <s v="NO"/>
    <x v="21"/>
    <s v="Klickitat River"/>
    <s v="WDFW"/>
    <d v="2017-03-27T00:00:00"/>
    <x v="92"/>
    <x v="8"/>
    <d v="2017-03-27T00:00:00"/>
    <x v="1"/>
  </r>
  <r>
    <x v="2"/>
    <x v="6"/>
    <s v="FA"/>
    <x v="11"/>
    <s v="Yakama River"/>
    <s v="WDFW"/>
    <d v="2017-05-01T00:00:00"/>
    <x v="93"/>
    <x v="4"/>
    <d v="2017-05-01T00:00:00"/>
    <x v="1"/>
  </r>
  <r>
    <x v="2"/>
    <x v="6"/>
    <s v="FA"/>
    <x v="11"/>
    <s v="Above McNary Dam"/>
    <s v="WDFW"/>
    <d v="2017-05-01T00:00:00"/>
    <x v="94"/>
    <x v="7"/>
    <d v="2017-05-01T00:00:00"/>
    <x v="1"/>
  </r>
  <r>
    <x v="2"/>
    <x v="4"/>
    <s v="SP"/>
    <x v="0"/>
    <s v="Hood River"/>
    <s v="ODFW"/>
    <d v="2017-04-07T00:00:00"/>
    <x v="95"/>
    <x v="5"/>
    <d v="2017-04-07T00:00:00"/>
    <x v="1"/>
  </r>
  <r>
    <x v="2"/>
    <x v="4"/>
    <s v="SP"/>
    <x v="0"/>
    <s v="Hood River"/>
    <s v="ODFW"/>
    <d v="2017-05-08T00:00:00"/>
    <x v="96"/>
    <x v="5"/>
    <d v="2017-05-11T00:00:00"/>
    <x v="1"/>
  </r>
  <r>
    <x v="2"/>
    <x v="4"/>
    <s v="SP"/>
    <x v="22"/>
    <s v="Warm Springs Hatchery"/>
    <s v="USFW"/>
    <d v="2017-03-30T00:00:00"/>
    <x v="97"/>
    <x v="0"/>
    <d v="2017-03-30T00:00:00"/>
    <x v="1"/>
  </r>
  <r>
    <x v="3"/>
    <x v="0"/>
    <s v="SP"/>
    <x v="0"/>
    <s v="Metolius River"/>
    <s v="ODFW"/>
    <d v="2015-02-16T00:00:00"/>
    <x v="0"/>
    <x v="0"/>
    <d v="2015-02-16T00:00:00"/>
    <x v="0"/>
  </r>
  <r>
    <x v="3"/>
    <x v="0"/>
    <s v="SP"/>
    <x v="0"/>
    <s v="Wychus Creek"/>
    <s v="ODFW"/>
    <d v="2015-02-16T00:00:00"/>
    <x v="1"/>
    <x v="0"/>
    <d v="2015-02-16T00:00:00"/>
    <x v="0"/>
  </r>
  <r>
    <x v="3"/>
    <x v="0"/>
    <s v="SP"/>
    <x v="0"/>
    <s v="Crooked River (OR)"/>
    <s v="ODFW"/>
    <d v="2015-02-16T00:00:00"/>
    <x v="98"/>
    <x v="0"/>
    <d v="2015-02-16T00:00:00"/>
    <x v="0"/>
  </r>
  <r>
    <x v="3"/>
    <x v="1"/>
    <s v="SU"/>
    <x v="0"/>
    <s v="Wychus Creek"/>
    <s v="ODFW"/>
    <d v="2015-06-01T00:00:00"/>
    <x v="99"/>
    <x v="0"/>
    <d v="2015-06-02T00:00:00"/>
    <x v="0"/>
  </r>
  <r>
    <x v="3"/>
    <x v="1"/>
    <s v="SU"/>
    <x v="0"/>
    <s v="Crooked River (OR)"/>
    <s v="ODFW"/>
    <d v="2015-05-18T00:00:00"/>
    <x v="100"/>
    <x v="0"/>
    <d v="2015-06-08T00:00:00"/>
    <x v="0"/>
  </r>
  <r>
    <x v="3"/>
    <x v="1"/>
    <s v="SU"/>
    <x v="0"/>
    <s v="Ochoco Creek"/>
    <s v="ODFW"/>
    <d v="2015-05-19T00:00:00"/>
    <x v="101"/>
    <x v="0"/>
    <d v="2015-05-19T00:00:00"/>
    <x v="0"/>
  </r>
  <r>
    <x v="3"/>
    <x v="1"/>
    <s v="SU"/>
    <x v="0"/>
    <s v="McKay Creek (Crooked R)"/>
    <s v="ODFW"/>
    <d v="2015-05-21T00:00:00"/>
    <x v="102"/>
    <x v="0"/>
    <d v="2015-05-21T00:00:00"/>
    <x v="0"/>
  </r>
  <r>
    <x v="3"/>
    <x v="1"/>
    <s v="SU"/>
    <x v="0"/>
    <s v="Deschutes River"/>
    <s v="ODFW"/>
    <d v="2015-05-18T00:00:00"/>
    <x v="103"/>
    <x v="0"/>
    <d v="2015-05-27T00:00:00"/>
    <x v="0"/>
  </r>
  <r>
    <x v="3"/>
    <x v="6"/>
    <s v="FA"/>
    <x v="5"/>
    <s v="Willard Hatchery"/>
    <s v="USFW"/>
    <d v="2016-07-11T00:00:00"/>
    <x v="104"/>
    <x v="3"/>
    <d v="2016-07-11T00:00:00"/>
    <x v="1"/>
  </r>
  <r>
    <x v="3"/>
    <x v="4"/>
    <s v="SP"/>
    <x v="22"/>
    <s v="Warm Springs Hatchery"/>
    <s v="USFW"/>
    <d v="2016-03-30T00:00:00"/>
    <x v="105"/>
    <x v="0"/>
    <d v="2016-03-30T00:00:00"/>
    <x v="1"/>
  </r>
  <r>
    <x v="3"/>
    <x v="2"/>
    <s v="FA"/>
    <x v="2"/>
    <s v="Pendelton Acclim Pond"/>
    <s v="ODFW"/>
    <d v="2016-03-01T00:00:00"/>
    <x v="106"/>
    <x v="1"/>
    <d v="2016-03-01T00:00:00"/>
    <x v="1"/>
  </r>
  <r>
    <x v="3"/>
    <x v="2"/>
    <s v="FA"/>
    <x v="2"/>
    <s v="Pendelton Acclim Pond"/>
    <s v="ODFW"/>
    <d v="2016-03-21T00:00:00"/>
    <x v="107"/>
    <x v="1"/>
    <d v="2016-03-21T00:00:00"/>
    <x v="1"/>
  </r>
  <r>
    <x v="3"/>
    <x v="2"/>
    <s v="FA"/>
    <x v="2"/>
    <s v="Pendelton Acclim Pond"/>
    <s v="ODFW"/>
    <d v="2016-03-02T00:00:00"/>
    <x v="108"/>
    <x v="1"/>
    <d v="2016-03-02T00:00:00"/>
    <x v="1"/>
  </r>
  <r>
    <x v="3"/>
    <x v="6"/>
    <s v="FA"/>
    <x v="1"/>
    <s v="Reith Bridge"/>
    <s v="ODFW"/>
    <d v="2016-05-16T00:00:00"/>
    <x v="109"/>
    <x v="1"/>
    <d v="2016-05-16T00:00:00"/>
    <x v="1"/>
  </r>
  <r>
    <x v="3"/>
    <x v="4"/>
    <s v="SP"/>
    <x v="1"/>
    <s v="Thornhollow Acclim Pond"/>
    <s v="ODFW"/>
    <d v="2016-04-07T00:00:00"/>
    <x v="110"/>
    <x v="1"/>
    <d v="2016-04-07T00:00:00"/>
    <x v="1"/>
  </r>
  <r>
    <x v="3"/>
    <x v="4"/>
    <s v="SP"/>
    <x v="1"/>
    <s v="Imeques Acclim Pond"/>
    <s v="ODFW"/>
    <d v="2016-04-06T00:00:00"/>
    <x v="111"/>
    <x v="1"/>
    <d v="2016-04-06T00:00:00"/>
    <x v="1"/>
  </r>
  <r>
    <x v="3"/>
    <x v="4"/>
    <s v="SP"/>
    <x v="1"/>
    <s v="Corporation Guard Station"/>
    <s v="ODFW"/>
    <d v="2016-04-06T00:00:00"/>
    <x v="112"/>
    <x v="1"/>
    <d v="2016-04-07T00:00:00"/>
    <x v="1"/>
  </r>
  <r>
    <x v="3"/>
    <x v="1"/>
    <s v="SU"/>
    <x v="1"/>
    <s v="Thornhollow Acclim Pond"/>
    <s v="ODFW"/>
    <d v="2016-04-26T00:00:00"/>
    <x v="113"/>
    <x v="1"/>
    <d v="2016-04-26T00:00:00"/>
    <x v="1"/>
  </r>
  <r>
    <x v="3"/>
    <x v="1"/>
    <s v="SU"/>
    <x v="1"/>
    <s v="Minthorn Acclimation Pond"/>
    <s v="ODFW"/>
    <d v="2016-04-21T00:00:00"/>
    <x v="114"/>
    <x v="1"/>
    <d v="2016-04-21T00:00:00"/>
    <x v="1"/>
  </r>
  <r>
    <x v="3"/>
    <x v="1"/>
    <s v="SU"/>
    <x v="1"/>
    <s v="Pendelton Acclim Pond"/>
    <s v="ODFW"/>
    <d v="2016-04-20T00:00:00"/>
    <x v="115"/>
    <x v="1"/>
    <d v="2016-04-20T00:00:00"/>
    <x v="1"/>
  </r>
  <r>
    <x v="3"/>
    <x v="7"/>
    <s v="UN"/>
    <x v="12"/>
    <s v="Pendelton Acclim Pond"/>
    <s v="ODFW"/>
    <d v="2016-04-13T00:00:00"/>
    <x v="116"/>
    <x v="1"/>
    <d v="2016-04-13T00:00:00"/>
    <x v="1"/>
  </r>
  <r>
    <x v="3"/>
    <x v="4"/>
    <s v="SP"/>
    <x v="4"/>
    <s v="Carson Hatchery"/>
    <s v="USFW"/>
    <d v="2016-04-12T00:00:00"/>
    <x v="117"/>
    <x v="2"/>
    <d v="2016-04-12T00:00:00"/>
    <x v="1"/>
  </r>
  <r>
    <x v="3"/>
    <x v="4"/>
    <s v="SP"/>
    <x v="4"/>
    <s v="Walla Walla River"/>
    <s v="USFW"/>
    <d v="2016-03-29T00:00:00"/>
    <x v="118"/>
    <x v="9"/>
    <d v="2016-03-29T00:00:00"/>
    <x v="1"/>
  </r>
  <r>
    <x v="3"/>
    <x v="6"/>
    <s v="FA"/>
    <x v="17"/>
    <s v="Spring Creek Hatchery"/>
    <s v="USFW"/>
    <d v="2016-04-11T00:00:00"/>
    <x v="119"/>
    <x v="10"/>
    <d v="2016-04-11T00:00:00"/>
    <x v="1"/>
  </r>
  <r>
    <x v="3"/>
    <x v="6"/>
    <s v="FA"/>
    <x v="17"/>
    <s v="Spring Creek Hatchery"/>
    <s v="USFW"/>
    <d v="2016-05-09T00:00:00"/>
    <x v="120"/>
    <x v="10"/>
    <d v="2016-05-09T00:00:00"/>
    <x v="1"/>
  </r>
  <r>
    <x v="3"/>
    <x v="8"/>
    <s v="WI"/>
    <x v="8"/>
    <s v="E Fk Irrig Dist Sand Trap"/>
    <s v="ODFW"/>
    <d v="2016-05-02T00:00:00"/>
    <x v="121"/>
    <x v="5"/>
    <d v="2016-05-04T00:00:00"/>
    <x v="1"/>
  </r>
  <r>
    <x v="3"/>
    <x v="4"/>
    <s v="SP"/>
    <x v="0"/>
    <s v="W Fk Hood River"/>
    <s v="ODFW"/>
    <d v="2016-04-18T00:00:00"/>
    <x v="122"/>
    <x v="5"/>
    <d v="2016-04-20T00:00:00"/>
    <x v="1"/>
  </r>
  <r>
    <x v="3"/>
    <x v="4"/>
    <s v="SP"/>
    <x v="23"/>
    <s v="W Fk Hood River"/>
    <s v="WSTR"/>
    <d v="2016-04-18T00:00:00"/>
    <x v="123"/>
    <x v="5"/>
    <d v="2016-04-20T00:00:00"/>
    <x v="1"/>
  </r>
  <r>
    <x v="3"/>
    <x v="4"/>
    <s v="SP"/>
    <x v="0"/>
    <s v="Deschutes River"/>
    <s v="ODFW"/>
    <d v="2016-04-04T00:00:00"/>
    <x v="124"/>
    <x v="0"/>
    <d v="2016-05-31T00:00:00"/>
    <x v="1"/>
  </r>
  <r>
    <x v="3"/>
    <x v="1"/>
    <s v="SU"/>
    <x v="0"/>
    <s v="Deschutes River"/>
    <s v="ODFW"/>
    <d v="2016-03-30T00:00:00"/>
    <x v="125"/>
    <x v="0"/>
    <d v="2016-04-01T00:00:00"/>
    <x v="1"/>
  </r>
  <r>
    <x v="3"/>
    <x v="1"/>
    <s v="SU"/>
    <x v="13"/>
    <s v="Crooked River (OR)"/>
    <s v="ODFW"/>
    <d v="2016-04-15T00:00:00"/>
    <x v="63"/>
    <x v="0"/>
    <d v="2016-04-15T00:00:00"/>
    <x v="1"/>
  </r>
  <r>
    <x v="3"/>
    <x v="1"/>
    <s v="SU"/>
    <x v="13"/>
    <s v="Crooked River (OR)"/>
    <s v="ODFW"/>
    <d v="2016-04-15T00:00:00"/>
    <x v="126"/>
    <x v="0"/>
    <d v="2016-04-15T00:00:00"/>
    <x v="1"/>
  </r>
  <r>
    <x v="3"/>
    <x v="4"/>
    <s v="SP"/>
    <x v="9"/>
    <s v="Metolius River"/>
    <s v="ODFW"/>
    <d v="2016-03-17T00:00:00"/>
    <x v="127"/>
    <x v="0"/>
    <d v="2016-03-17T00:00:00"/>
    <x v="1"/>
  </r>
  <r>
    <x v="3"/>
    <x v="4"/>
    <s v="SP"/>
    <x v="9"/>
    <s v="Crooked River (OR)"/>
    <s v="ODFW"/>
    <d v="2016-03-17T00:00:00"/>
    <x v="128"/>
    <x v="0"/>
    <d v="2016-03-17T00:00:00"/>
    <x v="1"/>
  </r>
  <r>
    <x v="3"/>
    <x v="4"/>
    <s v="SP"/>
    <x v="9"/>
    <s v="Wychus Creek"/>
    <s v="ODFW"/>
    <d v="2016-03-17T00:00:00"/>
    <x v="129"/>
    <x v="0"/>
    <d v="2016-03-17T00:00:00"/>
    <x v="1"/>
  </r>
  <r>
    <x v="3"/>
    <x v="4"/>
    <s v="SP"/>
    <x v="9"/>
    <s v="Metolius River"/>
    <s v="ODFW"/>
    <d v="2016-04-05T00:00:00"/>
    <x v="130"/>
    <x v="0"/>
    <d v="2016-04-05T00:00:00"/>
    <x v="1"/>
  </r>
  <r>
    <x v="3"/>
    <x v="4"/>
    <s v="SP"/>
    <x v="9"/>
    <s v="Crooked River (OR)"/>
    <s v="ODFW"/>
    <d v="2016-04-04T00:00:00"/>
    <x v="131"/>
    <x v="0"/>
    <d v="2016-04-04T00:00:00"/>
    <x v="1"/>
  </r>
  <r>
    <x v="3"/>
    <x v="4"/>
    <s v="SP"/>
    <x v="9"/>
    <s v="Wychus Creek"/>
    <s v="ODFW"/>
    <d v="2016-04-05T00:00:00"/>
    <x v="132"/>
    <x v="0"/>
    <d v="2016-04-05T00:00:00"/>
    <x v="1"/>
  </r>
  <r>
    <x v="3"/>
    <x v="1"/>
    <s v="SU"/>
    <x v="9"/>
    <s v="Crooked River (OR)"/>
    <s v="ODFW"/>
    <d v="2016-04-27T00:00:00"/>
    <x v="133"/>
    <x v="0"/>
    <d v="2016-04-27T00:00:00"/>
    <x v="1"/>
  </r>
  <r>
    <x v="3"/>
    <x v="1"/>
    <s v="SU"/>
    <x v="9"/>
    <s v="Wychus Creek"/>
    <s v="ODFW"/>
    <d v="2016-04-27T00:00:00"/>
    <x v="134"/>
    <x v="0"/>
    <d v="2016-04-27T00:00:00"/>
    <x v="1"/>
  </r>
  <r>
    <x v="3"/>
    <x v="1"/>
    <s v="SU"/>
    <x v="9"/>
    <s v="Crooked River (OR)"/>
    <s v="ODFW"/>
    <d v="2016-05-05T00:00:00"/>
    <x v="135"/>
    <x v="0"/>
    <d v="2016-05-06T00:00:00"/>
    <x v="1"/>
  </r>
  <r>
    <x v="3"/>
    <x v="1"/>
    <s v="SU"/>
    <x v="9"/>
    <s v="Wychus Creek"/>
    <s v="ODFW"/>
    <d v="2016-05-05T00:00:00"/>
    <x v="136"/>
    <x v="0"/>
    <d v="2016-05-06T00:00:00"/>
    <x v="1"/>
  </r>
  <r>
    <x v="3"/>
    <x v="4"/>
    <s v="SP"/>
    <x v="16"/>
    <s v="Little White Salmon Hatchery"/>
    <s v="USFW"/>
    <d v="2016-04-21T00:00:00"/>
    <x v="137"/>
    <x v="3"/>
    <d v="2016-04-21T00:00:00"/>
    <x v="1"/>
  </r>
  <r>
    <x v="3"/>
    <x v="6"/>
    <s v="FA"/>
    <x v="16"/>
    <s v="Little White Salmon Hatchery"/>
    <s v="USFW"/>
    <d v="2016-07-11T00:00:00"/>
    <x v="138"/>
    <x v="3"/>
    <d v="2016-07-11T00:00:00"/>
    <x v="1"/>
  </r>
  <r>
    <x v="3"/>
    <x v="7"/>
    <s v="UN"/>
    <x v="6"/>
    <s v="Easton Pond"/>
    <s v="USFW"/>
    <d v="2016-04-15T00:00:00"/>
    <x v="139"/>
    <x v="4"/>
    <d v="2016-06-01T00:00:00"/>
    <x v="1"/>
  </r>
  <r>
    <x v="3"/>
    <x v="7"/>
    <s v="UN"/>
    <x v="6"/>
    <s v="Holmes Pond"/>
    <s v="USFW"/>
    <d v="2016-04-15T00:00:00"/>
    <x v="140"/>
    <x v="4"/>
    <d v="2016-06-01T00:00:00"/>
    <x v="1"/>
  </r>
  <r>
    <x v="3"/>
    <x v="7"/>
    <s v="UN"/>
    <x v="6"/>
    <s v="Stiles Pond"/>
    <s v="USFW"/>
    <d v="2016-04-15T00:00:00"/>
    <x v="141"/>
    <x v="4"/>
    <d v="2016-06-01T00:00:00"/>
    <x v="1"/>
  </r>
  <r>
    <x v="3"/>
    <x v="7"/>
    <s v="UN"/>
    <x v="7"/>
    <s v="Prosser Acclim Pond"/>
    <s v="YATR"/>
    <d v="2016-04-15T00:00:00"/>
    <x v="142"/>
    <x v="4"/>
    <d v="2016-06-01T00:00:00"/>
    <x v="1"/>
  </r>
  <r>
    <x v="3"/>
    <x v="7"/>
    <s v="UN"/>
    <x v="7"/>
    <s v="Stiles Pond"/>
    <s v="YATR"/>
    <d v="2016-04-15T00:00:00"/>
    <x v="143"/>
    <x v="4"/>
    <d v="2016-06-01T00:00:00"/>
    <x v="1"/>
  </r>
  <r>
    <x v="3"/>
    <x v="7"/>
    <s v="UN"/>
    <x v="7"/>
    <s v="Lost Creek Acclim Pond"/>
    <s v="YATR"/>
    <d v="2016-04-15T00:00:00"/>
    <x v="144"/>
    <x v="4"/>
    <d v="2016-06-01T00:00:00"/>
    <x v="1"/>
  </r>
  <r>
    <x v="3"/>
    <x v="7"/>
    <s v="UN"/>
    <x v="7"/>
    <s v="Prosser Acclim Pond"/>
    <s v="YATR"/>
    <d v="2016-04-15T00:00:00"/>
    <x v="145"/>
    <x v="4"/>
    <d v="2016-06-01T00:00:00"/>
    <x v="1"/>
  </r>
  <r>
    <x v="3"/>
    <x v="9"/>
    <s v="NO"/>
    <x v="21"/>
    <s v="Klickitat River"/>
    <s v="WDFW"/>
    <d v="2016-03-28T00:00:00"/>
    <x v="146"/>
    <x v="8"/>
    <d v="2016-03-31T00:00:00"/>
    <x v="1"/>
  </r>
  <r>
    <x v="3"/>
    <x v="1"/>
    <s v="SU"/>
    <x v="20"/>
    <s v="Klickitat River"/>
    <s v="WDFW"/>
    <d v="2016-04-11T00:00:00"/>
    <x v="147"/>
    <x v="8"/>
    <d v="2016-04-11T00:00:00"/>
    <x v="1"/>
  </r>
  <r>
    <x v="3"/>
    <x v="8"/>
    <s v="WI"/>
    <x v="20"/>
    <s v="Rock Cr (Stevenson)"/>
    <s v="WDFW"/>
    <d v="2016-04-15T00:00:00"/>
    <x v="148"/>
    <x v="10"/>
    <d v="2016-05-15T00:00:00"/>
    <x v="1"/>
  </r>
  <r>
    <x v="3"/>
    <x v="1"/>
    <s v="SU"/>
    <x v="10"/>
    <s v="Dayton Acclim Pond"/>
    <s v="WDFW"/>
    <d v="2016-04-13T00:00:00"/>
    <x v="149"/>
    <x v="6"/>
    <d v="2016-04-18T00:00:00"/>
    <x v="1"/>
  </r>
  <r>
    <x v="3"/>
    <x v="1"/>
    <s v="SU"/>
    <x v="10"/>
    <s v="Walla Walla River"/>
    <s v="WDFW"/>
    <d v="2016-04-11T00:00:00"/>
    <x v="150"/>
    <x v="9"/>
    <d v="2016-04-13T00:00:00"/>
    <x v="1"/>
  </r>
  <r>
    <x v="3"/>
    <x v="1"/>
    <s v="SU"/>
    <x v="10"/>
    <s v="Baileysburg Bridge"/>
    <s v="WDFW"/>
    <d v="2016-04-15T00:00:00"/>
    <x v="1"/>
    <x v="6"/>
    <d v="2016-04-20T00:00:00"/>
    <x v="1"/>
  </r>
  <r>
    <x v="3"/>
    <x v="6"/>
    <s v="FA"/>
    <x v="11"/>
    <s v="Above McNary Dam"/>
    <s v="WDFW"/>
    <d v="2016-05-01T00:00:00"/>
    <x v="151"/>
    <x v="7"/>
    <d v="2016-05-31T00:00:00"/>
    <x v="2"/>
  </r>
  <r>
    <x v="3"/>
    <x v="6"/>
    <s v="FA"/>
    <x v="19"/>
    <s v="Ringold Springs Hatchery"/>
    <s v="WDFW"/>
    <d v="2016-06-21T00:00:00"/>
    <x v="152"/>
    <x v="7"/>
    <d v="2016-07-04T00:00:00"/>
    <x v="1"/>
  </r>
  <r>
    <x v="3"/>
    <x v="1"/>
    <s v="SU"/>
    <x v="19"/>
    <s v="Ringold Springs Hatchery"/>
    <s v="WDFW"/>
    <d v="2016-04-09T00:00:00"/>
    <x v="153"/>
    <x v="7"/>
    <d v="2016-04-19T00:00:00"/>
    <x v="1"/>
  </r>
  <r>
    <x v="3"/>
    <x v="6"/>
    <s v="FA"/>
    <x v="18"/>
    <s v="Priest Rapids Hatchery"/>
    <s v="WDFW"/>
    <d v="2016-06-16T00:00:00"/>
    <x v="154"/>
    <x v="7"/>
    <d v="2016-06-23T00:00:00"/>
    <x v="1"/>
  </r>
  <r>
    <x v="3"/>
    <x v="6"/>
    <s v="FA"/>
    <x v="11"/>
    <s v="Above McNary Dam"/>
    <s v="WDFW"/>
    <d v="2016-05-24T00:00:00"/>
    <x v="155"/>
    <x v="7"/>
    <d v="2016-06-09T00:00:00"/>
    <x v="0"/>
  </r>
  <r>
    <x v="3"/>
    <x v="6"/>
    <s v="FA"/>
    <x v="11"/>
    <s v="Yakama River"/>
    <s v="WDFW"/>
    <d v="2016-03-16T00:00:00"/>
    <x v="156"/>
    <x v="4"/>
    <d v="2016-06-17T00:00:00"/>
    <x v="0"/>
  </r>
  <r>
    <x v="3"/>
    <x v="6"/>
    <s v="FA"/>
    <x v="11"/>
    <s v="Above McNary Dam"/>
    <s v="WDFW"/>
    <d v="2016-03-10T00:00:00"/>
    <x v="157"/>
    <x v="7"/>
    <d v="2016-06-04T00:00:00"/>
    <x v="0"/>
  </r>
  <r>
    <x v="3"/>
    <x v="4"/>
    <s v="SP"/>
    <x v="15"/>
    <s v="Klickitat Hatchery"/>
    <s v="WDFW"/>
    <d v="2016-03-22T00:00:00"/>
    <x v="158"/>
    <x v="8"/>
    <d v="2016-03-24T00:00:00"/>
    <x v="1"/>
  </r>
  <r>
    <x v="3"/>
    <x v="6"/>
    <s v="FA"/>
    <x v="15"/>
    <s v="Klickitat Hatchery"/>
    <s v="WDFW"/>
    <d v="2016-06-20T00:00:00"/>
    <x v="159"/>
    <x v="8"/>
    <d v="2016-06-22T00:00:00"/>
    <x v="1"/>
  </r>
  <r>
    <x v="3"/>
    <x v="9"/>
    <s v="NO"/>
    <x v="15"/>
    <s v="Klickitat Hatchery"/>
    <s v="WDFW"/>
    <d v="2016-04-20T00:00:00"/>
    <x v="160"/>
    <x v="8"/>
    <d v="2016-04-22T00:00:00"/>
    <x v="1"/>
  </r>
  <r>
    <x v="3"/>
    <x v="4"/>
    <s v="SP"/>
    <x v="14"/>
    <s v="Jack Creek Acclim Pond"/>
    <s v="YATR"/>
    <d v="2016-03-15T00:00:00"/>
    <x v="161"/>
    <x v="4"/>
    <d v="2016-05-12T00:00:00"/>
    <x v="1"/>
  </r>
  <r>
    <x v="3"/>
    <x v="4"/>
    <s v="SP"/>
    <x v="14"/>
    <s v="Easton Pond"/>
    <s v="YATR"/>
    <d v="2016-03-15T00:00:00"/>
    <x v="162"/>
    <x v="4"/>
    <d v="2016-05-12T00:00:00"/>
    <x v="1"/>
  </r>
  <r>
    <x v="3"/>
    <x v="4"/>
    <s v="SP"/>
    <x v="14"/>
    <s v="Clark Flat Acclim Pond"/>
    <s v="YATR"/>
    <d v="2016-03-15T00:00:00"/>
    <x v="163"/>
    <x v="4"/>
    <d v="2016-05-12T00:00:00"/>
    <x v="1"/>
  </r>
  <r>
    <x v="3"/>
    <x v="6"/>
    <s v="FA"/>
    <x v="7"/>
    <s v="Prosser Acclim Pond"/>
    <s v="YATR"/>
    <d v="2016-05-04T00:00:00"/>
    <x v="164"/>
    <x v="4"/>
    <d v="2016-05-04T00:00:00"/>
    <x v="1"/>
  </r>
  <r>
    <x v="3"/>
    <x v="6"/>
    <s v="FA"/>
    <x v="7"/>
    <s v="Prosser Acclim Pond"/>
    <s v="YATR"/>
    <d v="2016-03-15T00:00:00"/>
    <x v="165"/>
    <x v="4"/>
    <d v="2016-03-15T00:00:00"/>
    <x v="1"/>
  </r>
  <r>
    <x v="3"/>
    <x v="6"/>
    <s v="FA"/>
    <x v="7"/>
    <s v="Prosser Acclim Pond"/>
    <s v="YATR"/>
    <d v="2016-05-06T00:00:00"/>
    <x v="22"/>
    <x v="4"/>
    <d v="2016-05-06T00:00:00"/>
    <x v="1"/>
  </r>
  <r>
    <x v="3"/>
    <x v="6"/>
    <s v="FA"/>
    <x v="7"/>
    <s v="Yakama River"/>
    <s v="YATR"/>
    <d v="2016-05-06T00:00:00"/>
    <x v="126"/>
    <x v="4"/>
    <d v="2016-05-06T00:00:00"/>
    <x v="1"/>
  </r>
  <r>
    <x v="3"/>
    <x v="6"/>
    <s v="FA"/>
    <x v="24"/>
    <s v="Roza Acclim Pond"/>
    <s v="YATR"/>
    <d v="2016-05-06T00:00:00"/>
    <x v="166"/>
    <x v="4"/>
    <d v="2016-05-06T00:00:00"/>
    <x v="1"/>
  </r>
  <r>
    <x v="3"/>
    <x v="7"/>
    <s v="UN"/>
    <x v="7"/>
    <s v="Yakama River"/>
    <s v="YATR"/>
    <d v="2016-04-15T00:00:00"/>
    <x v="167"/>
    <x v="4"/>
    <d v="2016-06-01T00:00:00"/>
    <x v="1"/>
  </r>
  <r>
    <x v="3"/>
    <x v="1"/>
    <s v="SU"/>
    <x v="10"/>
    <s v="Dayton Acclim Pond"/>
    <s v="WDFW"/>
    <d v="2016-04-13T00:00:00"/>
    <x v="168"/>
    <x v="6"/>
    <d v="2016-04-18T00:00:00"/>
    <x v="1"/>
  </r>
  <r>
    <x v="3"/>
    <x v="8"/>
    <s v="WI"/>
    <x v="20"/>
    <s v="Rock Cr (Stevenson)"/>
    <s v="WDFW"/>
    <d v="2016-04-05T00:00:00"/>
    <x v="169"/>
    <x v="10"/>
    <d v="2016-04-05T00:00:00"/>
    <x v="1"/>
  </r>
  <r>
    <x v="4"/>
    <x v="0"/>
    <s v="SP"/>
    <x v="0"/>
    <s v="Deschutes River"/>
    <s v="ODFW"/>
    <d v="2013-03-08T00:00:00"/>
    <x v="170"/>
    <x v="0"/>
    <d v="2013-03-19T00:00:00"/>
    <x v="0"/>
  </r>
  <r>
    <x v="4"/>
    <x v="0"/>
    <s v="SP"/>
    <x v="0"/>
    <s v="Metolius River"/>
    <s v="ODFW"/>
    <d v="2014-03-18T00:00:00"/>
    <x v="171"/>
    <x v="0"/>
    <d v="2014-03-19T00:00:00"/>
    <x v="0"/>
  </r>
  <r>
    <x v="4"/>
    <x v="0"/>
    <s v="SP"/>
    <x v="0"/>
    <s v="Wychus Creek"/>
    <s v="ODFW"/>
    <d v="2014-02-15T00:00:00"/>
    <x v="1"/>
    <x v="0"/>
    <d v="2014-02-15T00:00:00"/>
    <x v="0"/>
  </r>
  <r>
    <x v="4"/>
    <x v="0"/>
    <s v="SP"/>
    <x v="0"/>
    <s v="Crooked River (OR)"/>
    <s v="ODFW"/>
    <d v="2014-03-20T00:00:00"/>
    <x v="172"/>
    <x v="0"/>
    <d v="2014-03-20T00:00:00"/>
    <x v="0"/>
  </r>
  <r>
    <x v="4"/>
    <x v="1"/>
    <s v="SU"/>
    <x v="0"/>
    <s v="Wychus Creek"/>
    <s v="ODFW"/>
    <d v="2014-06-03T00:00:00"/>
    <x v="173"/>
    <x v="0"/>
    <d v="2014-06-04T00:00:00"/>
    <x v="0"/>
  </r>
  <r>
    <x v="4"/>
    <x v="1"/>
    <s v="SU"/>
    <x v="0"/>
    <s v="Crooked River (OR)"/>
    <s v="ODFW"/>
    <d v="2014-05-19T00:00:00"/>
    <x v="99"/>
    <x v="0"/>
    <d v="2014-05-21T00:00:00"/>
    <x v="0"/>
  </r>
  <r>
    <x v="4"/>
    <x v="0"/>
    <s v="SP"/>
    <x v="0"/>
    <s v="Deschutes River"/>
    <s v="ODFW"/>
    <d v="2014-03-20T00:00:00"/>
    <x v="174"/>
    <x v="0"/>
    <d v="2014-03-20T00:00:00"/>
    <x v="0"/>
  </r>
  <r>
    <x v="4"/>
    <x v="1"/>
    <s v="SU"/>
    <x v="0"/>
    <s v="Deschutes River"/>
    <s v="ODFW"/>
    <d v="2014-05-19T00:00:00"/>
    <x v="175"/>
    <x v="0"/>
    <d v="2014-05-19T00:00:00"/>
    <x v="0"/>
  </r>
  <r>
    <x v="4"/>
    <x v="1"/>
    <s v="SU"/>
    <x v="0"/>
    <s v="Ochoco Creek"/>
    <s v="ODFW"/>
    <d v="2014-05-20T00:00:00"/>
    <x v="176"/>
    <x v="0"/>
    <d v="2014-05-20T00:00:00"/>
    <x v="0"/>
  </r>
  <r>
    <x v="4"/>
    <x v="1"/>
    <s v="SU"/>
    <x v="0"/>
    <s v="McKay Creek (Crooked R)"/>
    <s v="ODFW"/>
    <d v="2014-05-21T00:00:00"/>
    <x v="177"/>
    <x v="0"/>
    <d v="2014-05-21T00:00:00"/>
    <x v="0"/>
  </r>
  <r>
    <x v="4"/>
    <x v="2"/>
    <s v="FA"/>
    <x v="2"/>
    <s v="Pendelton Acclim Pond"/>
    <s v="ODFW"/>
    <d v="2015-02-27T00:00:00"/>
    <x v="178"/>
    <x v="1"/>
    <d v="2015-02-27T00:00:00"/>
    <x v="1"/>
  </r>
  <r>
    <x v="4"/>
    <x v="7"/>
    <s v="UN"/>
    <x v="12"/>
    <s v="Pendelton Acclim Pond"/>
    <s v="ODFW"/>
    <d v="2015-03-20T00:00:00"/>
    <x v="179"/>
    <x v="1"/>
    <d v="2015-03-20T00:00:00"/>
    <x v="1"/>
  </r>
  <r>
    <x v="4"/>
    <x v="8"/>
    <s v="WI"/>
    <x v="8"/>
    <s v="Hood River"/>
    <s v="ODFW"/>
    <d v="2015-05-04T00:00:00"/>
    <x v="180"/>
    <x v="5"/>
    <d v="2015-05-07T00:00:00"/>
    <x v="1"/>
  </r>
  <r>
    <x v="4"/>
    <x v="8"/>
    <s v="WI"/>
    <x v="8"/>
    <s v="E Fk Hood River"/>
    <s v="ODFW"/>
    <d v="2015-05-04T00:00:00"/>
    <x v="181"/>
    <x v="5"/>
    <d v="2015-05-06T00:00:00"/>
    <x v="1"/>
  </r>
  <r>
    <x v="4"/>
    <x v="4"/>
    <s v="SP"/>
    <x v="0"/>
    <s v="W Fk Hood River"/>
    <s v="ODFW"/>
    <d v="2015-04-20T00:00:00"/>
    <x v="182"/>
    <x v="5"/>
    <d v="2015-04-22T00:00:00"/>
    <x v="1"/>
  </r>
  <r>
    <x v="4"/>
    <x v="4"/>
    <s v="SP"/>
    <x v="0"/>
    <s v="Deschutes River"/>
    <s v="ODFW"/>
    <d v="2015-04-06T00:00:00"/>
    <x v="183"/>
    <x v="0"/>
    <d v="2015-05-31T00:00:00"/>
    <x v="1"/>
  </r>
  <r>
    <x v="4"/>
    <x v="1"/>
    <s v="SU"/>
    <x v="0"/>
    <s v="Wychus Creek"/>
    <s v="ODFW"/>
    <d v="2015-04-08T00:00:00"/>
    <x v="184"/>
    <x v="0"/>
    <d v="2015-04-08T00:00:00"/>
    <x v="1"/>
  </r>
  <r>
    <x v="4"/>
    <x v="1"/>
    <s v="SU"/>
    <x v="13"/>
    <s v="Crooked River (OR)"/>
    <s v="ODFW"/>
    <d v="2015-04-15T00:00:00"/>
    <x v="185"/>
    <x v="0"/>
    <d v="2015-04-15T00:00:00"/>
    <x v="1"/>
  </r>
  <r>
    <x v="4"/>
    <x v="1"/>
    <s v="SU"/>
    <x v="13"/>
    <s v="Crooked River (OR)"/>
    <s v="ODFW"/>
    <d v="2015-04-15T00:00:00"/>
    <x v="186"/>
    <x v="0"/>
    <d v="2015-04-15T00:00:00"/>
    <x v="1"/>
  </r>
  <r>
    <x v="4"/>
    <x v="4"/>
    <s v="SP"/>
    <x v="9"/>
    <s v="Metolius River"/>
    <s v="ODFW"/>
    <d v="2015-03-09T00:00:00"/>
    <x v="187"/>
    <x v="0"/>
    <d v="2015-03-09T00:00:00"/>
    <x v="1"/>
  </r>
  <r>
    <x v="4"/>
    <x v="4"/>
    <s v="SP"/>
    <x v="9"/>
    <s v="Crooked River (OR)"/>
    <s v="ODFW"/>
    <d v="2015-03-10T00:00:00"/>
    <x v="188"/>
    <x v="0"/>
    <d v="2015-03-10T00:00:00"/>
    <x v="1"/>
  </r>
  <r>
    <x v="4"/>
    <x v="4"/>
    <s v="SP"/>
    <x v="9"/>
    <s v="Wychus Creek"/>
    <s v="ODFW"/>
    <d v="2015-03-09T00:00:00"/>
    <x v="189"/>
    <x v="0"/>
    <d v="2015-03-09T00:00:00"/>
    <x v="1"/>
  </r>
  <r>
    <x v="4"/>
    <x v="6"/>
    <s v="FA"/>
    <x v="1"/>
    <s v="Reith Bridge"/>
    <s v="ODFW"/>
    <d v="2015-05-07T00:00:00"/>
    <x v="190"/>
    <x v="1"/>
    <d v="2015-05-07T00:00:00"/>
    <x v="1"/>
  </r>
  <r>
    <x v="4"/>
    <x v="4"/>
    <s v="SP"/>
    <x v="1"/>
    <s v="Imeques Acclim Pond"/>
    <s v="ODFW"/>
    <d v="2015-04-09T00:00:00"/>
    <x v="191"/>
    <x v="1"/>
    <d v="2015-04-09T00:00:00"/>
    <x v="1"/>
  </r>
  <r>
    <x v="4"/>
    <x v="4"/>
    <s v="SP"/>
    <x v="1"/>
    <s v="Thornhollow Acclim Pond"/>
    <s v="ODFW"/>
    <d v="2015-04-08T00:00:00"/>
    <x v="192"/>
    <x v="1"/>
    <d v="2015-04-08T00:00:00"/>
    <x v="1"/>
  </r>
  <r>
    <x v="4"/>
    <x v="4"/>
    <s v="SP"/>
    <x v="1"/>
    <s v="Corporation Guard Station"/>
    <s v="ODFW"/>
    <d v="2015-04-08T00:00:00"/>
    <x v="193"/>
    <x v="1"/>
    <d v="2015-04-08T00:00:00"/>
    <x v="1"/>
  </r>
  <r>
    <x v="4"/>
    <x v="1"/>
    <s v="SU"/>
    <x v="1"/>
    <s v="Thornhollow Acclim Pond"/>
    <s v="ODFW"/>
    <d v="2015-04-29T00:00:00"/>
    <x v="194"/>
    <x v="1"/>
    <d v="2015-04-29T00:00:00"/>
    <x v="1"/>
  </r>
  <r>
    <x v="4"/>
    <x v="1"/>
    <s v="SU"/>
    <x v="1"/>
    <s v="Minthorn Acclimation Pond"/>
    <s v="ODFW"/>
    <d v="2015-04-22T00:00:00"/>
    <x v="195"/>
    <x v="1"/>
    <d v="2015-04-22T00:00:00"/>
    <x v="1"/>
  </r>
  <r>
    <x v="4"/>
    <x v="1"/>
    <s v="SU"/>
    <x v="1"/>
    <s v="Pendelton Acclim Pond"/>
    <s v="ODFW"/>
    <d v="2015-04-20T00:00:00"/>
    <x v="196"/>
    <x v="1"/>
    <d v="2015-04-20T00:00:00"/>
    <x v="1"/>
  </r>
  <r>
    <x v="4"/>
    <x v="4"/>
    <s v="SP"/>
    <x v="14"/>
    <s v="Clark Flat Acclim Pond"/>
    <s v="YATR"/>
    <d v="2015-03-15T00:00:00"/>
    <x v="197"/>
    <x v="4"/>
    <d v="2015-05-15T00:00:00"/>
    <x v="1"/>
  </r>
  <r>
    <x v="4"/>
    <x v="4"/>
    <s v="SP"/>
    <x v="14"/>
    <s v="Easton Pond"/>
    <s v="YATR"/>
    <d v="2015-03-15T00:00:00"/>
    <x v="198"/>
    <x v="4"/>
    <d v="2015-05-15T00:00:00"/>
    <x v="1"/>
  </r>
  <r>
    <x v="4"/>
    <x v="4"/>
    <s v="SP"/>
    <x v="14"/>
    <s v="Jack Creek Acclim Pond"/>
    <s v="YATR"/>
    <d v="2015-03-15T00:00:00"/>
    <x v="199"/>
    <x v="4"/>
    <d v="2015-05-15T00:00:00"/>
    <x v="1"/>
  </r>
  <r>
    <x v="4"/>
    <x v="2"/>
    <s v="FA"/>
    <x v="2"/>
    <s v="Pendelton Acclim Pond"/>
    <s v="ODFW"/>
    <d v="2015-02-27T00:00:00"/>
    <x v="200"/>
    <x v="1"/>
    <d v="2015-02-27T00:00:00"/>
    <x v="1"/>
  </r>
  <r>
    <x v="4"/>
    <x v="7"/>
    <s v="UN"/>
    <x v="12"/>
    <s v="Pendelton Acclim Pond"/>
    <s v="ODFW"/>
    <d v="2015-04-15T00:00:00"/>
    <x v="201"/>
    <x v="1"/>
    <d v="2015-04-15T00:00:00"/>
    <x v="1"/>
  </r>
  <r>
    <x v="4"/>
    <x v="6"/>
    <s v="FA"/>
    <x v="17"/>
    <s v="Spring Creek Hatchery"/>
    <s v="USFW"/>
    <d v="2015-04-13T00:00:00"/>
    <x v="202"/>
    <x v="10"/>
    <d v="2015-04-13T00:00:00"/>
    <x v="1"/>
  </r>
  <r>
    <x v="4"/>
    <x v="6"/>
    <s v="FA"/>
    <x v="17"/>
    <s v="Spring Creek Hatchery"/>
    <s v="USFW"/>
    <d v="2015-04-27T00:00:00"/>
    <x v="203"/>
    <x v="10"/>
    <d v="2015-04-27T00:00:00"/>
    <x v="1"/>
  </r>
  <r>
    <x v="4"/>
    <x v="4"/>
    <s v="SP"/>
    <x v="15"/>
    <s v="Klickitat River"/>
    <s v="WDFW"/>
    <d v="2015-03-16T00:00:00"/>
    <x v="204"/>
    <x v="8"/>
    <d v="2015-03-20T00:00:00"/>
    <x v="1"/>
  </r>
  <r>
    <x v="4"/>
    <x v="6"/>
    <s v="FA"/>
    <x v="15"/>
    <s v="Klickitat River"/>
    <s v="WDFW"/>
    <d v="2015-06-22T00:00:00"/>
    <x v="205"/>
    <x v="8"/>
    <d v="2015-06-26T00:00:00"/>
    <x v="1"/>
  </r>
  <r>
    <x v="4"/>
    <x v="9"/>
    <s v="NO"/>
    <x v="15"/>
    <s v="Klickitat Hatchery"/>
    <s v="WDFW"/>
    <d v="2015-05-11T00:00:00"/>
    <x v="206"/>
    <x v="8"/>
    <d v="2015-05-14T00:00:00"/>
    <x v="1"/>
  </r>
  <r>
    <x v="4"/>
    <x v="4"/>
    <s v="SP"/>
    <x v="22"/>
    <s v="Warm Springs Hatchery"/>
    <s v="USFW"/>
    <d v="2015-03-30T00:00:00"/>
    <x v="207"/>
    <x v="0"/>
    <d v="2015-03-31T00:00:00"/>
    <x v="1"/>
  </r>
  <r>
    <x v="4"/>
    <x v="4"/>
    <s v="SP"/>
    <x v="16"/>
    <s v="Little White Salmon Hatchery"/>
    <s v="USFW"/>
    <d v="2015-04-16T00:00:00"/>
    <x v="208"/>
    <x v="3"/>
    <d v="2015-04-16T00:00:00"/>
    <x v="1"/>
  </r>
  <r>
    <x v="4"/>
    <x v="6"/>
    <s v="FA"/>
    <x v="16"/>
    <s v="Little White Salmon Hatchery"/>
    <s v="USFW"/>
    <d v="2015-07-02T00:00:00"/>
    <x v="209"/>
    <x v="3"/>
    <d v="2015-07-02T00:00:00"/>
    <x v="1"/>
  </r>
  <r>
    <x v="4"/>
    <x v="9"/>
    <s v="NO"/>
    <x v="21"/>
    <s v="Klickitat River"/>
    <s v="WDFW"/>
    <d v="2015-03-23T00:00:00"/>
    <x v="210"/>
    <x v="8"/>
    <d v="2015-03-27T00:00:00"/>
    <x v="1"/>
  </r>
  <r>
    <x v="4"/>
    <x v="1"/>
    <s v="SU"/>
    <x v="20"/>
    <s v="Klickitat River"/>
    <s v="WDFW"/>
    <d v="2015-04-20T00:00:00"/>
    <x v="211"/>
    <x v="8"/>
    <d v="2015-04-22T00:00:00"/>
    <x v="1"/>
  </r>
  <r>
    <x v="4"/>
    <x v="1"/>
    <s v="SU"/>
    <x v="10"/>
    <s v="Dayton Acclim Pond"/>
    <s v="WDFW"/>
    <d v="2015-03-27T00:00:00"/>
    <x v="212"/>
    <x v="6"/>
    <d v="2015-04-14T00:00:00"/>
    <x v="1"/>
  </r>
  <r>
    <x v="4"/>
    <x v="1"/>
    <s v="SU"/>
    <x v="10"/>
    <s v="Walla Walla River"/>
    <s v="WDFW"/>
    <d v="2015-04-08T00:00:00"/>
    <x v="213"/>
    <x v="9"/>
    <d v="2015-04-10T00:00:00"/>
    <x v="1"/>
  </r>
  <r>
    <x v="4"/>
    <x v="1"/>
    <s v="SU"/>
    <x v="10"/>
    <s v="Baileysburg Bridge"/>
    <s v="WDFW"/>
    <d v="2015-04-15T00:00:00"/>
    <x v="214"/>
    <x v="6"/>
    <d v="2015-04-17T00:00:00"/>
    <x v="1"/>
  </r>
  <r>
    <x v="4"/>
    <x v="6"/>
    <s v="FA"/>
    <x v="11"/>
    <s v="Above McNary Dam"/>
    <s v="WDFW"/>
    <d v="2015-03-26T00:00:00"/>
    <x v="215"/>
    <x v="7"/>
    <d v="2015-06-15T00:00:00"/>
    <x v="1"/>
  </r>
  <r>
    <x v="4"/>
    <x v="6"/>
    <s v="FA"/>
    <x v="19"/>
    <s v="Ringold Springs Hatchery"/>
    <s v="WDFW"/>
    <d v="2015-06-22T00:00:00"/>
    <x v="216"/>
    <x v="7"/>
    <d v="2015-07-03T00:00:00"/>
    <x v="1"/>
  </r>
  <r>
    <x v="4"/>
    <x v="1"/>
    <s v="SU"/>
    <x v="19"/>
    <s v="Ringold Springs Hatchery"/>
    <s v="WDFW"/>
    <d v="2015-04-09T00:00:00"/>
    <x v="217"/>
    <x v="7"/>
    <d v="2015-04-20T00:00:00"/>
    <x v="1"/>
  </r>
  <r>
    <x v="4"/>
    <x v="6"/>
    <s v="FA"/>
    <x v="18"/>
    <s v="Priest Rapids Hatchery"/>
    <s v="WDFW"/>
    <d v="2015-06-12T00:00:00"/>
    <x v="218"/>
    <x v="7"/>
    <d v="2015-06-25T00:00:00"/>
    <x v="1"/>
  </r>
  <r>
    <x v="4"/>
    <x v="6"/>
    <s v="FA"/>
    <x v="11"/>
    <s v="Yakama River"/>
    <s v="WDFW"/>
    <d v="2015-05-15T00:00:00"/>
    <x v="219"/>
    <x v="4"/>
    <d v="2015-05-31T00:00:00"/>
    <x v="1"/>
  </r>
  <r>
    <x v="4"/>
    <x v="6"/>
    <s v="FA"/>
    <x v="11"/>
    <s v="Above McNary Dam"/>
    <s v="WDFW"/>
    <d v="2015-05-15T00:00:00"/>
    <x v="220"/>
    <x v="7"/>
    <d v="2015-05-31T00:00:00"/>
    <x v="1"/>
  </r>
  <r>
    <x v="4"/>
    <x v="7"/>
    <s v="UN"/>
    <x v="6"/>
    <s v="Stiles Pond"/>
    <s v="USFW"/>
    <d v="2015-04-15T00:00:00"/>
    <x v="221"/>
    <x v="4"/>
    <d v="2015-06-01T00:00:00"/>
    <x v="1"/>
  </r>
  <r>
    <x v="4"/>
    <x v="7"/>
    <s v="UN"/>
    <x v="6"/>
    <s v="Holmes Pond"/>
    <s v="USFW"/>
    <d v="2015-04-15T00:00:00"/>
    <x v="222"/>
    <x v="4"/>
    <d v="2015-06-01T00:00:00"/>
    <x v="1"/>
  </r>
  <r>
    <x v="4"/>
    <x v="7"/>
    <s v="UN"/>
    <x v="6"/>
    <s v="Easton Pond"/>
    <s v="USFW"/>
    <d v="2015-04-15T00:00:00"/>
    <x v="223"/>
    <x v="4"/>
    <d v="2015-06-01T00:00:00"/>
    <x v="1"/>
  </r>
  <r>
    <x v="4"/>
    <x v="7"/>
    <s v="UN"/>
    <x v="7"/>
    <s v="Prosser Acclim Pond"/>
    <s v="YATR"/>
    <d v="2015-04-15T00:00:00"/>
    <x v="80"/>
    <x v="4"/>
    <d v="2015-06-01T00:00:00"/>
    <x v="1"/>
  </r>
  <r>
    <x v="4"/>
    <x v="7"/>
    <s v="UN"/>
    <x v="7"/>
    <s v="Prosser Acclim Pond"/>
    <s v="YATR"/>
    <d v="2015-04-15T00:00:00"/>
    <x v="224"/>
    <x v="4"/>
    <d v="2015-06-01T00:00:00"/>
    <x v="1"/>
  </r>
  <r>
    <x v="4"/>
    <x v="7"/>
    <s v="UN"/>
    <x v="7"/>
    <s v="Yakama River"/>
    <s v="YATR"/>
    <d v="2015-04-15T00:00:00"/>
    <x v="225"/>
    <x v="4"/>
    <d v="2015-06-01T00:00:00"/>
    <x v="1"/>
  </r>
  <r>
    <x v="4"/>
    <x v="7"/>
    <s v="UN"/>
    <x v="7"/>
    <s v="Stiles Pond"/>
    <s v="YATR"/>
    <d v="2015-04-15T00:00:00"/>
    <x v="226"/>
    <x v="4"/>
    <d v="2015-06-01T00:00:00"/>
    <x v="1"/>
  </r>
  <r>
    <x v="4"/>
    <x v="7"/>
    <s v="UN"/>
    <x v="7"/>
    <s v="Lost Creek Acclim Pond"/>
    <s v="YATR"/>
    <d v="2015-04-15T00:00:00"/>
    <x v="227"/>
    <x v="4"/>
    <d v="2015-06-01T00:00:00"/>
    <x v="1"/>
  </r>
  <r>
    <x v="4"/>
    <x v="6"/>
    <s v="FA"/>
    <x v="7"/>
    <s v="Prosser Acclim Pond"/>
    <s v="YATR"/>
    <d v="2015-05-06T00:00:00"/>
    <x v="228"/>
    <x v="4"/>
    <d v="2015-05-06T00:00:00"/>
    <x v="1"/>
  </r>
  <r>
    <x v="4"/>
    <x v="6"/>
    <s v="FA"/>
    <x v="7"/>
    <s v="Prosser Acclim Pond"/>
    <s v="YATR"/>
    <d v="2015-05-04T00:00:00"/>
    <x v="229"/>
    <x v="4"/>
    <d v="2015-05-04T00:00:00"/>
    <x v="1"/>
  </r>
  <r>
    <x v="4"/>
    <x v="6"/>
    <s v="FA"/>
    <x v="7"/>
    <s v="Prosser Acclim Pond"/>
    <s v="YATR"/>
    <d v="2015-05-06T00:00:00"/>
    <x v="230"/>
    <x v="4"/>
    <d v="2015-05-06T00:00:00"/>
    <x v="1"/>
  </r>
  <r>
    <x v="4"/>
    <x v="6"/>
    <s v="FA"/>
    <x v="24"/>
    <s v="Roza Acclim Pond"/>
    <s v="YATR"/>
    <d v="2015-04-29T00:00:00"/>
    <x v="231"/>
    <x v="4"/>
    <d v="2015-04-29T00:00:00"/>
    <x v="1"/>
  </r>
  <r>
    <x v="4"/>
    <x v="6"/>
    <s v="FA"/>
    <x v="24"/>
    <s v="Roza Acclim Pond"/>
    <s v="YATR"/>
    <d v="2015-05-16T00:00:00"/>
    <x v="232"/>
    <x v="4"/>
    <d v="2015-05-16T00:00:00"/>
    <x v="1"/>
  </r>
  <r>
    <x v="4"/>
    <x v="6"/>
    <s v="FA"/>
    <x v="24"/>
    <s v="Nelson Springs"/>
    <s v="YATR"/>
    <d v="2015-05-13T00:00:00"/>
    <x v="233"/>
    <x v="4"/>
    <d v="2015-05-13T00:00:00"/>
    <x v="1"/>
  </r>
  <r>
    <x v="4"/>
    <x v="4"/>
    <s v="SP"/>
    <x v="4"/>
    <s v="Carson Hatchery"/>
    <s v="USFW"/>
    <d v="2015-04-15T00:00:00"/>
    <x v="234"/>
    <x v="2"/>
    <d v="2015-04-15T00:00:00"/>
    <x v="1"/>
  </r>
  <r>
    <x v="4"/>
    <x v="4"/>
    <s v="SP"/>
    <x v="4"/>
    <s v="Walla Walla River"/>
    <s v="USFW"/>
    <d v="2015-03-30T00:00:00"/>
    <x v="235"/>
    <x v="9"/>
    <d v="2015-03-31T00:00:00"/>
    <x v="1"/>
  </r>
  <r>
    <x v="4"/>
    <x v="6"/>
    <s v="FA"/>
    <x v="5"/>
    <s v="Willard Hatchery"/>
    <s v="USFW"/>
    <d v="2015-07-01T00:00:00"/>
    <x v="236"/>
    <x v="3"/>
    <d v="2015-07-01T00:00:00"/>
    <x v="1"/>
  </r>
  <r>
    <x v="4"/>
    <x v="1"/>
    <s v="SU"/>
    <x v="0"/>
    <s v="Deschutes River"/>
    <s v="ODFW"/>
    <d v="2015-03-06T00:00:00"/>
    <x v="237"/>
    <x v="0"/>
    <d v="2015-03-06T00:00:00"/>
    <x v="1"/>
  </r>
  <r>
    <x v="4"/>
    <x v="1"/>
    <s v="SU"/>
    <x v="0"/>
    <s v="Crooked River (OR)"/>
    <s v="ODFW"/>
    <d v="2015-03-16T00:00:00"/>
    <x v="238"/>
    <x v="0"/>
    <d v="2015-03-16T00:00:00"/>
    <x v="1"/>
  </r>
  <r>
    <x v="4"/>
    <x v="1"/>
    <s v="SU"/>
    <x v="0"/>
    <s v="Deschutes River"/>
    <s v="ODFW"/>
    <d v="2015-04-01T00:00:00"/>
    <x v="239"/>
    <x v="0"/>
    <d v="2015-04-04T00:00:00"/>
    <x v="1"/>
  </r>
  <r>
    <x v="4"/>
    <x v="4"/>
    <s v="SP"/>
    <x v="23"/>
    <s v="W Fk Hood River"/>
    <s v="WSTR"/>
    <d v="2015-04-20T00:00:00"/>
    <x v="240"/>
    <x v="5"/>
    <d v="2015-04-22T00:00:00"/>
    <x v="1"/>
  </r>
  <r>
    <x v="4"/>
    <x v="4"/>
    <s v="SP"/>
    <x v="23"/>
    <s v="W Fk Hood River"/>
    <s v="WSTR"/>
    <d v="2015-04-20T00:00:00"/>
    <x v="241"/>
    <x v="5"/>
    <d v="2015-04-22T00:00:00"/>
    <x v="1"/>
  </r>
  <r>
    <x v="4"/>
    <x v="6"/>
    <s v="FA"/>
    <x v="24"/>
    <s v="Prosser Acclim Pond"/>
    <s v="YATR"/>
    <d v="2015-05-06T00:00:00"/>
    <x v="242"/>
    <x v="4"/>
    <d v="2015-05-06T00:00:00"/>
    <x v="1"/>
  </r>
  <r>
    <x v="5"/>
    <x v="10"/>
    <s v="NO"/>
    <x v="11"/>
    <s v="Rock Cr (Stevenson)"/>
    <s v="WDFW"/>
    <d v="2013-05-31T00:00:00"/>
    <x v="243"/>
    <x v="10"/>
    <d v="2013-05-31T00:00:00"/>
    <x v="0"/>
  </r>
  <r>
    <x v="5"/>
    <x v="0"/>
    <s v="SP"/>
    <x v="0"/>
    <s v="Metolius River"/>
    <s v="ODFW"/>
    <d v="2013-03-05T00:00:00"/>
    <x v="244"/>
    <x v="0"/>
    <d v="2013-03-19T00:00:00"/>
    <x v="0"/>
  </r>
  <r>
    <x v="5"/>
    <x v="0"/>
    <s v="SP"/>
    <x v="0"/>
    <s v="Wychus Creek"/>
    <s v="ODFW"/>
    <d v="2013-03-07T00:00:00"/>
    <x v="245"/>
    <x v="0"/>
    <d v="2013-03-19T00:00:00"/>
    <x v="0"/>
  </r>
  <r>
    <x v="5"/>
    <x v="0"/>
    <s v="SP"/>
    <x v="0"/>
    <s v="Crooked River (OR)"/>
    <s v="ODFW"/>
    <d v="2013-03-06T00:00:00"/>
    <x v="246"/>
    <x v="0"/>
    <d v="2013-03-08T00:00:00"/>
    <x v="0"/>
  </r>
  <r>
    <x v="5"/>
    <x v="1"/>
    <s v="SU"/>
    <x v="0"/>
    <s v="McKay Creek (Crooked R)"/>
    <s v="ODFW"/>
    <s v="12/30/1899"/>
    <x v="247"/>
    <x v="0"/>
    <s v="12/30/1899"/>
    <x v="0"/>
  </r>
  <r>
    <x v="5"/>
    <x v="0"/>
    <s v="SP"/>
    <x v="0"/>
    <s v="Ochoco Creek"/>
    <s v="ODFW"/>
    <d v="2013-03-06T00:00:00"/>
    <x v="248"/>
    <x v="0"/>
    <d v="2013-03-06T00:00:00"/>
    <x v="0"/>
  </r>
  <r>
    <x v="5"/>
    <x v="1"/>
    <s v="SU"/>
    <x v="0"/>
    <s v="Ochoco Creek"/>
    <s v="ODFW"/>
    <s v="12/30/1899"/>
    <x v="249"/>
    <x v="0"/>
    <s v="12/30/1899"/>
    <x v="0"/>
  </r>
  <r>
    <x v="5"/>
    <x v="1"/>
    <s v="SU"/>
    <x v="0"/>
    <s v="Wychus Creek"/>
    <s v="ODFW"/>
    <d v="2013-06-19T00:00:00"/>
    <x v="250"/>
    <x v="0"/>
    <d v="2013-06-20T00:00:00"/>
    <x v="0"/>
  </r>
  <r>
    <x v="5"/>
    <x v="1"/>
    <s v="SU"/>
    <x v="0"/>
    <s v="Deschutes River"/>
    <s v="ODFW"/>
    <d v="2013-06-20T00:00:00"/>
    <x v="251"/>
    <x v="0"/>
    <d v="2013-06-20T00:00:00"/>
    <x v="0"/>
  </r>
  <r>
    <x v="5"/>
    <x v="1"/>
    <s v="SU"/>
    <x v="1"/>
    <s v="Umatilla River"/>
    <s v="ODFW"/>
    <d v="2013-10-24T00:00:00"/>
    <x v="252"/>
    <x v="1"/>
    <d v="2013-10-24T00:00:00"/>
    <x v="1"/>
  </r>
  <r>
    <x v="5"/>
    <x v="0"/>
    <s v="SP"/>
    <x v="1"/>
    <s v="Imeques Acclim Pond"/>
    <s v="ODFW"/>
    <d v="2013-12-07T00:00:00"/>
    <x v="253"/>
    <x v="1"/>
    <d v="2013-12-07T00:00:00"/>
    <x v="2"/>
  </r>
  <r>
    <x v="5"/>
    <x v="0"/>
    <s v="SP"/>
    <x v="1"/>
    <s v="Thornhollow Acclim Pond"/>
    <s v="ODFW"/>
    <d v="2013-12-08T00:00:00"/>
    <x v="254"/>
    <x v="1"/>
    <d v="2013-12-08T00:00:00"/>
    <x v="2"/>
  </r>
  <r>
    <x v="5"/>
    <x v="2"/>
    <s v="FA"/>
    <x v="2"/>
    <s v="Pendelton Acclim Pond"/>
    <s v="ODFW"/>
    <d v="2014-03-03T00:00:00"/>
    <x v="255"/>
    <x v="1"/>
    <d v="2014-03-03T00:00:00"/>
    <x v="1"/>
  </r>
  <r>
    <x v="5"/>
    <x v="6"/>
    <s v="FA"/>
    <x v="2"/>
    <s v="Reith Bridge"/>
    <s v="ODFW"/>
    <d v="2014-05-13T00:00:00"/>
    <x v="256"/>
    <x v="1"/>
    <d v="2014-05-13T00:00:00"/>
    <x v="1"/>
  </r>
  <r>
    <x v="5"/>
    <x v="4"/>
    <s v="SP"/>
    <x v="1"/>
    <s v="Imeques Acclim Pond"/>
    <s v="ODFW"/>
    <d v="2014-04-09T00:00:00"/>
    <x v="257"/>
    <x v="1"/>
    <d v="2014-04-09T00:00:00"/>
    <x v="1"/>
  </r>
  <r>
    <x v="5"/>
    <x v="4"/>
    <s v="SP"/>
    <x v="1"/>
    <s v="Imeques Acclim Pond"/>
    <s v="ODFW"/>
    <d v="2014-04-09T00:00:00"/>
    <x v="258"/>
    <x v="1"/>
    <d v="2014-04-09T00:00:00"/>
    <x v="1"/>
  </r>
  <r>
    <x v="5"/>
    <x v="1"/>
    <s v="SU"/>
    <x v="1"/>
    <s v="Thornhollow Acclim Pond"/>
    <s v="ODFW"/>
    <d v="2014-05-02T00:00:00"/>
    <x v="259"/>
    <x v="1"/>
    <d v="2014-05-02T00:00:00"/>
    <x v="1"/>
  </r>
  <r>
    <x v="5"/>
    <x v="1"/>
    <s v="SU"/>
    <x v="1"/>
    <s v="Pendelton Acclim Pond"/>
    <s v="ODFW"/>
    <d v="2014-04-21T00:00:00"/>
    <x v="260"/>
    <x v="1"/>
    <d v="2014-04-21T00:00:00"/>
    <x v="1"/>
  </r>
  <r>
    <x v="5"/>
    <x v="1"/>
    <s v="SU"/>
    <x v="1"/>
    <s v="Minthorn Acclimation Pond"/>
    <s v="ODFW"/>
    <d v="2014-04-23T00:00:00"/>
    <x v="261"/>
    <x v="1"/>
    <d v="2014-04-23T00:00:00"/>
    <x v="1"/>
  </r>
  <r>
    <x v="5"/>
    <x v="7"/>
    <s v="UN"/>
    <x v="12"/>
    <s v="Pendelton Acclim Pond"/>
    <s v="ODFW"/>
    <d v="2014-04-16T00:00:00"/>
    <x v="262"/>
    <x v="1"/>
    <d v="2014-04-16T00:00:00"/>
    <x v="1"/>
  </r>
  <r>
    <x v="5"/>
    <x v="7"/>
    <s v="UN"/>
    <x v="12"/>
    <s v="Pendelton Acclim Pond"/>
    <s v="ODFW"/>
    <d v="2014-03-21T00:00:00"/>
    <x v="263"/>
    <x v="1"/>
    <d v="2014-03-21T00:00:00"/>
    <x v="1"/>
  </r>
  <r>
    <x v="5"/>
    <x v="7"/>
    <s v="UN"/>
    <x v="6"/>
    <s v="Easton Pond"/>
    <s v="USFW"/>
    <d v="2014-04-15T00:00:00"/>
    <x v="264"/>
    <x v="4"/>
    <d v="2014-06-15T00:00:00"/>
    <x v="1"/>
  </r>
  <r>
    <x v="5"/>
    <x v="7"/>
    <s v="UN"/>
    <x v="6"/>
    <s v="Easton Pond"/>
    <s v="USFW"/>
    <d v="2014-04-15T00:00:00"/>
    <x v="265"/>
    <x v="4"/>
    <d v="2014-06-15T00:00:00"/>
    <x v="1"/>
  </r>
  <r>
    <x v="5"/>
    <x v="7"/>
    <s v="UN"/>
    <x v="6"/>
    <s v="Lost Creek Acclim Pond"/>
    <s v="USFW"/>
    <d v="2014-04-15T00:00:00"/>
    <x v="266"/>
    <x v="4"/>
    <d v="2014-06-15T00:00:00"/>
    <x v="1"/>
  </r>
  <r>
    <x v="5"/>
    <x v="7"/>
    <s v="UN"/>
    <x v="6"/>
    <s v="Stiles Pond"/>
    <s v="USFW"/>
    <d v="2014-04-15T00:00:00"/>
    <x v="267"/>
    <x v="4"/>
    <d v="2014-06-15T00:00:00"/>
    <x v="1"/>
  </r>
  <r>
    <x v="5"/>
    <x v="7"/>
    <s v="UN"/>
    <x v="6"/>
    <s v="Holmes Pond"/>
    <s v="USFW"/>
    <d v="2014-04-15T00:00:00"/>
    <x v="268"/>
    <x v="4"/>
    <d v="2014-06-15T00:00:00"/>
    <x v="1"/>
  </r>
  <r>
    <x v="5"/>
    <x v="7"/>
    <s v="UN"/>
    <x v="7"/>
    <s v="Prosser Acclim Pond"/>
    <s v="YATR"/>
    <d v="2014-04-15T00:00:00"/>
    <x v="269"/>
    <x v="4"/>
    <d v="2014-06-15T00:00:00"/>
    <x v="1"/>
  </r>
  <r>
    <x v="5"/>
    <x v="7"/>
    <s v="UN"/>
    <x v="7"/>
    <s v="Yakama River"/>
    <s v="YATR"/>
    <d v="2014-04-15T00:00:00"/>
    <x v="270"/>
    <x v="4"/>
    <d v="2014-06-15T00:00:00"/>
    <x v="1"/>
  </r>
  <r>
    <x v="5"/>
    <x v="7"/>
    <s v="UN"/>
    <x v="7"/>
    <s v="Stiles Pond"/>
    <s v="YATR"/>
    <d v="2014-04-15T00:00:00"/>
    <x v="271"/>
    <x v="4"/>
    <d v="2014-06-15T00:00:00"/>
    <x v="1"/>
  </r>
  <r>
    <x v="5"/>
    <x v="6"/>
    <s v="FA"/>
    <x v="7"/>
    <s v="Prosser Acclim Pond"/>
    <s v="YATR"/>
    <d v="2014-04-25T00:00:00"/>
    <x v="272"/>
    <x v="4"/>
    <d v="2014-04-25T00:00:00"/>
    <x v="1"/>
  </r>
  <r>
    <x v="5"/>
    <x v="6"/>
    <s v="FA"/>
    <x v="7"/>
    <s v="Prosser Acclim Pond"/>
    <s v="YATR"/>
    <d v="2014-04-30T00:00:00"/>
    <x v="273"/>
    <x v="4"/>
    <d v="2014-04-30T00:00:00"/>
    <x v="1"/>
  </r>
  <r>
    <x v="5"/>
    <x v="6"/>
    <s v="FA"/>
    <x v="7"/>
    <s v="Prosser Acclim Pond"/>
    <s v="YATR"/>
    <d v="2014-05-01T00:00:00"/>
    <x v="274"/>
    <x v="4"/>
    <d v="2014-05-01T00:00:00"/>
    <x v="1"/>
  </r>
  <r>
    <x v="5"/>
    <x v="6"/>
    <s v="FA"/>
    <x v="24"/>
    <s v="Nelson Springs"/>
    <s v="YATR"/>
    <d v="2014-05-12T00:00:00"/>
    <x v="275"/>
    <x v="4"/>
    <d v="2014-05-12T00:00:00"/>
    <x v="1"/>
  </r>
  <r>
    <x v="5"/>
    <x v="6"/>
    <s v="FA"/>
    <x v="24"/>
    <s v="Nelson Springs"/>
    <s v="YATR"/>
    <d v="2014-06-02T00:00:00"/>
    <x v="276"/>
    <x v="4"/>
    <d v="2014-06-02T00:00:00"/>
    <x v="1"/>
  </r>
  <r>
    <x v="5"/>
    <x v="6"/>
    <s v="FA"/>
    <x v="24"/>
    <s v="Roza Acclim Pond"/>
    <s v="YATR"/>
    <d v="2014-06-05T00:00:00"/>
    <x v="277"/>
    <x v="4"/>
    <d v="2014-06-05T00:00:00"/>
    <x v="1"/>
  </r>
  <r>
    <x v="5"/>
    <x v="4"/>
    <s v="SP"/>
    <x v="14"/>
    <s v="Clark Flat Acclim Pond"/>
    <s v="YATR"/>
    <d v="2014-03-15T00:00:00"/>
    <x v="278"/>
    <x v="4"/>
    <d v="2014-05-15T00:00:00"/>
    <x v="1"/>
  </r>
  <r>
    <x v="5"/>
    <x v="4"/>
    <s v="SP"/>
    <x v="14"/>
    <s v="Easton Pond"/>
    <s v="YATR"/>
    <d v="2014-03-15T00:00:00"/>
    <x v="279"/>
    <x v="4"/>
    <d v="2014-05-15T00:00:00"/>
    <x v="1"/>
  </r>
  <r>
    <x v="5"/>
    <x v="4"/>
    <s v="SP"/>
    <x v="14"/>
    <s v="Jack Creek Acclim Pond"/>
    <s v="YATR"/>
    <d v="2014-03-15T00:00:00"/>
    <x v="280"/>
    <x v="4"/>
    <d v="2014-05-15T00:00:00"/>
    <x v="1"/>
  </r>
  <r>
    <x v="5"/>
    <x v="4"/>
    <s v="SP"/>
    <x v="22"/>
    <s v="Warm Springs Hatchery"/>
    <s v="USFW"/>
    <d v="2014-03-31T00:00:00"/>
    <x v="281"/>
    <x v="0"/>
    <d v="2014-04-04T00:00:00"/>
    <x v="1"/>
  </r>
  <r>
    <x v="5"/>
    <x v="4"/>
    <s v="SP"/>
    <x v="16"/>
    <s v="Little White Salmon Hatchery"/>
    <s v="USFW"/>
    <d v="2014-04-17T00:00:00"/>
    <x v="282"/>
    <x v="3"/>
    <d v="2014-04-17T00:00:00"/>
    <x v="1"/>
  </r>
  <r>
    <x v="5"/>
    <x v="6"/>
    <s v="FA"/>
    <x v="16"/>
    <s v="Little White Salmon Hatchery"/>
    <s v="USFW"/>
    <d v="2014-07-02T00:00:00"/>
    <x v="283"/>
    <x v="3"/>
    <d v="2014-07-02T00:00:00"/>
    <x v="1"/>
  </r>
  <r>
    <x v="5"/>
    <x v="6"/>
    <s v="FA"/>
    <x v="16"/>
    <s v="Little White Salmon Hatchery"/>
    <s v="USFW"/>
    <d v="2014-07-01T00:00:00"/>
    <x v="284"/>
    <x v="3"/>
    <d v="2014-07-01T00:00:00"/>
    <x v="1"/>
  </r>
  <r>
    <x v="5"/>
    <x v="6"/>
    <s v="FA"/>
    <x v="5"/>
    <s v="Willard Hatchery"/>
    <s v="USFW"/>
    <d v="2014-07-28T00:00:00"/>
    <x v="285"/>
    <x v="3"/>
    <d v="2014-07-28T00:00:00"/>
    <x v="1"/>
  </r>
  <r>
    <x v="5"/>
    <x v="4"/>
    <s v="SP"/>
    <x v="5"/>
    <s v="Willard Hatchery"/>
    <s v="USFW"/>
    <d v="2014-04-17T00:00:00"/>
    <x v="286"/>
    <x v="3"/>
    <d v="2014-04-17T00:00:00"/>
    <x v="1"/>
  </r>
  <r>
    <x v="5"/>
    <x v="4"/>
    <s v="SP"/>
    <x v="4"/>
    <s v="Carson Hatchery"/>
    <s v="USFW"/>
    <d v="2014-04-16T00:00:00"/>
    <x v="287"/>
    <x v="2"/>
    <d v="2014-04-16T00:00:00"/>
    <x v="1"/>
  </r>
  <r>
    <x v="5"/>
    <x v="4"/>
    <s v="SP"/>
    <x v="4"/>
    <s v="Walla Walla River"/>
    <s v="USFW"/>
    <d v="2014-03-31T00:00:00"/>
    <x v="288"/>
    <x v="9"/>
    <d v="2014-04-01T00:00:00"/>
    <x v="1"/>
  </r>
  <r>
    <x v="5"/>
    <x v="6"/>
    <s v="FA"/>
    <x v="17"/>
    <s v="Spring Creek Hatchery"/>
    <s v="USFW"/>
    <d v="2014-04-11T00:00:00"/>
    <x v="289"/>
    <x v="10"/>
    <d v="2014-04-11T00:00:00"/>
    <x v="1"/>
  </r>
  <r>
    <x v="5"/>
    <x v="6"/>
    <s v="FA"/>
    <x v="17"/>
    <s v="Spring Creek Hatchery"/>
    <s v="USFW"/>
    <d v="2014-05-06T00:00:00"/>
    <x v="290"/>
    <x v="10"/>
    <d v="2014-05-06T00:00:00"/>
    <x v="1"/>
  </r>
  <r>
    <x v="5"/>
    <x v="8"/>
    <s v="WI"/>
    <x v="23"/>
    <s v="E Fk Irrig Dist Sand Trap"/>
    <s v="WSTR"/>
    <d v="2014-05-05T00:00:00"/>
    <x v="291"/>
    <x v="5"/>
    <d v="2014-05-07T00:00:00"/>
    <x v="1"/>
  </r>
  <r>
    <x v="5"/>
    <x v="4"/>
    <s v="SP"/>
    <x v="0"/>
    <s v="W Fk Hood River"/>
    <s v="ODFW"/>
    <d v="2014-04-21T00:00:00"/>
    <x v="292"/>
    <x v="5"/>
    <d v="2014-04-22T00:00:00"/>
    <x v="1"/>
  </r>
  <r>
    <x v="5"/>
    <x v="4"/>
    <s v="SP"/>
    <x v="0"/>
    <s v="Deschutes River"/>
    <s v="ODFW"/>
    <d v="2014-04-01T00:00:00"/>
    <x v="293"/>
    <x v="0"/>
    <d v="2014-06-15T00:00:00"/>
    <x v="1"/>
  </r>
  <r>
    <x v="5"/>
    <x v="1"/>
    <s v="SU"/>
    <x v="0"/>
    <s v="Deschutes River"/>
    <s v="ODFW"/>
    <d v="2014-04-01T00:00:00"/>
    <x v="294"/>
    <x v="0"/>
    <d v="2014-04-04T00:00:00"/>
    <x v="1"/>
  </r>
  <r>
    <x v="5"/>
    <x v="1"/>
    <s v="SU"/>
    <x v="13"/>
    <s v="Crooked River (OR)"/>
    <s v="ODFW"/>
    <d v="2014-04-10T00:00:00"/>
    <x v="295"/>
    <x v="0"/>
    <d v="2014-04-10T00:00:00"/>
    <x v="1"/>
  </r>
  <r>
    <x v="5"/>
    <x v="1"/>
    <s v="SU"/>
    <x v="13"/>
    <s v="Wychus Creek"/>
    <s v="ODFW"/>
    <d v="2014-04-11T00:00:00"/>
    <x v="296"/>
    <x v="0"/>
    <d v="2014-04-11T00:00:00"/>
    <x v="1"/>
  </r>
  <r>
    <x v="5"/>
    <x v="4"/>
    <s v="SP"/>
    <x v="9"/>
    <s v="Metolius River"/>
    <s v="ODFW"/>
    <d v="2014-03-10T00:00:00"/>
    <x v="297"/>
    <x v="0"/>
    <d v="2014-03-10T00:00:00"/>
    <x v="1"/>
  </r>
  <r>
    <x v="5"/>
    <x v="4"/>
    <s v="SP"/>
    <x v="9"/>
    <s v="Crooked River (OR)"/>
    <s v="ODFW"/>
    <d v="2014-03-07T00:00:00"/>
    <x v="298"/>
    <x v="0"/>
    <d v="2014-03-07T00:00:00"/>
    <x v="1"/>
  </r>
  <r>
    <x v="5"/>
    <x v="4"/>
    <s v="SP"/>
    <x v="9"/>
    <s v="Wychus Creek"/>
    <s v="ODFW"/>
    <d v="2014-03-04T00:00:00"/>
    <x v="299"/>
    <x v="0"/>
    <d v="2014-03-04T00:00:00"/>
    <x v="1"/>
  </r>
  <r>
    <x v="5"/>
    <x v="4"/>
    <s v="SP"/>
    <x v="1"/>
    <s v="Umatilla River"/>
    <s v="ODFW"/>
    <d v="2014-04-01T00:00:00"/>
    <x v="34"/>
    <x v="1"/>
    <d v="2014-04-01T00:00:00"/>
    <x v="1"/>
  </r>
  <r>
    <x v="5"/>
    <x v="9"/>
    <s v="NO"/>
    <x v="21"/>
    <s v="Klickitat River"/>
    <s v="WDFW"/>
    <d v="2014-03-24T00:00:00"/>
    <x v="300"/>
    <x v="8"/>
    <d v="2014-03-27T00:00:00"/>
    <x v="1"/>
  </r>
  <r>
    <x v="5"/>
    <x v="1"/>
    <s v="SU"/>
    <x v="20"/>
    <s v="Klickitat River"/>
    <s v="WDFW"/>
    <d v="2014-04-28T00:00:00"/>
    <x v="301"/>
    <x v="8"/>
    <d v="2014-05-01T00:00:00"/>
    <x v="1"/>
  </r>
  <r>
    <x v="5"/>
    <x v="1"/>
    <s v="SU"/>
    <x v="10"/>
    <s v="Dayton Acclim Pond"/>
    <s v="WDFW"/>
    <d v="2014-04-22T00:00:00"/>
    <x v="224"/>
    <x v="6"/>
    <d v="2014-05-28T00:00:00"/>
    <x v="1"/>
  </r>
  <r>
    <x v="5"/>
    <x v="1"/>
    <s v="SU"/>
    <x v="10"/>
    <s v="Walla Walla River"/>
    <s v="WDFW"/>
    <d v="2014-04-15T00:00:00"/>
    <x v="302"/>
    <x v="9"/>
    <d v="2014-04-18T00:00:00"/>
    <x v="1"/>
  </r>
  <r>
    <x v="5"/>
    <x v="1"/>
    <s v="SU"/>
    <x v="10"/>
    <s v="Baileysburg Bridge"/>
    <s v="WDFW"/>
    <d v="2014-04-23T00:00:00"/>
    <x v="303"/>
    <x v="6"/>
    <d v="2014-04-24T00:00:00"/>
    <x v="1"/>
  </r>
  <r>
    <x v="5"/>
    <x v="6"/>
    <s v="FA"/>
    <x v="11"/>
    <s v="Above McNary Dam"/>
    <s v="WDFW"/>
    <d v="2014-05-20T00:00:00"/>
    <x v="304"/>
    <x v="7"/>
    <d v="2014-05-20T00:00:00"/>
    <x v="1"/>
  </r>
  <r>
    <x v="5"/>
    <x v="6"/>
    <s v="FA"/>
    <x v="19"/>
    <s v="Ringold Springs Hatchery"/>
    <s v="WDFW"/>
    <d v="2014-06-13T00:00:00"/>
    <x v="305"/>
    <x v="7"/>
    <d v="2014-06-22T00:00:00"/>
    <x v="1"/>
  </r>
  <r>
    <x v="5"/>
    <x v="1"/>
    <s v="SU"/>
    <x v="19"/>
    <s v="Ringold Springs Hatchery"/>
    <s v="WDFW"/>
    <d v="2014-04-10T00:00:00"/>
    <x v="306"/>
    <x v="7"/>
    <d v="2014-04-19T00:00:00"/>
    <x v="1"/>
  </r>
  <r>
    <x v="5"/>
    <x v="6"/>
    <s v="FA"/>
    <x v="18"/>
    <s v="Priest Rapids Hatchery"/>
    <s v="WDFW"/>
    <d v="2014-06-12T00:00:00"/>
    <x v="307"/>
    <x v="7"/>
    <d v="2014-06-27T00:00:00"/>
    <x v="1"/>
  </r>
  <r>
    <x v="5"/>
    <x v="6"/>
    <s v="FA"/>
    <x v="11"/>
    <s v="Yakama River"/>
    <s v="WDFW"/>
    <d v="2014-05-15T00:00:00"/>
    <x v="308"/>
    <x v="4"/>
    <d v="2014-05-15T00:00:00"/>
    <x v="1"/>
  </r>
  <r>
    <x v="5"/>
    <x v="4"/>
    <s v="SP"/>
    <x v="15"/>
    <s v="Klickitat Hatchery"/>
    <s v="WDFW"/>
    <d v="2014-03-03T00:00:00"/>
    <x v="309"/>
    <x v="8"/>
    <d v="2014-03-06T00:00:00"/>
    <x v="1"/>
  </r>
  <r>
    <x v="5"/>
    <x v="6"/>
    <s v="FA"/>
    <x v="15"/>
    <s v="Klickitat Hatchery"/>
    <s v="WDFW"/>
    <d v="2014-06-23T00:00:00"/>
    <x v="310"/>
    <x v="8"/>
    <d v="2014-06-27T00:00:00"/>
    <x v="1"/>
  </r>
  <r>
    <x v="5"/>
    <x v="9"/>
    <s v="NO"/>
    <x v="15"/>
    <s v="Klickitat Hatchery"/>
    <s v="WDFW"/>
    <d v="2014-05-12T00:00:00"/>
    <x v="311"/>
    <x v="8"/>
    <d v="2014-05-14T00:00:00"/>
    <x v="1"/>
  </r>
  <r>
    <x v="5"/>
    <x v="4"/>
    <s v="SP"/>
    <x v="23"/>
    <s v="Parkdale Acclim Pond"/>
    <s v="WSTR"/>
    <d v="2014-04-22T00:00:00"/>
    <x v="312"/>
    <x v="5"/>
    <d v="2014-04-23T00:00:00"/>
    <x v="1"/>
  </r>
  <r>
    <x v="5"/>
    <x v="4"/>
    <s v="SP"/>
    <x v="23"/>
    <s v="Parkdale Acclim Pond"/>
    <s v="WSTR"/>
    <d v="2014-04-21T00:00:00"/>
    <x v="313"/>
    <x v="5"/>
    <d v="2014-04-22T00:00:00"/>
    <x v="1"/>
  </r>
  <r>
    <x v="5"/>
    <x v="1"/>
    <s v="SU"/>
    <x v="20"/>
    <s v="Drano Lake"/>
    <s v="WDFW"/>
    <d v="2014-05-07T00:00:00"/>
    <x v="314"/>
    <x v="3"/>
    <d v="2014-05-07T00:00:00"/>
    <x v="1"/>
  </r>
  <r>
    <x v="5"/>
    <x v="4"/>
    <s v="SP"/>
    <x v="9"/>
    <s v="Lake Billy Chinook"/>
    <s v="ODFW"/>
    <d v="2014-03-06T00:00:00"/>
    <x v="315"/>
    <x v="0"/>
    <d v="2014-03-06T00:00:00"/>
    <x v="1"/>
  </r>
  <r>
    <x v="6"/>
    <x v="0"/>
    <s v="SP"/>
    <x v="0"/>
    <s v="Metolius River"/>
    <s v="ODFW"/>
    <d v="2012-03-06T00:00:00"/>
    <x v="316"/>
    <x v="0"/>
    <d v="2012-03-06T00:00:00"/>
    <x v="0"/>
  </r>
  <r>
    <x v="6"/>
    <x v="0"/>
    <s v="SP"/>
    <x v="0"/>
    <s v="Wychus Creek"/>
    <s v="ODFW"/>
    <d v="2012-03-07T00:00:00"/>
    <x v="317"/>
    <x v="0"/>
    <d v="2012-03-07T00:00:00"/>
    <x v="0"/>
  </r>
  <r>
    <x v="6"/>
    <x v="0"/>
    <s v="SP"/>
    <x v="0"/>
    <s v="Crooked River (OR)"/>
    <s v="ODFW"/>
    <d v="2012-03-08T00:00:00"/>
    <x v="318"/>
    <x v="0"/>
    <d v="2012-03-08T00:00:00"/>
    <x v="0"/>
  </r>
  <r>
    <x v="6"/>
    <x v="1"/>
    <s v="SU"/>
    <x v="0"/>
    <s v="Wychus Creek"/>
    <s v="ODFW"/>
    <d v="2012-05-01T00:00:00"/>
    <x v="319"/>
    <x v="0"/>
    <d v="2012-05-18T00:00:00"/>
    <x v="0"/>
  </r>
  <r>
    <x v="6"/>
    <x v="1"/>
    <s v="SU"/>
    <x v="0"/>
    <s v="Crooked River (OR)"/>
    <s v="ODFW"/>
    <d v="2012-05-02T00:00:00"/>
    <x v="320"/>
    <x v="0"/>
    <d v="2012-05-14T00:00:00"/>
    <x v="0"/>
  </r>
  <r>
    <x v="6"/>
    <x v="0"/>
    <s v="SP"/>
    <x v="0"/>
    <s v="Deschutes River"/>
    <s v="ODFW"/>
    <d v="2012-03-08T00:00:00"/>
    <x v="321"/>
    <x v="0"/>
    <d v="2012-03-08T00:00:00"/>
    <x v="0"/>
  </r>
  <r>
    <x v="6"/>
    <x v="0"/>
    <s v="SP"/>
    <x v="0"/>
    <s v="Ochoco Creek"/>
    <s v="ODFW"/>
    <d v="2012-03-08T00:00:00"/>
    <x v="322"/>
    <x v="0"/>
    <d v="2012-03-08T00:00:00"/>
    <x v="0"/>
  </r>
  <r>
    <x v="6"/>
    <x v="1"/>
    <s v="SU"/>
    <x v="0"/>
    <s v="Ochoco Creek"/>
    <s v="ODFW"/>
    <d v="2012-05-02T00:00:00"/>
    <x v="323"/>
    <x v="0"/>
    <d v="2012-05-02T00:00:00"/>
    <x v="0"/>
  </r>
  <r>
    <x v="6"/>
    <x v="1"/>
    <s v="SU"/>
    <x v="0"/>
    <s v="McKay Creek (Crooked R)"/>
    <s v="ODFW"/>
    <d v="2012-05-03T00:00:00"/>
    <x v="324"/>
    <x v="0"/>
    <d v="2012-05-03T00:00:00"/>
    <x v="0"/>
  </r>
  <r>
    <x v="6"/>
    <x v="1"/>
    <s v="SU"/>
    <x v="0"/>
    <s v="Deschutes River"/>
    <s v="ODFW"/>
    <d v="2012-05-04T00:00:00"/>
    <x v="325"/>
    <x v="0"/>
    <d v="2012-05-04T00:00:00"/>
    <x v="0"/>
  </r>
  <r>
    <x v="6"/>
    <x v="11"/>
    <s v="UN"/>
    <x v="0"/>
    <s v="Lake Billy Chinook"/>
    <s v="ODFW"/>
    <d v="2012-06-15T00:00:00"/>
    <x v="326"/>
    <x v="0"/>
    <d v="2012-06-15T00:00:00"/>
    <x v="1"/>
  </r>
  <r>
    <x v="6"/>
    <x v="0"/>
    <s v="SP"/>
    <x v="22"/>
    <s v="Deschutes River"/>
    <s v="USFW"/>
    <d v="2012-05-09T00:00:00"/>
    <x v="327"/>
    <x v="0"/>
    <d v="2012-05-11T00:00:00"/>
    <x v="2"/>
  </r>
  <r>
    <x v="6"/>
    <x v="2"/>
    <s v="FA"/>
    <x v="2"/>
    <s v="Pendelton Acclim Pond"/>
    <s v="ODFW"/>
    <d v="2013-03-06T00:00:00"/>
    <x v="328"/>
    <x v="1"/>
    <d v="2013-03-06T00:00:00"/>
    <x v="1"/>
  </r>
  <r>
    <x v="6"/>
    <x v="6"/>
    <s v="FA"/>
    <x v="1"/>
    <s v="Umatilla River"/>
    <s v="ODFW"/>
    <d v="2013-05-13T00:00:00"/>
    <x v="329"/>
    <x v="1"/>
    <d v="2013-05-13T00:00:00"/>
    <x v="1"/>
  </r>
  <r>
    <x v="6"/>
    <x v="4"/>
    <s v="SP"/>
    <x v="1"/>
    <s v="Thornhollow Acclim Pond"/>
    <s v="ODFW"/>
    <d v="2013-04-15T00:00:00"/>
    <x v="330"/>
    <x v="1"/>
    <d v="2013-04-15T00:00:00"/>
    <x v="1"/>
  </r>
  <r>
    <x v="6"/>
    <x v="4"/>
    <s v="SP"/>
    <x v="1"/>
    <s v="Imeques Acclim Pond"/>
    <s v="ODFW"/>
    <d v="2013-01-02T00:00:00"/>
    <x v="331"/>
    <x v="1"/>
    <d v="2013-01-02T00:00:00"/>
    <x v="1"/>
  </r>
  <r>
    <x v="6"/>
    <x v="4"/>
    <s v="SP"/>
    <x v="1"/>
    <s v="Imeques Acclim Pond"/>
    <s v="ODFW"/>
    <d v="2013-04-16T00:00:00"/>
    <x v="332"/>
    <x v="1"/>
    <d v="2013-04-16T00:00:00"/>
    <x v="1"/>
  </r>
  <r>
    <x v="6"/>
    <x v="4"/>
    <s v="SP"/>
    <x v="1"/>
    <s v="Imeques Acclim Pond"/>
    <s v="ODFW"/>
    <d v="2013-04-16T00:00:00"/>
    <x v="333"/>
    <x v="1"/>
    <d v="2013-04-16T00:00:00"/>
    <x v="1"/>
  </r>
  <r>
    <x v="6"/>
    <x v="1"/>
    <s v="SU"/>
    <x v="1"/>
    <s v="Meacham Creek"/>
    <s v="ODFW"/>
    <d v="2013-04-24T00:00:00"/>
    <x v="334"/>
    <x v="1"/>
    <d v="2013-04-24T00:00:00"/>
    <x v="1"/>
  </r>
  <r>
    <x v="6"/>
    <x v="1"/>
    <s v="SU"/>
    <x v="1"/>
    <s v="Minthorn Acclimation Pond"/>
    <s v="ODFW"/>
    <d v="2013-04-20T00:00:00"/>
    <x v="335"/>
    <x v="1"/>
    <d v="2013-04-24T00:00:00"/>
    <x v="1"/>
  </r>
  <r>
    <x v="6"/>
    <x v="1"/>
    <s v="SU"/>
    <x v="1"/>
    <s v="Pendelton Acclim Pond"/>
    <s v="ODFW"/>
    <d v="2013-04-20T00:00:00"/>
    <x v="336"/>
    <x v="1"/>
    <d v="2013-04-23T00:00:00"/>
    <x v="1"/>
  </r>
  <r>
    <x v="6"/>
    <x v="7"/>
    <s v="UN"/>
    <x v="12"/>
    <s v="Pendelton Acclim Pond"/>
    <s v="ODFW"/>
    <d v="2013-03-27T00:00:00"/>
    <x v="337"/>
    <x v="1"/>
    <d v="2013-03-27T00:00:00"/>
    <x v="1"/>
  </r>
  <r>
    <x v="6"/>
    <x v="4"/>
    <s v="SP"/>
    <x v="14"/>
    <s v="Clark Flat Acclim Pond"/>
    <s v="YATR"/>
    <d v="2013-03-15T00:00:00"/>
    <x v="338"/>
    <x v="4"/>
    <d v="2013-05-15T00:00:00"/>
    <x v="1"/>
  </r>
  <r>
    <x v="6"/>
    <x v="4"/>
    <s v="SP"/>
    <x v="14"/>
    <s v="Easton Pond"/>
    <s v="YATR"/>
    <d v="2013-03-15T00:00:00"/>
    <x v="339"/>
    <x v="4"/>
    <d v="2013-05-15T00:00:00"/>
    <x v="1"/>
  </r>
  <r>
    <x v="6"/>
    <x v="4"/>
    <s v="SP"/>
    <x v="14"/>
    <s v="Jack Creek Acclim Pond"/>
    <s v="YATR"/>
    <d v="2013-03-15T00:00:00"/>
    <x v="340"/>
    <x v="4"/>
    <d v="2013-05-15T00:00:00"/>
    <x v="1"/>
  </r>
  <r>
    <x v="6"/>
    <x v="4"/>
    <s v="SP"/>
    <x v="16"/>
    <s v="Little White Salmon Hatchery"/>
    <s v="USFW"/>
    <d v="2013-04-18T00:00:00"/>
    <x v="341"/>
    <x v="3"/>
    <d v="2013-04-18T00:00:00"/>
    <x v="1"/>
  </r>
  <r>
    <x v="6"/>
    <x v="6"/>
    <s v="FA"/>
    <x v="16"/>
    <s v="Little White Salmon Hatchery"/>
    <s v="USFW"/>
    <d v="2013-07-02T00:00:00"/>
    <x v="342"/>
    <x v="3"/>
    <d v="2013-07-02T00:00:00"/>
    <x v="1"/>
  </r>
  <r>
    <x v="6"/>
    <x v="6"/>
    <s v="FA"/>
    <x v="16"/>
    <s v="Little White Salmon Hatchery"/>
    <s v="USFW"/>
    <d v="2013-07-02T00:00:00"/>
    <x v="343"/>
    <x v="3"/>
    <d v="2013-07-02T00:00:00"/>
    <x v="1"/>
  </r>
  <r>
    <x v="6"/>
    <x v="6"/>
    <s v="FA"/>
    <x v="16"/>
    <s v="Little White Salmon Hatchery"/>
    <s v="USFW"/>
    <d v="2013-04-11T00:00:00"/>
    <x v="344"/>
    <x v="3"/>
    <d v="2013-04-11T00:00:00"/>
    <x v="1"/>
  </r>
  <r>
    <x v="6"/>
    <x v="4"/>
    <s v="SP"/>
    <x v="5"/>
    <s v="Willard Hatchery"/>
    <s v="USFW"/>
    <d v="2013-04-18T00:00:00"/>
    <x v="345"/>
    <x v="3"/>
    <d v="2013-04-18T00:00:00"/>
    <x v="1"/>
  </r>
  <r>
    <x v="6"/>
    <x v="4"/>
    <s v="SP"/>
    <x v="4"/>
    <s v="Carson Hatchery"/>
    <s v="USFW"/>
    <d v="2013-04-17T00:00:00"/>
    <x v="346"/>
    <x v="2"/>
    <d v="2013-04-17T00:00:00"/>
    <x v="1"/>
  </r>
  <r>
    <x v="6"/>
    <x v="4"/>
    <s v="SP"/>
    <x v="4"/>
    <s v="Walla Walla River"/>
    <s v="USFW"/>
    <d v="2013-04-01T00:00:00"/>
    <x v="347"/>
    <x v="9"/>
    <d v="2013-04-03T00:00:00"/>
    <x v="1"/>
  </r>
  <r>
    <x v="6"/>
    <x v="6"/>
    <s v="FA"/>
    <x v="17"/>
    <s v="Spring Creek Hatchery"/>
    <s v="USFW"/>
    <d v="2013-04-11T00:00:00"/>
    <x v="348"/>
    <x v="10"/>
    <d v="2013-04-11T00:00:00"/>
    <x v="1"/>
  </r>
  <r>
    <x v="6"/>
    <x v="6"/>
    <s v="FA"/>
    <x v="17"/>
    <s v="Spring Creek Hatchery"/>
    <s v="USFW"/>
    <d v="2013-05-02T00:00:00"/>
    <x v="349"/>
    <x v="10"/>
    <d v="2013-05-02T00:00:00"/>
    <x v="1"/>
  </r>
  <r>
    <x v="6"/>
    <x v="7"/>
    <s v="UN"/>
    <x v="6"/>
    <s v="Stiles Pond"/>
    <s v="USFW"/>
    <d v="2013-04-15T00:00:00"/>
    <x v="350"/>
    <x v="4"/>
    <d v="2013-07-01T00:00:00"/>
    <x v="1"/>
  </r>
  <r>
    <x v="6"/>
    <x v="7"/>
    <s v="UN"/>
    <x v="6"/>
    <s v="Holmes Pond"/>
    <s v="USFW"/>
    <d v="2013-04-15T00:00:00"/>
    <x v="351"/>
    <x v="4"/>
    <d v="2013-07-01T00:00:00"/>
    <x v="1"/>
  </r>
  <r>
    <x v="6"/>
    <x v="7"/>
    <s v="UN"/>
    <x v="6"/>
    <s v="Easton Pond"/>
    <s v="USFW"/>
    <d v="2013-04-15T00:00:00"/>
    <x v="352"/>
    <x v="4"/>
    <d v="2013-07-01T00:00:00"/>
    <x v="1"/>
  </r>
  <r>
    <x v="6"/>
    <x v="7"/>
    <s v="UN"/>
    <x v="7"/>
    <s v="Prosser Acclim Pond"/>
    <s v="YATR"/>
    <d v="2013-04-01T00:00:00"/>
    <x v="353"/>
    <x v="4"/>
    <d v="2013-07-01T00:00:00"/>
    <x v="1"/>
  </r>
  <r>
    <x v="6"/>
    <x v="7"/>
    <s v="UN"/>
    <x v="7"/>
    <s v="Lost Creek Acclim Pond"/>
    <s v="YATR"/>
    <d v="2013-04-15T00:00:00"/>
    <x v="354"/>
    <x v="4"/>
    <d v="2013-07-01T00:00:00"/>
    <x v="1"/>
  </r>
  <r>
    <x v="6"/>
    <x v="7"/>
    <s v="UN"/>
    <x v="7"/>
    <s v="Stiles Pond"/>
    <s v="YATR"/>
    <d v="2013-04-15T00:00:00"/>
    <x v="355"/>
    <x v="4"/>
    <d v="2013-07-01T00:00:00"/>
    <x v="1"/>
  </r>
  <r>
    <x v="6"/>
    <x v="4"/>
    <s v="SP"/>
    <x v="22"/>
    <s v="Warm Springs Hatchery"/>
    <s v="USFW"/>
    <d v="2013-04-02T00:00:00"/>
    <x v="356"/>
    <x v="0"/>
    <d v="2013-04-10T00:00:00"/>
    <x v="1"/>
  </r>
  <r>
    <x v="6"/>
    <x v="9"/>
    <s v="NO"/>
    <x v="21"/>
    <s v="Klickitat River"/>
    <s v="WDFW"/>
    <d v="2013-03-25T00:00:00"/>
    <x v="357"/>
    <x v="8"/>
    <d v="2013-03-29T00:00:00"/>
    <x v="1"/>
  </r>
  <r>
    <x v="6"/>
    <x v="1"/>
    <s v="SU"/>
    <x v="20"/>
    <s v="Klickitat River"/>
    <s v="WDFW"/>
    <d v="2013-05-06T00:00:00"/>
    <x v="358"/>
    <x v="8"/>
    <d v="2013-05-08T00:00:00"/>
    <x v="1"/>
  </r>
  <r>
    <x v="6"/>
    <x v="1"/>
    <s v="SU"/>
    <x v="10"/>
    <s v="Dayton Acclim Pond"/>
    <s v="WDFW"/>
    <d v="2013-04-08T00:00:00"/>
    <x v="359"/>
    <x v="6"/>
    <d v="2013-04-26T00:00:00"/>
    <x v="1"/>
  </r>
  <r>
    <x v="6"/>
    <x v="1"/>
    <s v="SU"/>
    <x v="10"/>
    <s v="Walla Walla River"/>
    <s v="WDFW"/>
    <d v="2013-04-15T00:00:00"/>
    <x v="360"/>
    <x v="9"/>
    <d v="2013-04-17T00:00:00"/>
    <x v="1"/>
  </r>
  <r>
    <x v="6"/>
    <x v="1"/>
    <s v="SU"/>
    <x v="10"/>
    <s v="Baileysburg Bridge"/>
    <s v="WDFW"/>
    <d v="2013-04-22T00:00:00"/>
    <x v="361"/>
    <x v="6"/>
    <d v="2013-04-23T00:00:00"/>
    <x v="1"/>
  </r>
  <r>
    <x v="6"/>
    <x v="6"/>
    <s v="FA"/>
    <x v="19"/>
    <s v="Ringold Springs Hatchery"/>
    <s v="WDFW"/>
    <d v="2013-06-19T00:00:00"/>
    <x v="362"/>
    <x v="7"/>
    <d v="2013-06-26T00:00:00"/>
    <x v="1"/>
  </r>
  <r>
    <x v="6"/>
    <x v="1"/>
    <s v="SU"/>
    <x v="19"/>
    <s v="Ringold Springs Hatchery"/>
    <s v="WDFW"/>
    <d v="2013-04-12T00:00:00"/>
    <x v="363"/>
    <x v="7"/>
    <d v="2013-04-22T00:00:00"/>
    <x v="1"/>
  </r>
  <r>
    <x v="6"/>
    <x v="6"/>
    <s v="FA"/>
    <x v="18"/>
    <s v="Priest Rapids Hatchery"/>
    <s v="WDFW"/>
    <d v="2013-06-12T00:00:00"/>
    <x v="364"/>
    <x v="7"/>
    <d v="2013-06-16T00:00:00"/>
    <x v="1"/>
  </r>
  <r>
    <x v="6"/>
    <x v="6"/>
    <s v="FA"/>
    <x v="11"/>
    <s v="Yakama River"/>
    <s v="WDFW"/>
    <d v="2013-05-15T00:00:00"/>
    <x v="365"/>
    <x v="4"/>
    <d v="2013-05-15T00:00:00"/>
    <x v="1"/>
  </r>
  <r>
    <x v="6"/>
    <x v="4"/>
    <s v="SP"/>
    <x v="15"/>
    <s v="Klickitat Hatchery"/>
    <s v="WDFW"/>
    <d v="2013-03-05T00:00:00"/>
    <x v="366"/>
    <x v="8"/>
    <d v="2013-03-07T00:00:00"/>
    <x v="1"/>
  </r>
  <r>
    <x v="6"/>
    <x v="6"/>
    <s v="FA"/>
    <x v="15"/>
    <s v="Klickitat Hatchery"/>
    <s v="WDFW"/>
    <d v="2013-06-06T00:00:00"/>
    <x v="367"/>
    <x v="8"/>
    <d v="2013-06-20T00:00:00"/>
    <x v="1"/>
  </r>
  <r>
    <x v="6"/>
    <x v="9"/>
    <s v="NO"/>
    <x v="15"/>
    <s v="Klickitat Hatchery"/>
    <s v="WDFW"/>
    <d v="2013-05-13T00:00:00"/>
    <x v="368"/>
    <x v="8"/>
    <d v="2013-05-15T00:00:00"/>
    <x v="1"/>
  </r>
  <r>
    <x v="6"/>
    <x v="8"/>
    <s v="WI"/>
    <x v="23"/>
    <s v="Parkdale Acclim Pond"/>
    <s v="WSTR"/>
    <d v="2013-05-13T00:00:00"/>
    <x v="369"/>
    <x v="5"/>
    <d v="2013-05-15T00:00:00"/>
    <x v="1"/>
  </r>
  <r>
    <x v="6"/>
    <x v="8"/>
    <s v="WI"/>
    <x v="23"/>
    <s v="Parkdale Acclim Pond"/>
    <s v="WSTR"/>
    <d v="2013-05-15T00:00:00"/>
    <x v="370"/>
    <x v="5"/>
    <d v="2013-05-16T00:00:00"/>
    <x v="1"/>
  </r>
  <r>
    <x v="6"/>
    <x v="8"/>
    <s v="WI"/>
    <x v="8"/>
    <s v="Parkdale Acclim Pond"/>
    <s v="ODFW"/>
    <d v="2013-05-15T00:00:00"/>
    <x v="371"/>
    <x v="5"/>
    <d v="2013-05-16T00:00:00"/>
    <x v="1"/>
  </r>
  <r>
    <x v="6"/>
    <x v="4"/>
    <s v="SP"/>
    <x v="0"/>
    <s v="W Fk Hood River"/>
    <s v="ODFW"/>
    <d v="2013-04-22T00:00:00"/>
    <x v="372"/>
    <x v="5"/>
    <d v="2013-04-22T00:00:00"/>
    <x v="1"/>
  </r>
  <r>
    <x v="6"/>
    <x v="4"/>
    <s v="SP"/>
    <x v="0"/>
    <s v="Deschutes River"/>
    <s v="ODFW"/>
    <d v="2013-04-15T00:00:00"/>
    <x v="373"/>
    <x v="0"/>
    <d v="2013-06-01T00:00:00"/>
    <x v="1"/>
  </r>
  <r>
    <x v="6"/>
    <x v="1"/>
    <s v="SU"/>
    <x v="0"/>
    <s v="Deschutes River"/>
    <s v="ODFW"/>
    <d v="2013-04-01T00:00:00"/>
    <x v="374"/>
    <x v="0"/>
    <d v="2013-04-04T00:00:00"/>
    <x v="1"/>
  </r>
  <r>
    <x v="6"/>
    <x v="1"/>
    <s v="SU"/>
    <x v="0"/>
    <s v="Crooked River (OR)"/>
    <s v="ODFW"/>
    <d v="2013-05-13T00:00:00"/>
    <x v="375"/>
    <x v="0"/>
    <d v="2013-05-13T00:00:00"/>
    <x v="0"/>
  </r>
  <r>
    <x v="6"/>
    <x v="1"/>
    <s v="SU"/>
    <x v="13"/>
    <s v="Crooked River (OR)"/>
    <s v="ODFW"/>
    <d v="2013-04-15T00:00:00"/>
    <x v="185"/>
    <x v="0"/>
    <d v="2013-04-15T00:00:00"/>
    <x v="1"/>
  </r>
  <r>
    <x v="6"/>
    <x v="1"/>
    <s v="SU"/>
    <x v="13"/>
    <s v="Wychus Creek"/>
    <s v="ODFW"/>
    <d v="2013-04-15T00:00:00"/>
    <x v="186"/>
    <x v="0"/>
    <d v="2013-04-15T00:00:00"/>
    <x v="1"/>
  </r>
  <r>
    <x v="6"/>
    <x v="4"/>
    <s v="SP"/>
    <x v="9"/>
    <s v="Metolius River"/>
    <s v="ODFW"/>
    <d v="2013-03-15T00:00:00"/>
    <x v="376"/>
    <x v="0"/>
    <d v="2013-03-15T00:00:00"/>
    <x v="1"/>
  </r>
  <r>
    <x v="6"/>
    <x v="4"/>
    <s v="SP"/>
    <x v="9"/>
    <s v="Crooked River (OR)"/>
    <s v="ODFW"/>
    <d v="2013-03-15T00:00:00"/>
    <x v="377"/>
    <x v="0"/>
    <d v="2013-03-15T00:00:00"/>
    <x v="1"/>
  </r>
  <r>
    <x v="6"/>
    <x v="4"/>
    <s v="SP"/>
    <x v="9"/>
    <s v="Wychus Creek"/>
    <s v="ODFW"/>
    <d v="2013-03-14T00:00:00"/>
    <x v="378"/>
    <x v="0"/>
    <d v="2013-03-14T00:00:00"/>
    <x v="1"/>
  </r>
  <r>
    <x v="6"/>
    <x v="6"/>
    <s v="FA"/>
    <x v="7"/>
    <s v="Prosser Acclim Pond"/>
    <s v="YATR"/>
    <d v="2013-04-26T00:00:00"/>
    <x v="379"/>
    <x v="4"/>
    <d v="2013-04-26T00:00:00"/>
    <x v="1"/>
  </r>
  <r>
    <x v="6"/>
    <x v="6"/>
    <s v="FA"/>
    <x v="7"/>
    <s v="Prosser Acclim Pond"/>
    <s v="YATR"/>
    <d v="2013-04-29T00:00:00"/>
    <x v="380"/>
    <x v="4"/>
    <d v="2013-04-29T00:00:00"/>
    <x v="1"/>
  </r>
  <r>
    <x v="6"/>
    <x v="6"/>
    <s v="FA"/>
    <x v="7"/>
    <s v="Prosser Acclim Pond"/>
    <s v="YATR"/>
    <d v="2013-05-14T00:00:00"/>
    <x v="381"/>
    <x v="4"/>
    <d v="2013-05-14T00:00:00"/>
    <x v="1"/>
  </r>
  <r>
    <x v="6"/>
    <x v="6"/>
    <s v="FA"/>
    <x v="24"/>
    <s v="Nelson Springs"/>
    <s v="YATR"/>
    <d v="2013-05-15T00:00:00"/>
    <x v="382"/>
    <x v="4"/>
    <d v="2013-05-15T00:00:00"/>
    <x v="1"/>
  </r>
  <r>
    <x v="6"/>
    <x v="6"/>
    <s v="FA"/>
    <x v="24"/>
    <s v="Nelson Springs"/>
    <s v="YATR"/>
    <d v="2013-06-01T00:00:00"/>
    <x v="383"/>
    <x v="4"/>
    <d v="2013-06-01T00:00:00"/>
    <x v="1"/>
  </r>
  <r>
    <x v="6"/>
    <x v="6"/>
    <s v="FA"/>
    <x v="25"/>
    <s v="Roza Acclim Pond"/>
    <s v="WDFW"/>
    <d v="2013-05-29T00:00:00"/>
    <x v="384"/>
    <x v="4"/>
    <d v="2013-05-29T00:00:00"/>
    <x v="1"/>
  </r>
  <r>
    <x v="6"/>
    <x v="7"/>
    <s v="UN"/>
    <x v="12"/>
    <s v="Pendelton Acclim Pond"/>
    <s v="ODFW"/>
    <d v="2013-04-20T00:00:00"/>
    <x v="385"/>
    <x v="1"/>
    <d v="2013-04-24T00:00:00"/>
    <x v="1"/>
  </r>
  <r>
    <x v="6"/>
    <x v="4"/>
    <s v="SP"/>
    <x v="4"/>
    <s v="W Fk Hood River"/>
    <s v="USFW"/>
    <d v="2013-04-22T00:00:00"/>
    <x v="386"/>
    <x v="5"/>
    <d v="2013-04-22T00:00:00"/>
    <x v="1"/>
  </r>
  <r>
    <x v="6"/>
    <x v="4"/>
    <s v="SP"/>
    <x v="23"/>
    <s v="Parkdale Acclim Pond"/>
    <s v="WSTR"/>
    <d v="2013-04-23T00:00:00"/>
    <x v="387"/>
    <x v="5"/>
    <d v="2013-04-24T00:00:00"/>
    <x v="1"/>
  </r>
  <r>
    <x v="6"/>
    <x v="1"/>
    <s v="SU"/>
    <x v="0"/>
    <s v="Deschutes River"/>
    <s v="ODFW"/>
    <d v="2013-05-14T00:00:00"/>
    <x v="388"/>
    <x v="0"/>
    <d v="2013-05-14T00:00:00"/>
    <x v="0"/>
  </r>
  <r>
    <x v="6"/>
    <x v="6"/>
    <s v="FA"/>
    <x v="11"/>
    <s v="Above McNary Dam"/>
    <s v="WDFW"/>
    <d v="2013-05-02T00:00:00"/>
    <x v="389"/>
    <x v="7"/>
    <d v="2013-05-31T00:00:00"/>
    <x v="1"/>
  </r>
  <r>
    <x v="6"/>
    <x v="2"/>
    <s v="FA"/>
    <x v="7"/>
    <s v="Prosser Acclim Pond"/>
    <s v="YATR"/>
    <d v="2013-03-25T00:00:00"/>
    <x v="390"/>
    <x v="4"/>
    <d v="2013-03-25T00:00:00"/>
    <x v="1"/>
  </r>
  <r>
    <x v="6"/>
    <x v="6"/>
    <s v="FA"/>
    <x v="24"/>
    <s v="Yakama River"/>
    <s v="YATR"/>
    <d v="2013-05-20T00:00:00"/>
    <x v="391"/>
    <x v="4"/>
    <d v="2013-05-20T00:00:00"/>
    <x v="1"/>
  </r>
  <r>
    <x v="7"/>
    <x v="0"/>
    <s v="SP"/>
    <x v="0"/>
    <s v="Metolius River"/>
    <s v="ODFW"/>
    <d v="2011-03-08T00:00:00"/>
    <x v="392"/>
    <x v="0"/>
    <d v="2011-03-08T00:00:00"/>
    <x v="0"/>
  </r>
  <r>
    <x v="7"/>
    <x v="0"/>
    <s v="SP"/>
    <x v="0"/>
    <s v="Wychus Creek"/>
    <s v="ODFW"/>
    <d v="2011-03-09T00:00:00"/>
    <x v="393"/>
    <x v="0"/>
    <d v="2011-03-09T00:00:00"/>
    <x v="0"/>
  </r>
  <r>
    <x v="7"/>
    <x v="0"/>
    <s v="SP"/>
    <x v="0"/>
    <s v="Crooked River (OR)"/>
    <s v="ODFW"/>
    <d v="2011-03-10T00:00:00"/>
    <x v="394"/>
    <x v="0"/>
    <d v="2011-03-10T00:00:00"/>
    <x v="0"/>
  </r>
  <r>
    <x v="7"/>
    <x v="1"/>
    <s v="SU"/>
    <x v="0"/>
    <s v="Wychus Creek"/>
    <s v="ODFW"/>
    <d v="2011-05-10T00:00:00"/>
    <x v="395"/>
    <x v="0"/>
    <d v="2011-05-10T00:00:00"/>
    <x v="0"/>
  </r>
  <r>
    <x v="7"/>
    <x v="1"/>
    <s v="SU"/>
    <x v="0"/>
    <s v="Crooked River (OR)"/>
    <s v="ODFW"/>
    <d v="2011-05-11T00:00:00"/>
    <x v="396"/>
    <x v="0"/>
    <d v="2011-05-13T00:00:00"/>
    <x v="0"/>
  </r>
  <r>
    <x v="7"/>
    <x v="0"/>
    <s v="SP"/>
    <x v="0"/>
    <s v="Deschutes River"/>
    <s v="ODFW"/>
    <d v="2011-03-10T00:00:00"/>
    <x v="397"/>
    <x v="0"/>
    <d v="2011-03-10T00:00:00"/>
    <x v="0"/>
  </r>
  <r>
    <x v="7"/>
    <x v="1"/>
    <s v="SU"/>
    <x v="0"/>
    <s v="Deschutes River"/>
    <s v="ODFW"/>
    <d v="2011-05-12T00:00:00"/>
    <x v="398"/>
    <x v="0"/>
    <d v="2011-05-12T00:00:00"/>
    <x v="0"/>
  </r>
  <r>
    <x v="7"/>
    <x v="1"/>
    <s v="SU"/>
    <x v="1"/>
    <s v="Umatilla River"/>
    <s v="ODFW"/>
    <d v="2011-10-11T00:00:00"/>
    <x v="399"/>
    <x v="1"/>
    <d v="2011-10-11T00:00:00"/>
    <x v="2"/>
  </r>
  <r>
    <x v="7"/>
    <x v="0"/>
    <s v="SP"/>
    <x v="0"/>
    <s v="Ochoco Creek"/>
    <s v="ODFW"/>
    <d v="2011-03-10T00:00:00"/>
    <x v="400"/>
    <x v="0"/>
    <d v="2011-03-10T00:00:00"/>
    <x v="0"/>
  </r>
  <r>
    <x v="7"/>
    <x v="1"/>
    <s v="SU"/>
    <x v="0"/>
    <s v="McKay Creek (Crooked R)"/>
    <s v="ODFW"/>
    <d v="2011-05-12T00:00:00"/>
    <x v="401"/>
    <x v="0"/>
    <d v="2011-05-12T00:00:00"/>
    <x v="0"/>
  </r>
  <r>
    <x v="7"/>
    <x v="7"/>
    <s v="UN"/>
    <x v="6"/>
    <s v="Easton Pond"/>
    <s v="USFW"/>
    <d v="2012-04-16T00:00:00"/>
    <x v="402"/>
    <x v="4"/>
    <d v="2012-07-01T00:00:00"/>
    <x v="1"/>
  </r>
  <r>
    <x v="7"/>
    <x v="7"/>
    <s v="UN"/>
    <x v="6"/>
    <s v="Stiles Pond"/>
    <s v="USFW"/>
    <d v="2012-04-16T00:00:00"/>
    <x v="403"/>
    <x v="4"/>
    <d v="2012-07-01T00:00:00"/>
    <x v="1"/>
  </r>
  <r>
    <x v="7"/>
    <x v="7"/>
    <s v="UN"/>
    <x v="6"/>
    <s v="Easton Pond"/>
    <s v="USFW"/>
    <d v="2012-04-16T00:00:00"/>
    <x v="404"/>
    <x v="4"/>
    <d v="2012-07-01T00:00:00"/>
    <x v="1"/>
  </r>
  <r>
    <x v="7"/>
    <x v="7"/>
    <s v="UN"/>
    <x v="6"/>
    <s v="Stiles Pond"/>
    <s v="USFW"/>
    <d v="2012-04-16T00:00:00"/>
    <x v="405"/>
    <x v="4"/>
    <d v="2012-07-01T00:00:00"/>
    <x v="1"/>
  </r>
  <r>
    <x v="7"/>
    <x v="7"/>
    <s v="UN"/>
    <x v="6"/>
    <s v="Holmes Pond"/>
    <s v="USFW"/>
    <d v="2012-04-16T00:00:00"/>
    <x v="406"/>
    <x v="4"/>
    <d v="2012-07-01T00:00:00"/>
    <x v="1"/>
  </r>
  <r>
    <x v="7"/>
    <x v="7"/>
    <s v="UN"/>
    <x v="7"/>
    <s v="Prosser Acclim Pond"/>
    <s v="YATR"/>
    <d v="2012-03-08T00:00:00"/>
    <x v="407"/>
    <x v="4"/>
    <d v="2012-03-08T00:00:00"/>
    <x v="1"/>
  </r>
  <r>
    <x v="7"/>
    <x v="7"/>
    <s v="UN"/>
    <x v="7"/>
    <s v="Easton Pond"/>
    <s v="YATR"/>
    <d v="2012-04-20T00:00:00"/>
    <x v="408"/>
    <x v="4"/>
    <d v="2012-07-01T00:00:00"/>
    <x v="1"/>
  </r>
  <r>
    <x v="7"/>
    <x v="7"/>
    <s v="UN"/>
    <x v="7"/>
    <s v="Holmes Pond"/>
    <s v="YATR"/>
    <d v="2012-04-20T00:00:00"/>
    <x v="409"/>
    <x v="4"/>
    <d v="2012-07-01T00:00:00"/>
    <x v="1"/>
  </r>
  <r>
    <x v="7"/>
    <x v="7"/>
    <s v="UN"/>
    <x v="7"/>
    <s v="Prosser Acclim Pond"/>
    <s v="YATR"/>
    <d v="2012-03-02T00:00:00"/>
    <x v="16"/>
    <x v="4"/>
    <d v="2012-07-01T00:00:00"/>
    <x v="1"/>
  </r>
  <r>
    <x v="7"/>
    <x v="4"/>
    <s v="SP"/>
    <x v="16"/>
    <s v="Little White Salmon Hatchery"/>
    <s v="USFW"/>
    <d v="2012-04-19T00:00:00"/>
    <x v="410"/>
    <x v="3"/>
    <d v="2012-04-19T00:00:00"/>
    <x v="1"/>
  </r>
  <r>
    <x v="7"/>
    <x v="6"/>
    <s v="FA"/>
    <x v="16"/>
    <s v="Little White Salmon Hatchery"/>
    <s v="USFW"/>
    <d v="2012-07-03T00:00:00"/>
    <x v="411"/>
    <x v="3"/>
    <d v="2012-07-03T00:00:00"/>
    <x v="1"/>
  </r>
  <r>
    <x v="7"/>
    <x v="6"/>
    <s v="FA"/>
    <x v="16"/>
    <s v="Little White Salmon Hatchery"/>
    <s v="USFW"/>
    <d v="2012-06-26T00:00:00"/>
    <x v="412"/>
    <x v="3"/>
    <d v="2012-06-26T00:00:00"/>
    <x v="1"/>
  </r>
  <r>
    <x v="7"/>
    <x v="6"/>
    <s v="FA"/>
    <x v="16"/>
    <s v="Little White Salmon Hatchery"/>
    <s v="USFW"/>
    <d v="2012-04-13T00:00:00"/>
    <x v="413"/>
    <x v="3"/>
    <d v="2012-04-13T00:00:00"/>
    <x v="1"/>
  </r>
  <r>
    <x v="7"/>
    <x v="4"/>
    <s v="SP"/>
    <x v="5"/>
    <s v="Willard Hatchery"/>
    <s v="USFW"/>
    <d v="2012-04-19T00:00:00"/>
    <x v="414"/>
    <x v="3"/>
    <d v="2012-04-19T00:00:00"/>
    <x v="1"/>
  </r>
  <r>
    <x v="7"/>
    <x v="4"/>
    <s v="SP"/>
    <x v="4"/>
    <s v="Carson Hatchery"/>
    <s v="USFW"/>
    <d v="2012-04-16T00:00:00"/>
    <x v="415"/>
    <x v="2"/>
    <d v="2012-04-16T00:00:00"/>
    <x v="1"/>
  </r>
  <r>
    <x v="7"/>
    <x v="4"/>
    <s v="SP"/>
    <x v="4"/>
    <s v="Walla Walla River"/>
    <s v="USFW"/>
    <d v="2012-04-02T00:00:00"/>
    <x v="416"/>
    <x v="9"/>
    <d v="2012-04-03T00:00:00"/>
    <x v="1"/>
  </r>
  <r>
    <x v="7"/>
    <x v="6"/>
    <s v="FA"/>
    <x v="17"/>
    <s v="Spring Creek Hatchery"/>
    <s v="USFW"/>
    <d v="2012-04-11T00:00:00"/>
    <x v="417"/>
    <x v="10"/>
    <d v="2012-04-11T00:00:00"/>
    <x v="1"/>
  </r>
  <r>
    <x v="7"/>
    <x v="6"/>
    <s v="FA"/>
    <x v="17"/>
    <s v="Spring Creek Hatchery"/>
    <s v="USFW"/>
    <d v="2012-04-30T00:00:00"/>
    <x v="418"/>
    <x v="10"/>
    <d v="2012-04-30T00:00:00"/>
    <x v="1"/>
  </r>
  <r>
    <x v="7"/>
    <x v="4"/>
    <s v="SP"/>
    <x v="22"/>
    <s v="Warm Springs Hatchery"/>
    <s v="USFW"/>
    <d v="2012-04-03T00:00:00"/>
    <x v="419"/>
    <x v="0"/>
    <d v="2012-04-26T00:00:00"/>
    <x v="1"/>
  </r>
  <r>
    <x v="7"/>
    <x v="9"/>
    <s v="NO"/>
    <x v="21"/>
    <s v="Klickitat River"/>
    <s v="WDFW"/>
    <d v="2012-04-02T00:00:00"/>
    <x v="420"/>
    <x v="8"/>
    <d v="2012-04-06T00:00:00"/>
    <x v="1"/>
  </r>
  <r>
    <x v="7"/>
    <x v="1"/>
    <s v="SU"/>
    <x v="20"/>
    <s v="Klickitat River"/>
    <s v="WDFW"/>
    <d v="2012-04-30T00:00:00"/>
    <x v="421"/>
    <x v="8"/>
    <d v="2012-05-02T00:00:00"/>
    <x v="1"/>
  </r>
  <r>
    <x v="7"/>
    <x v="8"/>
    <s v="SU"/>
    <x v="10"/>
    <s v="Dayton Acclim Pond"/>
    <s v="WDFW"/>
    <d v="2012-04-10T00:00:00"/>
    <x v="422"/>
    <x v="6"/>
    <d v="2012-04-23T00:00:00"/>
    <x v="1"/>
  </r>
  <r>
    <x v="7"/>
    <x v="1"/>
    <s v="SU"/>
    <x v="10"/>
    <s v="Walla Walla River"/>
    <s v="WDFW"/>
    <d v="2012-05-16T00:00:00"/>
    <x v="423"/>
    <x v="9"/>
    <d v="2012-05-18T00:00:00"/>
    <x v="1"/>
  </r>
  <r>
    <x v="7"/>
    <x v="1"/>
    <s v="SU"/>
    <x v="10"/>
    <s v="Baileysburg Bridge"/>
    <s v="WDFW"/>
    <d v="2012-05-23T00:00:00"/>
    <x v="424"/>
    <x v="6"/>
    <d v="2012-05-25T00:00:00"/>
    <x v="1"/>
  </r>
  <r>
    <x v="7"/>
    <x v="6"/>
    <s v="FA"/>
    <x v="19"/>
    <s v="Ringold Springs Hatchery"/>
    <s v="WDFW"/>
    <d v="2012-06-27T00:00:00"/>
    <x v="425"/>
    <x v="7"/>
    <d v="2012-07-11T00:00:00"/>
    <x v="1"/>
  </r>
  <r>
    <x v="7"/>
    <x v="1"/>
    <s v="SU"/>
    <x v="19"/>
    <s v="Ringold Springs Hatchery"/>
    <s v="WDFW"/>
    <d v="2012-04-12T00:00:00"/>
    <x v="426"/>
    <x v="7"/>
    <d v="2012-04-19T00:00:00"/>
    <x v="1"/>
  </r>
  <r>
    <x v="7"/>
    <x v="6"/>
    <s v="FA"/>
    <x v="18"/>
    <s v="Priest Rapids Hatchery"/>
    <s v="WDFW"/>
    <d v="2012-06-12T00:00:00"/>
    <x v="427"/>
    <x v="7"/>
    <d v="2012-06-20T00:00:00"/>
    <x v="1"/>
  </r>
  <r>
    <x v="7"/>
    <x v="2"/>
    <s v="FA"/>
    <x v="2"/>
    <s v="Pendelton Acclim Pond"/>
    <s v="ODFW"/>
    <d v="2012-03-08T00:00:00"/>
    <x v="428"/>
    <x v="1"/>
    <d v="2012-03-08T00:00:00"/>
    <x v="1"/>
  </r>
  <r>
    <x v="7"/>
    <x v="7"/>
    <s v="UN"/>
    <x v="12"/>
    <s v="Pendelton Acclim Pond"/>
    <s v="ODFW"/>
    <d v="2012-03-28T00:00:00"/>
    <x v="429"/>
    <x v="1"/>
    <d v="2012-04-26T00:00:00"/>
    <x v="1"/>
  </r>
  <r>
    <x v="7"/>
    <x v="8"/>
    <s v="WI"/>
    <x v="8"/>
    <s v="Parkdale Acclim Pond"/>
    <s v="ODFW"/>
    <d v="2012-05-09T00:00:00"/>
    <x v="430"/>
    <x v="5"/>
    <d v="2012-05-16T00:00:00"/>
    <x v="1"/>
  </r>
  <r>
    <x v="7"/>
    <x v="8"/>
    <s v="WI"/>
    <x v="8"/>
    <s v="E Fk Irrig Dist Sand Trap"/>
    <s v="ODFW"/>
    <d v="2012-05-09T00:00:00"/>
    <x v="431"/>
    <x v="5"/>
    <d v="2012-05-14T00:00:00"/>
    <x v="1"/>
  </r>
  <r>
    <x v="7"/>
    <x v="4"/>
    <s v="SP"/>
    <x v="0"/>
    <s v="W Fk Hood River"/>
    <s v="ODFW"/>
    <d v="2012-04-19T00:00:00"/>
    <x v="432"/>
    <x v="5"/>
    <d v="2012-04-19T00:00:00"/>
    <x v="1"/>
  </r>
  <r>
    <x v="7"/>
    <x v="4"/>
    <s v="SP"/>
    <x v="0"/>
    <s v="Deschutes River"/>
    <s v="ODFW"/>
    <d v="2012-04-17T00:00:00"/>
    <x v="433"/>
    <x v="0"/>
    <d v="2012-06-01T00:00:00"/>
    <x v="1"/>
  </r>
  <r>
    <x v="7"/>
    <x v="1"/>
    <s v="SU"/>
    <x v="0"/>
    <s v="Deschutes River"/>
    <s v="ODFW"/>
    <d v="2012-04-10T00:00:00"/>
    <x v="434"/>
    <x v="0"/>
    <d v="2012-04-11T00:00:00"/>
    <x v="1"/>
  </r>
  <r>
    <x v="7"/>
    <x v="1"/>
    <s v="SU"/>
    <x v="13"/>
    <s v="Crooked River (OR)"/>
    <s v="ODFW"/>
    <d v="2012-04-14T00:00:00"/>
    <x v="185"/>
    <x v="0"/>
    <d v="2012-04-14T00:00:00"/>
    <x v="1"/>
  </r>
  <r>
    <x v="7"/>
    <x v="1"/>
    <s v="SU"/>
    <x v="13"/>
    <s v="Wychus Creek"/>
    <s v="ODFW"/>
    <d v="2012-04-14T00:00:00"/>
    <x v="186"/>
    <x v="0"/>
    <d v="2012-04-14T00:00:00"/>
    <x v="1"/>
  </r>
  <r>
    <x v="7"/>
    <x v="4"/>
    <s v="SP"/>
    <x v="9"/>
    <s v="Metolius River"/>
    <s v="ODFW"/>
    <d v="2012-04-13T00:00:00"/>
    <x v="435"/>
    <x v="0"/>
    <d v="2012-04-19T00:00:00"/>
    <x v="1"/>
  </r>
  <r>
    <x v="7"/>
    <x v="4"/>
    <s v="SP"/>
    <x v="9"/>
    <s v="Crooked River (OR)"/>
    <s v="ODFW"/>
    <d v="2012-04-18T00:00:00"/>
    <x v="436"/>
    <x v="0"/>
    <d v="2012-04-18T00:00:00"/>
    <x v="1"/>
  </r>
  <r>
    <x v="7"/>
    <x v="6"/>
    <s v="FA"/>
    <x v="1"/>
    <s v="Umatilla River"/>
    <s v="ODFW"/>
    <d v="2012-05-22T00:00:00"/>
    <x v="437"/>
    <x v="1"/>
    <d v="2012-05-23T00:00:00"/>
    <x v="1"/>
  </r>
  <r>
    <x v="7"/>
    <x v="4"/>
    <s v="SP"/>
    <x v="1"/>
    <s v="Imeques Acclim Pond"/>
    <s v="ODFW"/>
    <d v="2012-04-10T00:00:00"/>
    <x v="438"/>
    <x v="1"/>
    <d v="2012-04-10T00:00:00"/>
    <x v="1"/>
  </r>
  <r>
    <x v="7"/>
    <x v="4"/>
    <s v="SP"/>
    <x v="1"/>
    <s v="Thornhollow Acclim Pond"/>
    <s v="ODFW"/>
    <d v="2012-04-11T00:00:00"/>
    <x v="439"/>
    <x v="1"/>
    <d v="2012-04-11T00:00:00"/>
    <x v="1"/>
  </r>
  <r>
    <x v="7"/>
    <x v="4"/>
    <s v="SP"/>
    <x v="1"/>
    <s v="Corporation Guard Station"/>
    <s v="ODFW"/>
    <d v="2012-04-11T00:00:00"/>
    <x v="440"/>
    <x v="1"/>
    <d v="2012-04-11T00:00:00"/>
    <x v="1"/>
  </r>
  <r>
    <x v="7"/>
    <x v="1"/>
    <s v="SU"/>
    <x v="1"/>
    <s v="Meacham Creek"/>
    <s v="ODFW"/>
    <d v="2012-04-24T00:00:00"/>
    <x v="441"/>
    <x v="1"/>
    <d v="2012-04-24T00:00:00"/>
    <x v="1"/>
  </r>
  <r>
    <x v="7"/>
    <x v="1"/>
    <s v="SU"/>
    <x v="1"/>
    <s v="Minthorn Acclimation Pond"/>
    <s v="ODFW"/>
    <d v="2012-04-24T00:00:00"/>
    <x v="442"/>
    <x v="1"/>
    <d v="2012-04-24T00:00:00"/>
    <x v="1"/>
  </r>
  <r>
    <x v="7"/>
    <x v="1"/>
    <s v="SU"/>
    <x v="1"/>
    <s v="Pendelton Acclim Pond"/>
    <s v="ODFW"/>
    <d v="2012-04-26T00:00:00"/>
    <x v="443"/>
    <x v="1"/>
    <d v="2012-04-26T00:00:00"/>
    <x v="1"/>
  </r>
  <r>
    <x v="7"/>
    <x v="4"/>
    <s v="SP"/>
    <x v="14"/>
    <s v="Jack Creek Acclim Pond"/>
    <s v="YATR"/>
    <d v="2012-03-15T00:00:00"/>
    <x v="444"/>
    <x v="4"/>
    <d v="2012-05-15T00:00:00"/>
    <x v="1"/>
  </r>
  <r>
    <x v="7"/>
    <x v="4"/>
    <s v="SP"/>
    <x v="14"/>
    <s v="Clark Flat Acclim Pond"/>
    <s v="YATR"/>
    <d v="2012-03-15T00:00:00"/>
    <x v="445"/>
    <x v="4"/>
    <d v="2012-05-15T00:00:00"/>
    <x v="1"/>
  </r>
  <r>
    <x v="7"/>
    <x v="4"/>
    <s v="SP"/>
    <x v="14"/>
    <s v="Easton Pond"/>
    <s v="YATR"/>
    <d v="2012-03-15T00:00:00"/>
    <x v="446"/>
    <x v="4"/>
    <d v="2012-05-15T00:00:00"/>
    <x v="1"/>
  </r>
  <r>
    <x v="7"/>
    <x v="2"/>
    <s v="FA"/>
    <x v="7"/>
    <s v="Prosser Acclim Pond"/>
    <s v="YATR"/>
    <d v="2012-04-12T00:00:00"/>
    <x v="447"/>
    <x v="4"/>
    <d v="2012-04-12T00:00:00"/>
    <x v="1"/>
  </r>
  <r>
    <x v="7"/>
    <x v="6"/>
    <s v="FA"/>
    <x v="16"/>
    <s v="Prosser Acclim Pond"/>
    <s v="USFW"/>
    <d v="2012-05-04T00:00:00"/>
    <x v="448"/>
    <x v="4"/>
    <d v="2012-05-04T00:00:00"/>
    <x v="1"/>
  </r>
  <r>
    <x v="7"/>
    <x v="6"/>
    <s v="FA"/>
    <x v="18"/>
    <s v="Prosser Acclim Pond"/>
    <s v="WDFW"/>
    <d v="2012-04-19T00:00:00"/>
    <x v="449"/>
    <x v="4"/>
    <d v="2012-04-19T00:00:00"/>
    <x v="1"/>
  </r>
  <r>
    <x v="7"/>
    <x v="6"/>
    <s v="FA"/>
    <x v="7"/>
    <s v="Prosser Acclim Pond"/>
    <s v="YATR"/>
    <d v="2012-04-26T00:00:00"/>
    <x v="450"/>
    <x v="4"/>
    <d v="2012-04-26T00:00:00"/>
    <x v="1"/>
  </r>
  <r>
    <x v="7"/>
    <x v="6"/>
    <s v="FA"/>
    <x v="7"/>
    <s v="Prosser Acclim Pond"/>
    <s v="YATR"/>
    <d v="2012-04-27T00:00:00"/>
    <x v="451"/>
    <x v="4"/>
    <d v="2012-04-27T00:00:00"/>
    <x v="1"/>
  </r>
  <r>
    <x v="7"/>
    <x v="2"/>
    <s v="FA"/>
    <x v="24"/>
    <s v="Prosser Acclim Pond"/>
    <s v="YATR"/>
    <d v="2012-05-14T00:00:00"/>
    <x v="452"/>
    <x v="4"/>
    <d v="2012-05-14T00:00:00"/>
    <x v="1"/>
  </r>
  <r>
    <x v="7"/>
    <x v="4"/>
    <s v="SP"/>
    <x v="15"/>
    <s v="Klickitat Hatchery"/>
    <s v="WDFW"/>
    <d v="2012-03-13T00:00:00"/>
    <x v="453"/>
    <x v="8"/>
    <d v="2012-03-16T00:00:00"/>
    <x v="1"/>
  </r>
  <r>
    <x v="7"/>
    <x v="6"/>
    <s v="FA"/>
    <x v="15"/>
    <s v="Klickitat Hatchery"/>
    <s v="WDFW"/>
    <d v="2012-06-18T00:00:00"/>
    <x v="454"/>
    <x v="8"/>
    <d v="2012-06-21T00:00:00"/>
    <x v="1"/>
  </r>
  <r>
    <x v="7"/>
    <x v="9"/>
    <s v="NO"/>
    <x v="15"/>
    <s v="Klickitat Hatchery"/>
    <s v="WDFW"/>
    <d v="2012-05-25T00:00:00"/>
    <x v="455"/>
    <x v="8"/>
    <d v="2012-05-29T00:00:00"/>
    <x v="1"/>
  </r>
  <r>
    <x v="7"/>
    <x v="6"/>
    <s v="FA"/>
    <x v="17"/>
    <s v="Spring Creek Hatchery"/>
    <s v="USFW"/>
    <d v="2012-04-13T00:00:00"/>
    <x v="456"/>
    <x v="10"/>
    <d v="2012-04-13T00:00:00"/>
    <x v="1"/>
  </r>
  <r>
    <x v="7"/>
    <x v="4"/>
    <s v="SP"/>
    <x v="4"/>
    <s v="W Fk Hood River"/>
    <s v="USFW"/>
    <d v="2012-04-19T00:00:00"/>
    <x v="457"/>
    <x v="5"/>
    <d v="2012-04-19T00:00:00"/>
    <x v="1"/>
  </r>
  <r>
    <x v="7"/>
    <x v="4"/>
    <s v="SP"/>
    <x v="23"/>
    <s v="Parkdale Acclim Pond"/>
    <s v="WSTR"/>
    <d v="2012-04-20T00:00:00"/>
    <x v="458"/>
    <x v="5"/>
    <d v="2012-04-20T00:00:00"/>
    <x v="1"/>
  </r>
  <r>
    <x v="7"/>
    <x v="1"/>
    <s v="SU"/>
    <x v="26"/>
    <s v="Drano Lake"/>
    <s v="WDFW"/>
    <d v="2012-05-09T00:00:00"/>
    <x v="459"/>
    <x v="3"/>
    <d v="2012-05-09T00:00:00"/>
    <x v="1"/>
  </r>
  <r>
    <x v="7"/>
    <x v="6"/>
    <s v="FA"/>
    <x v="24"/>
    <s v="Nelson Springs"/>
    <s v="YATR"/>
    <d v="2012-05-18T00:00:00"/>
    <x v="460"/>
    <x v="4"/>
    <d v="2012-05-18T00:00:00"/>
    <x v="1"/>
  </r>
  <r>
    <x v="7"/>
    <x v="6"/>
    <s v="FA"/>
    <x v="24"/>
    <s v="Marion Drain"/>
    <s v="YATR"/>
    <d v="2012-05-24T00:00:00"/>
    <x v="461"/>
    <x v="4"/>
    <d v="2012-05-24T00:00:00"/>
    <x v="1"/>
  </r>
  <r>
    <x v="7"/>
    <x v="4"/>
    <s v="SP"/>
    <x v="9"/>
    <s v="Wychus Creek"/>
    <s v="ODFW"/>
    <d v="2012-04-19T00:00:00"/>
    <x v="462"/>
    <x v="0"/>
    <d v="2012-04-19T00:00:00"/>
    <x v="1"/>
  </r>
  <r>
    <x v="8"/>
    <x v="0"/>
    <s v="SP"/>
    <x v="1"/>
    <s v="Meacham Creek"/>
    <s v="ODFW"/>
    <d v="2009-11-03T00:00:00"/>
    <x v="463"/>
    <x v="1"/>
    <d v="2009-11-03T00:00:00"/>
    <x v="3"/>
  </r>
  <r>
    <x v="8"/>
    <x v="0"/>
    <s v="SP"/>
    <x v="0"/>
    <s v="Metolius River"/>
    <s v="ODFW"/>
    <d v="2010-03-02T00:00:00"/>
    <x v="464"/>
    <x v="0"/>
    <d v="2010-03-05T00:00:00"/>
    <x v="0"/>
  </r>
  <r>
    <x v="8"/>
    <x v="0"/>
    <s v="SP"/>
    <x v="0"/>
    <s v="Wychus Creek"/>
    <s v="ODFW"/>
    <d v="2010-03-03T00:00:00"/>
    <x v="465"/>
    <x v="0"/>
    <d v="2010-03-03T00:00:00"/>
    <x v="0"/>
  </r>
  <r>
    <x v="8"/>
    <x v="0"/>
    <s v="SP"/>
    <x v="0"/>
    <s v="Crooked River (OR)"/>
    <s v="ODFW"/>
    <d v="2010-03-04T00:00:00"/>
    <x v="466"/>
    <x v="0"/>
    <d v="2010-03-05T00:00:00"/>
    <x v="0"/>
  </r>
  <r>
    <x v="8"/>
    <x v="1"/>
    <s v="SU"/>
    <x v="0"/>
    <s v="Deschutes River"/>
    <s v="ODFW"/>
    <d v="2010-05-20T00:00:00"/>
    <x v="467"/>
    <x v="0"/>
    <d v="2010-05-20T00:00:00"/>
    <x v="0"/>
  </r>
  <r>
    <x v="8"/>
    <x v="0"/>
    <s v="SP"/>
    <x v="0"/>
    <s v="Deschutes River"/>
    <s v="ODFW"/>
    <d v="2010-03-05T00:00:00"/>
    <x v="468"/>
    <x v="0"/>
    <d v="2010-03-05T00:00:00"/>
    <x v="0"/>
  </r>
  <r>
    <x v="8"/>
    <x v="0"/>
    <s v="SP"/>
    <x v="0"/>
    <s v="Ochoco Creek"/>
    <s v="ODFW"/>
    <d v="2010-03-04T00:00:00"/>
    <x v="469"/>
    <x v="0"/>
    <d v="2010-03-04T00:00:00"/>
    <x v="0"/>
  </r>
  <r>
    <x v="8"/>
    <x v="1"/>
    <s v="SU"/>
    <x v="0"/>
    <s v="Wychus Creek"/>
    <s v="ODFW"/>
    <d v="2010-05-11T00:00:00"/>
    <x v="470"/>
    <x v="0"/>
    <d v="2010-05-21T00:00:00"/>
    <x v="0"/>
  </r>
  <r>
    <x v="8"/>
    <x v="1"/>
    <s v="SU"/>
    <x v="0"/>
    <s v="Crooked River (OR)"/>
    <s v="ODFW"/>
    <d v="2010-05-19T00:00:00"/>
    <x v="471"/>
    <x v="0"/>
    <d v="2010-05-20T00:00:00"/>
    <x v="0"/>
  </r>
  <r>
    <x v="8"/>
    <x v="6"/>
    <s v="FA"/>
    <x v="17"/>
    <s v="Spring Creek Hatchery"/>
    <s v="USFW"/>
    <d v="2011-04-12T00:00:00"/>
    <x v="472"/>
    <x v="10"/>
    <d v="2011-04-12T00:00:00"/>
    <x v="1"/>
  </r>
  <r>
    <x v="8"/>
    <x v="6"/>
    <s v="FA"/>
    <x v="17"/>
    <s v="Spring Creek Hatchery"/>
    <s v="USFW"/>
    <d v="2011-05-04T00:00:00"/>
    <x v="473"/>
    <x v="10"/>
    <d v="2011-05-04T00:00:00"/>
    <x v="1"/>
  </r>
  <r>
    <x v="8"/>
    <x v="4"/>
    <s v="SP"/>
    <x v="4"/>
    <s v="Carson Hatchery"/>
    <s v="USFW"/>
    <d v="2011-04-14T00:00:00"/>
    <x v="474"/>
    <x v="2"/>
    <d v="2011-04-14T00:00:00"/>
    <x v="1"/>
  </r>
  <r>
    <x v="8"/>
    <x v="4"/>
    <s v="SP"/>
    <x v="4"/>
    <s v="Walla Walla River"/>
    <s v="USFW"/>
    <d v="2011-04-11T00:00:00"/>
    <x v="475"/>
    <x v="9"/>
    <d v="2011-04-12T00:00:00"/>
    <x v="1"/>
  </r>
  <r>
    <x v="8"/>
    <x v="4"/>
    <s v="SP"/>
    <x v="4"/>
    <s v="Blackberry Acclim Pond"/>
    <s v="USFW"/>
    <d v="2011-04-22T00:00:00"/>
    <x v="476"/>
    <x v="5"/>
    <d v="2011-04-22T00:00:00"/>
    <x v="1"/>
  </r>
  <r>
    <x v="8"/>
    <x v="4"/>
    <s v="SP"/>
    <x v="16"/>
    <s v="Little White Salmon Hatchery"/>
    <s v="USFW"/>
    <d v="2011-04-14T00:00:00"/>
    <x v="477"/>
    <x v="3"/>
    <d v="2011-04-14T00:00:00"/>
    <x v="1"/>
  </r>
  <r>
    <x v="8"/>
    <x v="6"/>
    <s v="FA"/>
    <x v="16"/>
    <s v="Little White Salmon Hatchery"/>
    <s v="USFW"/>
    <d v="2011-06-23T00:00:00"/>
    <x v="478"/>
    <x v="3"/>
    <d v="2011-06-23T00:00:00"/>
    <x v="1"/>
  </r>
  <r>
    <x v="8"/>
    <x v="6"/>
    <s v="FA"/>
    <x v="16"/>
    <s v="Little White Salmon Hatchery"/>
    <s v="USFW"/>
    <d v="2011-06-23T00:00:00"/>
    <x v="479"/>
    <x v="3"/>
    <d v="2011-06-23T00:00:00"/>
    <x v="1"/>
  </r>
  <r>
    <x v="8"/>
    <x v="6"/>
    <s v="FA"/>
    <x v="16"/>
    <s v="Little White Salmon Hatchery"/>
    <s v="USFW"/>
    <d v="2011-04-14T00:00:00"/>
    <x v="480"/>
    <x v="3"/>
    <d v="2011-04-14T00:00:00"/>
    <x v="1"/>
  </r>
  <r>
    <x v="8"/>
    <x v="4"/>
    <s v="SP"/>
    <x v="5"/>
    <s v="Willard Hatchery"/>
    <s v="USFW"/>
    <d v="2011-04-14T00:00:00"/>
    <x v="481"/>
    <x v="3"/>
    <d v="2011-04-14T00:00:00"/>
    <x v="1"/>
  </r>
  <r>
    <x v="8"/>
    <x v="2"/>
    <s v="FA"/>
    <x v="7"/>
    <s v="Prosser Acclim Pond"/>
    <s v="YATR"/>
    <d v="2011-05-02T00:00:00"/>
    <x v="482"/>
    <x v="4"/>
    <d v="2011-05-02T00:00:00"/>
    <x v="1"/>
  </r>
  <r>
    <x v="8"/>
    <x v="6"/>
    <s v="FA"/>
    <x v="16"/>
    <s v="Prosser Acclim Pond"/>
    <s v="USFW"/>
    <d v="2011-05-04T00:00:00"/>
    <x v="483"/>
    <x v="4"/>
    <d v="2011-05-04T00:00:00"/>
    <x v="1"/>
  </r>
  <r>
    <x v="8"/>
    <x v="6"/>
    <s v="FA"/>
    <x v="18"/>
    <s v="Prosser Acclim Pond"/>
    <s v="WDFW"/>
    <d v="2011-05-04T00:00:00"/>
    <x v="484"/>
    <x v="4"/>
    <d v="2011-05-04T00:00:00"/>
    <x v="1"/>
  </r>
  <r>
    <x v="8"/>
    <x v="6"/>
    <s v="FA"/>
    <x v="7"/>
    <s v="Prosser Acclim Pond"/>
    <s v="YATR"/>
    <d v="2011-05-02T00:00:00"/>
    <x v="485"/>
    <x v="4"/>
    <d v="2011-05-02T00:00:00"/>
    <x v="1"/>
  </r>
  <r>
    <x v="8"/>
    <x v="6"/>
    <s v="FA"/>
    <x v="7"/>
    <s v="Prosser Acclim Pond"/>
    <s v="YATR"/>
    <d v="2011-05-04T00:00:00"/>
    <x v="486"/>
    <x v="4"/>
    <d v="2011-05-04T00:00:00"/>
    <x v="1"/>
  </r>
  <r>
    <x v="8"/>
    <x v="12"/>
    <s v="SU"/>
    <x v="27"/>
    <s v="Stiles Pond"/>
    <s v="WDFW"/>
    <d v="2011-05-16T00:00:00"/>
    <x v="487"/>
    <x v="4"/>
    <d v="2011-05-16T00:00:00"/>
    <x v="1"/>
  </r>
  <r>
    <x v="8"/>
    <x v="12"/>
    <s v="SU"/>
    <x v="27"/>
    <s v="Stiles Pond"/>
    <s v="WDFW"/>
    <d v="2011-05-16T00:00:00"/>
    <x v="488"/>
    <x v="4"/>
    <d v="2011-05-16T00:00:00"/>
    <x v="1"/>
  </r>
  <r>
    <x v="8"/>
    <x v="2"/>
    <s v="FA"/>
    <x v="2"/>
    <s v="Pendelton Acclim Pond"/>
    <s v="ODFW"/>
    <d v="2011-03-03T00:00:00"/>
    <x v="489"/>
    <x v="1"/>
    <d v="2011-03-10T00:00:00"/>
    <x v="1"/>
  </r>
  <r>
    <x v="8"/>
    <x v="7"/>
    <s v="UN"/>
    <x v="12"/>
    <s v="Pendelton Acclim Pond"/>
    <s v="ODFW"/>
    <d v="2011-04-11T00:00:00"/>
    <x v="490"/>
    <x v="1"/>
    <d v="2011-04-26T00:00:00"/>
    <x v="1"/>
  </r>
  <r>
    <x v="8"/>
    <x v="8"/>
    <s v="WI"/>
    <x v="8"/>
    <s v="Parkdale Acclim Pond"/>
    <s v="ODFW"/>
    <d v="2011-05-12T00:00:00"/>
    <x v="491"/>
    <x v="5"/>
    <d v="2011-05-31T00:00:00"/>
    <x v="1"/>
  </r>
  <r>
    <x v="8"/>
    <x v="8"/>
    <s v="WI"/>
    <x v="8"/>
    <s v="E Fk Irrig Dist Sand Trap"/>
    <s v="ODFW"/>
    <d v="2011-05-10T00:00:00"/>
    <x v="492"/>
    <x v="5"/>
    <d v="2011-05-12T00:00:00"/>
    <x v="1"/>
  </r>
  <r>
    <x v="8"/>
    <x v="4"/>
    <s v="SP"/>
    <x v="0"/>
    <s v="Parkdale Acclim Pond"/>
    <s v="ODFW"/>
    <d v="2011-04-21T00:00:00"/>
    <x v="493"/>
    <x v="5"/>
    <d v="2011-04-21T00:00:00"/>
    <x v="1"/>
  </r>
  <r>
    <x v="8"/>
    <x v="4"/>
    <s v="SP"/>
    <x v="0"/>
    <s v="Parkdale Acclim Pond"/>
    <s v="ODFW"/>
    <d v="2011-04-21T00:00:00"/>
    <x v="494"/>
    <x v="5"/>
    <d v="2011-04-21T00:00:00"/>
    <x v="1"/>
  </r>
  <r>
    <x v="8"/>
    <x v="4"/>
    <s v="SP"/>
    <x v="0"/>
    <s v="Deschutes River"/>
    <s v="ODFW"/>
    <d v="2011-04-04T00:00:00"/>
    <x v="495"/>
    <x v="0"/>
    <d v="2011-06-10T00:00:00"/>
    <x v="1"/>
  </r>
  <r>
    <x v="8"/>
    <x v="1"/>
    <s v="SU"/>
    <x v="0"/>
    <s v="Deschutes River"/>
    <s v="ODFW"/>
    <d v="2011-03-30T00:00:00"/>
    <x v="496"/>
    <x v="0"/>
    <d v="2011-03-31T00:00:00"/>
    <x v="1"/>
  </r>
  <r>
    <x v="8"/>
    <x v="4"/>
    <s v="SP"/>
    <x v="9"/>
    <s v="Wizard Falls Hatchery"/>
    <s v="ODFW"/>
    <d v="2011-04-19T00:00:00"/>
    <x v="497"/>
    <x v="0"/>
    <d v="2011-04-19T00:00:00"/>
    <x v="1"/>
  </r>
  <r>
    <x v="8"/>
    <x v="4"/>
    <s v="SP"/>
    <x v="9"/>
    <s v="Crooked River (OR)"/>
    <s v="ODFW"/>
    <d v="2011-04-19T00:00:00"/>
    <x v="498"/>
    <x v="0"/>
    <d v="2011-04-19T00:00:00"/>
    <x v="1"/>
  </r>
  <r>
    <x v="8"/>
    <x v="6"/>
    <s v="FA"/>
    <x v="1"/>
    <s v="Umatilla River"/>
    <s v="ODFW"/>
    <d v="2011-05-24T00:00:00"/>
    <x v="499"/>
    <x v="1"/>
    <d v="2011-05-25T00:00:00"/>
    <x v="1"/>
  </r>
  <r>
    <x v="8"/>
    <x v="0"/>
    <s v="SP"/>
    <x v="1"/>
    <s v="Imeques Acclim Pond"/>
    <s v="ODFW"/>
    <d v="2010-11-23T00:00:00"/>
    <x v="500"/>
    <x v="1"/>
    <d v="2010-11-23T00:00:00"/>
    <x v="2"/>
  </r>
  <r>
    <x v="8"/>
    <x v="4"/>
    <s v="SP"/>
    <x v="1"/>
    <s v="Thornhollow Acclim Pond"/>
    <s v="ODFW"/>
    <d v="2011-04-26T00:00:00"/>
    <x v="501"/>
    <x v="1"/>
    <d v="2011-04-26T00:00:00"/>
    <x v="1"/>
  </r>
  <r>
    <x v="8"/>
    <x v="1"/>
    <s v="SU"/>
    <x v="1"/>
    <s v="Meacham Creek"/>
    <s v="ODFW"/>
    <d v="2011-04-26T00:00:00"/>
    <x v="502"/>
    <x v="1"/>
    <d v="2011-04-26T00:00:00"/>
    <x v="1"/>
  </r>
  <r>
    <x v="8"/>
    <x v="1"/>
    <s v="SU"/>
    <x v="1"/>
    <s v="Minthorn Acclimation Pond"/>
    <s v="ODFW"/>
    <d v="2011-04-28T00:00:00"/>
    <x v="503"/>
    <x v="1"/>
    <d v="2011-04-29T00:00:00"/>
    <x v="1"/>
  </r>
  <r>
    <x v="8"/>
    <x v="1"/>
    <s v="SU"/>
    <x v="1"/>
    <s v="Pendelton Acclim Pond"/>
    <s v="ODFW"/>
    <d v="2011-04-28T00:00:00"/>
    <x v="504"/>
    <x v="1"/>
    <d v="2011-04-28T00:00:00"/>
    <x v="1"/>
  </r>
  <r>
    <x v="8"/>
    <x v="9"/>
    <s v="NO"/>
    <x v="21"/>
    <s v="Klickitat River"/>
    <s v="WDFW"/>
    <d v="2011-04-01T00:00:00"/>
    <x v="505"/>
    <x v="8"/>
    <d v="2011-04-05T00:00:00"/>
    <x v="1"/>
  </r>
  <r>
    <x v="8"/>
    <x v="1"/>
    <s v="SU"/>
    <x v="20"/>
    <s v="Klickitat Hatchery"/>
    <s v="WDFW"/>
    <d v="2011-04-15T00:00:00"/>
    <x v="506"/>
    <x v="8"/>
    <d v="2011-05-15T00:00:00"/>
    <x v="1"/>
  </r>
  <r>
    <x v="8"/>
    <x v="1"/>
    <s v="SU"/>
    <x v="20"/>
    <s v="White Salmon River"/>
    <s v="WDFW"/>
    <d v="2011-05-10T00:00:00"/>
    <x v="126"/>
    <x v="11"/>
    <d v="2011-05-20T00:00:00"/>
    <x v="1"/>
  </r>
  <r>
    <x v="8"/>
    <x v="1"/>
    <s v="SU"/>
    <x v="10"/>
    <s v="Dayton Acclim Pond"/>
    <s v="WDFW"/>
    <d v="2011-04-11T00:00:00"/>
    <x v="507"/>
    <x v="6"/>
    <d v="2011-04-29T00:00:00"/>
    <x v="1"/>
  </r>
  <r>
    <x v="8"/>
    <x v="1"/>
    <s v="SU"/>
    <x v="10"/>
    <s v="Walla Walla River"/>
    <s v="WDFW"/>
    <d v="2011-04-15T00:00:00"/>
    <x v="508"/>
    <x v="9"/>
    <d v="2011-04-19T00:00:00"/>
    <x v="1"/>
  </r>
  <r>
    <x v="8"/>
    <x v="1"/>
    <s v="SU"/>
    <x v="10"/>
    <s v="Baileysburg Bridge"/>
    <s v="WDFW"/>
    <d v="2011-04-25T00:00:00"/>
    <x v="509"/>
    <x v="6"/>
    <d v="2011-04-27T00:00:00"/>
    <x v="1"/>
  </r>
  <r>
    <x v="8"/>
    <x v="1"/>
    <s v="SU"/>
    <x v="10"/>
    <s v="Baileysburg Bridge"/>
    <s v="WDFW"/>
    <d v="2011-04-25T00:00:00"/>
    <x v="510"/>
    <x v="6"/>
    <d v="2011-04-27T00:00:00"/>
    <x v="1"/>
  </r>
  <r>
    <x v="8"/>
    <x v="1"/>
    <s v="SU"/>
    <x v="10"/>
    <s v="Baileysburg Bridge"/>
    <s v="WDFW"/>
    <d v="2011-04-25T00:00:00"/>
    <x v="511"/>
    <x v="6"/>
    <d v="2011-04-27T00:00:00"/>
    <x v="1"/>
  </r>
  <r>
    <x v="8"/>
    <x v="6"/>
    <s v="FA"/>
    <x v="19"/>
    <s v="Ringold Springs Hatchery"/>
    <s v="WDFW"/>
    <d v="2011-06-23T00:00:00"/>
    <x v="512"/>
    <x v="7"/>
    <d v="2011-07-28T00:00:00"/>
    <x v="1"/>
  </r>
  <r>
    <x v="8"/>
    <x v="1"/>
    <s v="SU"/>
    <x v="19"/>
    <s v="Ringold Springs Hatchery"/>
    <s v="WDFW"/>
    <d v="2011-04-14T00:00:00"/>
    <x v="513"/>
    <x v="7"/>
    <d v="2011-04-21T00:00:00"/>
    <x v="1"/>
  </r>
  <r>
    <x v="8"/>
    <x v="6"/>
    <s v="FA"/>
    <x v="18"/>
    <s v="Priest Rapids Hatchery"/>
    <s v="WDFW"/>
    <d v="2011-06-15T00:00:00"/>
    <x v="514"/>
    <x v="7"/>
    <d v="2011-06-23T00:00:00"/>
    <x v="1"/>
  </r>
  <r>
    <x v="8"/>
    <x v="7"/>
    <s v="UN"/>
    <x v="6"/>
    <s v="Stiles Pond"/>
    <s v="USFW"/>
    <d v="2011-04-20T00:00:00"/>
    <x v="515"/>
    <x v="4"/>
    <d v="2011-07-01T00:00:00"/>
    <x v="1"/>
  </r>
  <r>
    <x v="8"/>
    <x v="7"/>
    <s v="UN"/>
    <x v="6"/>
    <s v="Holmes Pond"/>
    <s v="USFW"/>
    <d v="2011-04-15T00:00:00"/>
    <x v="516"/>
    <x v="4"/>
    <d v="2011-07-01T00:00:00"/>
    <x v="1"/>
  </r>
  <r>
    <x v="8"/>
    <x v="7"/>
    <s v="UN"/>
    <x v="6"/>
    <s v="Lost Creek Acclim Pond"/>
    <s v="USFW"/>
    <d v="2011-04-20T00:00:00"/>
    <x v="517"/>
    <x v="4"/>
    <d v="2011-07-01T00:00:00"/>
    <x v="1"/>
  </r>
  <r>
    <x v="8"/>
    <x v="7"/>
    <s v="UN"/>
    <x v="6"/>
    <s v="Easton Pond"/>
    <s v="USFW"/>
    <d v="2011-04-20T00:00:00"/>
    <x v="518"/>
    <x v="4"/>
    <d v="2011-07-01T00:00:00"/>
    <x v="1"/>
  </r>
  <r>
    <x v="8"/>
    <x v="7"/>
    <s v="UN"/>
    <x v="6"/>
    <s v="Boone Pond"/>
    <s v="USFW"/>
    <d v="2011-04-20T00:00:00"/>
    <x v="166"/>
    <x v="4"/>
    <d v="2011-07-01T00:00:00"/>
    <x v="1"/>
  </r>
  <r>
    <x v="8"/>
    <x v="7"/>
    <s v="UN"/>
    <x v="7"/>
    <s v="Stiles Pond"/>
    <s v="YATR"/>
    <d v="2011-04-20T00:00:00"/>
    <x v="24"/>
    <x v="4"/>
    <d v="2011-07-01T00:00:00"/>
    <x v="1"/>
  </r>
  <r>
    <x v="8"/>
    <x v="7"/>
    <s v="UN"/>
    <x v="7"/>
    <s v="Holmes Pond"/>
    <s v="YATR"/>
    <d v="2011-04-15T00:00:00"/>
    <x v="519"/>
    <x v="4"/>
    <d v="2011-07-01T00:00:00"/>
    <x v="1"/>
  </r>
  <r>
    <x v="8"/>
    <x v="7"/>
    <s v="UN"/>
    <x v="7"/>
    <s v="Lost Creek Acclim Pond"/>
    <s v="YATR"/>
    <d v="2011-04-20T00:00:00"/>
    <x v="520"/>
    <x v="4"/>
    <d v="2011-07-01T00:00:00"/>
    <x v="1"/>
  </r>
  <r>
    <x v="8"/>
    <x v="7"/>
    <s v="UN"/>
    <x v="7"/>
    <s v="Easton Pond"/>
    <s v="YATR"/>
    <d v="2011-04-20T00:00:00"/>
    <x v="16"/>
    <x v="4"/>
    <d v="2011-07-01T00:00:00"/>
    <x v="1"/>
  </r>
  <r>
    <x v="8"/>
    <x v="7"/>
    <s v="UN"/>
    <x v="7"/>
    <s v="Prosser Acclim Pond"/>
    <s v="YATR"/>
    <d v="2011-04-15T00:00:00"/>
    <x v="521"/>
    <x v="4"/>
    <d v="2011-07-01T00:00:00"/>
    <x v="1"/>
  </r>
  <r>
    <x v="8"/>
    <x v="4"/>
    <s v="SP"/>
    <x v="15"/>
    <s v="Klickitat Hatchery"/>
    <s v="WDFW"/>
    <d v="2011-03-15T00:00:00"/>
    <x v="522"/>
    <x v="8"/>
    <d v="2011-03-22T00:00:00"/>
    <x v="1"/>
  </r>
  <r>
    <x v="8"/>
    <x v="6"/>
    <s v="FA"/>
    <x v="15"/>
    <s v="Klickitat Hatchery"/>
    <s v="WDFW"/>
    <d v="2011-06-01T00:00:00"/>
    <x v="523"/>
    <x v="8"/>
    <d v="2011-06-09T00:00:00"/>
    <x v="1"/>
  </r>
  <r>
    <x v="8"/>
    <x v="9"/>
    <s v="NO"/>
    <x v="15"/>
    <s v="Klickitat Hatchery"/>
    <s v="WDFW"/>
    <d v="2011-05-11T00:00:00"/>
    <x v="524"/>
    <x v="8"/>
    <d v="2011-05-15T00:00:00"/>
    <x v="1"/>
  </r>
  <r>
    <x v="8"/>
    <x v="4"/>
    <s v="SP"/>
    <x v="14"/>
    <s v="Jack Creek Acclim Pond"/>
    <s v="YATR"/>
    <d v="2011-03-15T00:00:00"/>
    <x v="525"/>
    <x v="4"/>
    <d v="2011-03-31T00:00:00"/>
    <x v="1"/>
  </r>
  <r>
    <x v="8"/>
    <x v="4"/>
    <s v="SP"/>
    <x v="14"/>
    <s v="Clark Flat Acclim Pond"/>
    <s v="YATR"/>
    <d v="2011-03-15T00:00:00"/>
    <x v="526"/>
    <x v="4"/>
    <d v="2011-05-16T00:00:00"/>
    <x v="1"/>
  </r>
  <r>
    <x v="8"/>
    <x v="4"/>
    <s v="SP"/>
    <x v="14"/>
    <s v="Easton Pond"/>
    <s v="YATR"/>
    <d v="2011-03-15T00:00:00"/>
    <x v="527"/>
    <x v="4"/>
    <d v="2011-05-16T00:00:00"/>
    <x v="1"/>
  </r>
  <r>
    <x v="8"/>
    <x v="4"/>
    <s v="SP"/>
    <x v="1"/>
    <s v="Corporation Guard Station"/>
    <s v="ODFW"/>
    <d v="2011-04-11T00:00:00"/>
    <x v="528"/>
    <x v="1"/>
    <d v="2011-04-11T00:00:00"/>
    <x v="1"/>
  </r>
  <r>
    <x v="8"/>
    <x v="4"/>
    <s v="SP"/>
    <x v="22"/>
    <s v="Warm Springs Hatchery"/>
    <s v="USFW"/>
    <d v="2011-04-13T00:00:00"/>
    <x v="529"/>
    <x v="0"/>
    <d v="2011-04-27T00:00:00"/>
    <x v="1"/>
  </r>
  <r>
    <x v="8"/>
    <x v="4"/>
    <s v="SP"/>
    <x v="0"/>
    <s v="Blackberry Acclim Pond"/>
    <s v="ODFW"/>
    <d v="2011-04-22T00:00:00"/>
    <x v="530"/>
    <x v="5"/>
    <d v="2011-04-22T00:00:00"/>
    <x v="1"/>
  </r>
  <r>
    <x v="8"/>
    <x v="4"/>
    <s v="SP"/>
    <x v="9"/>
    <s v="Wychus Creek"/>
    <s v="ODFW"/>
    <d v="2011-04-15T00:00:00"/>
    <x v="531"/>
    <x v="0"/>
    <d v="2011-04-15T00:00:00"/>
    <x v="1"/>
  </r>
  <r>
    <x v="8"/>
    <x v="4"/>
    <s v="SP"/>
    <x v="9"/>
    <s v="Metolius River"/>
    <s v="ODFW"/>
    <d v="2011-04-14T00:00:00"/>
    <x v="532"/>
    <x v="0"/>
    <d v="2011-04-14T00:00:00"/>
    <x v="1"/>
  </r>
  <r>
    <x v="8"/>
    <x v="4"/>
    <s v="SP"/>
    <x v="9"/>
    <s v="Lake Billy Chinook"/>
    <s v="ODFW"/>
    <d v="2011-04-14T00:00:00"/>
    <x v="533"/>
    <x v="0"/>
    <d v="2011-04-15T00:00:00"/>
    <x v="1"/>
  </r>
  <r>
    <x v="8"/>
    <x v="1"/>
    <s v="SU"/>
    <x v="0"/>
    <s v="Ochoco Creek"/>
    <s v="ODFW"/>
    <d v="2011-05-12T00:00:00"/>
    <x v="534"/>
    <x v="0"/>
    <d v="2011-05-12T00:00:00"/>
    <x v="0"/>
  </r>
  <r>
    <x v="8"/>
    <x v="1"/>
    <s v="SU"/>
    <x v="13"/>
    <s v="Deschutes River"/>
    <s v="ODFW"/>
    <d v="2011-04-07T00:00:00"/>
    <x v="535"/>
    <x v="0"/>
    <d v="2011-04-07T00:00:00"/>
    <x v="1"/>
  </r>
  <r>
    <x v="8"/>
    <x v="1"/>
    <s v="SU"/>
    <x v="13"/>
    <s v="Crooked River (OR)"/>
    <s v="ODFW"/>
    <d v="2011-04-11T00:00:00"/>
    <x v="536"/>
    <x v="0"/>
    <d v="2011-04-30T00:00:00"/>
    <x v="1"/>
  </r>
  <r>
    <x v="8"/>
    <x v="1"/>
    <s v="SU"/>
    <x v="13"/>
    <s v="Wychus Creek"/>
    <s v="ODFW"/>
    <d v="2011-04-12T00:00:00"/>
    <x v="537"/>
    <x v="0"/>
    <d v="2011-04-12T00:00:00"/>
    <x v="1"/>
  </r>
  <r>
    <x v="8"/>
    <x v="7"/>
    <s v="UN"/>
    <x v="7"/>
    <s v="Cowiche Creek"/>
    <s v="YATR"/>
    <d v="2011-03-30T00:00:00"/>
    <x v="538"/>
    <x v="4"/>
    <d v="2011-03-30T00:00:00"/>
    <x v="1"/>
  </r>
  <r>
    <x v="8"/>
    <x v="12"/>
    <s v="SU"/>
    <x v="24"/>
    <s v="Nelson Springs"/>
    <s v="YATR"/>
    <d v="2011-04-29T00:00:00"/>
    <x v="539"/>
    <x v="4"/>
    <d v="2011-04-29T00:00:00"/>
    <x v="2"/>
  </r>
  <r>
    <x v="8"/>
    <x v="4"/>
    <s v="SP"/>
    <x v="22"/>
    <s v="Warm Springs Hatchery"/>
    <s v="USFW"/>
    <d v="2011-04-05T00:00:00"/>
    <x v="540"/>
    <x v="0"/>
    <d v="2011-04-11T00:00:00"/>
    <x v="1"/>
  </r>
  <r>
    <x v="9"/>
    <x v="0"/>
    <s v="SP"/>
    <x v="0"/>
    <s v="Deschutes River"/>
    <s v="ODFW"/>
    <d v="2009-03-05T00:00:00"/>
    <x v="541"/>
    <x v="0"/>
    <d v="2009-03-05T00:00:00"/>
    <x v="0"/>
  </r>
  <r>
    <x v="9"/>
    <x v="0"/>
    <s v="SP"/>
    <x v="0"/>
    <s v="Crooked River (OR)"/>
    <s v="ODFW"/>
    <d v="2009-03-12T00:00:00"/>
    <x v="542"/>
    <x v="0"/>
    <d v="2009-03-20T00:00:00"/>
    <x v="0"/>
  </r>
  <r>
    <x v="9"/>
    <x v="1"/>
    <s v="SU"/>
    <x v="0"/>
    <s v="Wychus Creek"/>
    <s v="ODFW"/>
    <d v="2009-05-11T00:00:00"/>
    <x v="543"/>
    <x v="0"/>
    <d v="2009-05-13T00:00:00"/>
    <x v="0"/>
  </r>
  <r>
    <x v="9"/>
    <x v="1"/>
    <s v="SU"/>
    <x v="0"/>
    <s v="Crooked River (OR)"/>
    <s v="ODFW"/>
    <d v="2009-05-18T00:00:00"/>
    <x v="544"/>
    <x v="0"/>
    <d v="2009-05-21T00:00:00"/>
    <x v="0"/>
  </r>
  <r>
    <x v="9"/>
    <x v="0"/>
    <s v="SP"/>
    <x v="1"/>
    <s v="Imeques Acclim Pond"/>
    <s v="ODFW"/>
    <d v="2009-12-07T00:00:00"/>
    <x v="545"/>
    <x v="1"/>
    <d v="2009-12-07T00:00:00"/>
    <x v="2"/>
  </r>
  <r>
    <x v="9"/>
    <x v="0"/>
    <s v="SP"/>
    <x v="0"/>
    <s v="Deschutes River"/>
    <s v="ODFW"/>
    <d v="2009-03-05T00:00:00"/>
    <x v="546"/>
    <x v="0"/>
    <d v="2009-03-05T00:00:00"/>
    <x v="0"/>
  </r>
  <r>
    <x v="9"/>
    <x v="1"/>
    <s v="SU"/>
    <x v="0"/>
    <s v="Deschutes River"/>
    <s v="ODFW"/>
    <d v="2009-05-12T00:00:00"/>
    <x v="547"/>
    <x v="0"/>
    <d v="2009-05-12T00:00:00"/>
    <x v="0"/>
  </r>
  <r>
    <x v="9"/>
    <x v="1"/>
    <s v="SU"/>
    <x v="10"/>
    <s v="Baileysburg Bridge"/>
    <s v="WDFW"/>
    <d v="2009-06-03T00:00:00"/>
    <x v="548"/>
    <x v="6"/>
    <d v="2009-06-03T00:00:00"/>
    <x v="0"/>
  </r>
  <r>
    <x v="9"/>
    <x v="1"/>
    <s v="SU"/>
    <x v="1"/>
    <s v="Umatilla River"/>
    <s v="ODFW"/>
    <d v="2009-10-06T00:00:00"/>
    <x v="549"/>
    <x v="1"/>
    <d v="2009-10-06T00:00:00"/>
    <x v="1"/>
  </r>
  <r>
    <x v="9"/>
    <x v="1"/>
    <s v="SU"/>
    <x v="0"/>
    <s v="Ochoco Creek"/>
    <s v="ODFW"/>
    <d v="2009-05-19T00:00:00"/>
    <x v="550"/>
    <x v="0"/>
    <d v="2009-05-19T00:00:00"/>
    <x v="0"/>
  </r>
  <r>
    <x v="9"/>
    <x v="2"/>
    <s v="FA"/>
    <x v="2"/>
    <s v="Pendelton Acclim Pond"/>
    <s v="ODFW"/>
    <d v="2010-03-03T00:00:00"/>
    <x v="551"/>
    <x v="1"/>
    <d v="2010-03-10T00:00:00"/>
    <x v="1"/>
  </r>
  <r>
    <x v="9"/>
    <x v="2"/>
    <s v="FA"/>
    <x v="2"/>
    <s v="Thornhollow Acclim Pond"/>
    <s v="ODFW"/>
    <d v="2010-03-11T00:00:00"/>
    <x v="552"/>
    <x v="1"/>
    <d v="2010-03-17T00:00:00"/>
    <x v="1"/>
  </r>
  <r>
    <x v="9"/>
    <x v="7"/>
    <s v="UN"/>
    <x v="12"/>
    <s v="Pendelton Acclim Pond"/>
    <s v="ODFW"/>
    <d v="2010-03-29T00:00:00"/>
    <x v="553"/>
    <x v="1"/>
    <d v="2010-04-20T00:00:00"/>
    <x v="1"/>
  </r>
  <r>
    <x v="9"/>
    <x v="1"/>
    <s v="SU"/>
    <x v="8"/>
    <s v="Deschutes River"/>
    <s v="ODFW"/>
    <d v="2010-04-01T00:00:00"/>
    <x v="554"/>
    <x v="0"/>
    <d v="2010-04-01T00:00:00"/>
    <x v="1"/>
  </r>
  <r>
    <x v="9"/>
    <x v="8"/>
    <s v="WI"/>
    <x v="8"/>
    <s v="Parkdale Acclim Pond"/>
    <s v="ODFW"/>
    <d v="2010-05-12T00:00:00"/>
    <x v="555"/>
    <x v="5"/>
    <d v="2010-06-03T00:00:00"/>
    <x v="1"/>
  </r>
  <r>
    <x v="9"/>
    <x v="8"/>
    <s v="WI"/>
    <x v="8"/>
    <s v="E Fk Irrig Dist Sand Trap"/>
    <s v="ODFW"/>
    <d v="2010-05-10T00:00:00"/>
    <x v="556"/>
    <x v="5"/>
    <d v="2010-05-19T00:00:00"/>
    <x v="1"/>
  </r>
  <r>
    <x v="9"/>
    <x v="4"/>
    <s v="SP"/>
    <x v="0"/>
    <s v="Blackberry Acclim Pond"/>
    <s v="ODFW"/>
    <d v="2010-04-23T00:00:00"/>
    <x v="557"/>
    <x v="5"/>
    <d v="2010-04-23T00:00:00"/>
    <x v="1"/>
  </r>
  <r>
    <x v="9"/>
    <x v="4"/>
    <s v="SP"/>
    <x v="0"/>
    <s v="Parkdale Acclim Pond"/>
    <s v="ODFW"/>
    <d v="2010-04-26T00:00:00"/>
    <x v="558"/>
    <x v="5"/>
    <d v="2010-04-26T00:00:00"/>
    <x v="1"/>
  </r>
  <r>
    <x v="9"/>
    <x v="4"/>
    <s v="SP"/>
    <x v="4"/>
    <s v="Blackberry Acclim Pond"/>
    <s v="USFW"/>
    <d v="2010-04-23T00:00:00"/>
    <x v="559"/>
    <x v="5"/>
    <d v="2010-04-23T00:00:00"/>
    <x v="1"/>
  </r>
  <r>
    <x v="9"/>
    <x v="4"/>
    <s v="SP"/>
    <x v="23"/>
    <s v="Parkdale Acclim Pond"/>
    <s v="WSTR"/>
    <d v="2010-04-26T00:00:00"/>
    <x v="560"/>
    <x v="5"/>
    <d v="2010-04-26T00:00:00"/>
    <x v="1"/>
  </r>
  <r>
    <x v="9"/>
    <x v="4"/>
    <s v="SP"/>
    <x v="0"/>
    <s v="Deschutes River"/>
    <s v="ODFW"/>
    <d v="2010-04-13T00:00:00"/>
    <x v="561"/>
    <x v="0"/>
    <d v="2010-06-01T00:00:00"/>
    <x v="1"/>
  </r>
  <r>
    <x v="9"/>
    <x v="1"/>
    <s v="SU"/>
    <x v="0"/>
    <s v="Deschutes River"/>
    <s v="ODFW"/>
    <d v="2010-03-31T00:00:00"/>
    <x v="562"/>
    <x v="0"/>
    <d v="2010-04-01T00:00:00"/>
    <x v="1"/>
  </r>
  <r>
    <x v="9"/>
    <x v="1"/>
    <s v="SU"/>
    <x v="0"/>
    <s v="Deschutes River"/>
    <s v="ODFW"/>
    <d v="2010-04-15T00:00:00"/>
    <x v="563"/>
    <x v="0"/>
    <d v="2010-04-15T00:00:00"/>
    <x v="1"/>
  </r>
  <r>
    <x v="9"/>
    <x v="4"/>
    <s v="SP"/>
    <x v="9"/>
    <s v="Deschutes River"/>
    <s v="ODFW"/>
    <d v="2010-04-15T00:00:00"/>
    <x v="564"/>
    <x v="0"/>
    <d v="2010-04-15T00:00:00"/>
    <x v="1"/>
  </r>
  <r>
    <x v="9"/>
    <x v="6"/>
    <s v="FA"/>
    <x v="1"/>
    <s v="Umatilla River"/>
    <s v="ODFW"/>
    <d v="2010-05-18T00:00:00"/>
    <x v="565"/>
    <x v="1"/>
    <d v="2010-05-18T00:00:00"/>
    <x v="1"/>
  </r>
  <r>
    <x v="9"/>
    <x v="4"/>
    <s v="SP"/>
    <x v="1"/>
    <s v="Imeques Acclim Pond"/>
    <s v="ODFW"/>
    <d v="2010-03-02T00:00:00"/>
    <x v="566"/>
    <x v="1"/>
    <d v="2010-04-08T00:00:00"/>
    <x v="1"/>
  </r>
  <r>
    <x v="9"/>
    <x v="1"/>
    <s v="SU"/>
    <x v="1"/>
    <s v="Meacham Creek"/>
    <s v="ODFW"/>
    <d v="2010-04-26T00:00:00"/>
    <x v="567"/>
    <x v="1"/>
    <d v="2010-04-26T00:00:00"/>
    <x v="1"/>
  </r>
  <r>
    <x v="9"/>
    <x v="1"/>
    <s v="SU"/>
    <x v="1"/>
    <s v="Minthorn Acclimation Pond"/>
    <s v="ODFW"/>
    <d v="2010-04-20T00:00:00"/>
    <x v="568"/>
    <x v="1"/>
    <d v="2010-04-28T00:00:00"/>
    <x v="1"/>
  </r>
  <r>
    <x v="9"/>
    <x v="1"/>
    <s v="SU"/>
    <x v="1"/>
    <s v="Pendelton Acclim Pond"/>
    <s v="ODFW"/>
    <d v="2010-04-20T00:00:00"/>
    <x v="569"/>
    <x v="1"/>
    <d v="2010-04-27T00:00:00"/>
    <x v="1"/>
  </r>
  <r>
    <x v="9"/>
    <x v="6"/>
    <s v="FA"/>
    <x v="17"/>
    <s v="Spring Creek Hatchery"/>
    <s v="USFW"/>
    <d v="2010-04-12T00:00:00"/>
    <x v="570"/>
    <x v="10"/>
    <d v="2010-04-12T00:00:00"/>
    <x v="1"/>
  </r>
  <r>
    <x v="9"/>
    <x v="6"/>
    <s v="FA"/>
    <x v="17"/>
    <s v="Spring Creek Hatchery"/>
    <s v="USFW"/>
    <d v="2010-05-10T00:00:00"/>
    <x v="571"/>
    <x v="10"/>
    <d v="2010-05-10T00:00:00"/>
    <x v="1"/>
  </r>
  <r>
    <x v="9"/>
    <x v="4"/>
    <s v="SP"/>
    <x v="16"/>
    <s v="Little White Salmon Hatchery"/>
    <s v="USFW"/>
    <d v="2010-04-15T00:00:00"/>
    <x v="572"/>
    <x v="3"/>
    <d v="2010-04-15T00:00:00"/>
    <x v="1"/>
  </r>
  <r>
    <x v="9"/>
    <x v="6"/>
    <s v="FA"/>
    <x v="16"/>
    <s v="Little White Salmon Hatchery"/>
    <s v="USFW"/>
    <d v="2010-06-24T00:00:00"/>
    <x v="573"/>
    <x v="3"/>
    <d v="2010-06-24T00:00:00"/>
    <x v="1"/>
  </r>
  <r>
    <x v="9"/>
    <x v="6"/>
    <s v="FA"/>
    <x v="16"/>
    <s v="Little White Salmon Hatchery"/>
    <s v="USFW"/>
    <d v="2010-06-17T00:00:00"/>
    <x v="574"/>
    <x v="3"/>
    <d v="2010-06-17T00:00:00"/>
    <x v="1"/>
  </r>
  <r>
    <x v="9"/>
    <x v="6"/>
    <s v="FA"/>
    <x v="16"/>
    <s v="Little White Salmon Hatchery"/>
    <s v="USFW"/>
    <d v="2010-04-13T00:00:00"/>
    <x v="575"/>
    <x v="3"/>
    <d v="2010-04-13T00:00:00"/>
    <x v="1"/>
  </r>
  <r>
    <x v="9"/>
    <x v="9"/>
    <s v="NO"/>
    <x v="21"/>
    <s v="Klickitat River"/>
    <s v="WDFW"/>
    <d v="2010-04-01T00:00:00"/>
    <x v="576"/>
    <x v="8"/>
    <d v="2010-04-05T00:00:00"/>
    <x v="1"/>
  </r>
  <r>
    <x v="9"/>
    <x v="1"/>
    <s v="SU"/>
    <x v="20"/>
    <s v="Klickitat River"/>
    <s v="WDFW"/>
    <d v="2010-05-10T00:00:00"/>
    <x v="577"/>
    <x v="8"/>
    <d v="2010-05-12T00:00:00"/>
    <x v="1"/>
  </r>
  <r>
    <x v="9"/>
    <x v="1"/>
    <s v="SU"/>
    <x v="20"/>
    <s v="White Salmon River"/>
    <s v="WDFW"/>
    <d v="2010-05-17T00:00:00"/>
    <x v="578"/>
    <x v="11"/>
    <d v="2010-05-18T00:00:00"/>
    <x v="1"/>
  </r>
  <r>
    <x v="9"/>
    <x v="8"/>
    <s v="WI"/>
    <x v="20"/>
    <s v="White Salmon River"/>
    <s v="WDFW"/>
    <d v="2010-05-17T00:00:00"/>
    <x v="126"/>
    <x v="11"/>
    <d v="2010-05-18T00:00:00"/>
    <x v="1"/>
  </r>
  <r>
    <x v="9"/>
    <x v="1"/>
    <s v="SU"/>
    <x v="10"/>
    <s v="Dayton Acclim Pond"/>
    <s v="WDFW"/>
    <d v="2010-04-05T00:00:00"/>
    <x v="579"/>
    <x v="6"/>
    <d v="2010-04-12T00:00:00"/>
    <x v="1"/>
  </r>
  <r>
    <x v="9"/>
    <x v="1"/>
    <s v="SU"/>
    <x v="10"/>
    <s v="Walla Walla River"/>
    <s v="WDFW"/>
    <d v="2010-04-19T00:00:00"/>
    <x v="580"/>
    <x v="9"/>
    <d v="2010-04-21T00:00:00"/>
    <x v="1"/>
  </r>
  <r>
    <x v="9"/>
    <x v="1"/>
    <s v="SU"/>
    <x v="10"/>
    <s v="Baileysburg Bridge"/>
    <s v="WDFW"/>
    <d v="2010-04-12T00:00:00"/>
    <x v="581"/>
    <x v="6"/>
    <d v="2010-05-13T00:00:00"/>
    <x v="1"/>
  </r>
  <r>
    <x v="9"/>
    <x v="1"/>
    <s v="SU"/>
    <x v="10"/>
    <s v="Baileysburg Bridge"/>
    <s v="WDFW"/>
    <d v="2010-04-12T00:00:00"/>
    <x v="582"/>
    <x v="6"/>
    <d v="2010-04-12T00:00:00"/>
    <x v="1"/>
  </r>
  <r>
    <x v="9"/>
    <x v="6"/>
    <s v="FA"/>
    <x v="19"/>
    <s v="Ringold Springs Hatchery"/>
    <s v="WDFW"/>
    <d v="2010-06-14T00:00:00"/>
    <x v="583"/>
    <x v="7"/>
    <d v="2010-06-30T00:00:00"/>
    <x v="1"/>
  </r>
  <r>
    <x v="9"/>
    <x v="1"/>
    <s v="SU"/>
    <x v="19"/>
    <s v="Ringold Springs Hatchery"/>
    <s v="WDFW"/>
    <d v="2010-04-07T00:00:00"/>
    <x v="584"/>
    <x v="7"/>
    <d v="2010-04-15T00:00:00"/>
    <x v="1"/>
  </r>
  <r>
    <x v="9"/>
    <x v="6"/>
    <s v="FA"/>
    <x v="18"/>
    <s v="Priest Rapids Hatchery"/>
    <s v="WDFW"/>
    <d v="2010-06-09T00:00:00"/>
    <x v="585"/>
    <x v="7"/>
    <d v="2010-06-17T00:00:00"/>
    <x v="1"/>
  </r>
  <r>
    <x v="9"/>
    <x v="4"/>
    <s v="SP"/>
    <x v="4"/>
    <s v="Carson Hatchery"/>
    <s v="USFW"/>
    <d v="2010-04-13T00:00:00"/>
    <x v="586"/>
    <x v="2"/>
    <d v="2010-04-13T00:00:00"/>
    <x v="1"/>
  </r>
  <r>
    <x v="9"/>
    <x v="4"/>
    <s v="SP"/>
    <x v="4"/>
    <s v="Walla Walla River"/>
    <s v="USFW"/>
    <d v="2010-03-30T00:00:00"/>
    <x v="587"/>
    <x v="9"/>
    <d v="2010-03-30T00:00:00"/>
    <x v="1"/>
  </r>
  <r>
    <x v="9"/>
    <x v="4"/>
    <s v="SP"/>
    <x v="14"/>
    <s v="Jack Creek Acclim Pond"/>
    <s v="YATR"/>
    <d v="2010-03-15T00:00:00"/>
    <x v="588"/>
    <x v="4"/>
    <d v="2010-05-14T00:00:00"/>
    <x v="1"/>
  </r>
  <r>
    <x v="9"/>
    <x v="4"/>
    <s v="SP"/>
    <x v="14"/>
    <s v="Easton Pond"/>
    <s v="YATR"/>
    <d v="2010-03-15T00:00:00"/>
    <x v="589"/>
    <x v="4"/>
    <d v="2010-05-14T00:00:00"/>
    <x v="1"/>
  </r>
  <r>
    <x v="9"/>
    <x v="4"/>
    <s v="SP"/>
    <x v="14"/>
    <s v="Clark Flat Acclim Pond"/>
    <s v="YATR"/>
    <d v="2010-03-15T00:00:00"/>
    <x v="590"/>
    <x v="4"/>
    <d v="2010-05-14T00:00:00"/>
    <x v="1"/>
  </r>
  <r>
    <x v="9"/>
    <x v="2"/>
    <s v="FA"/>
    <x v="7"/>
    <s v="Prosser Acclim Pond"/>
    <s v="YATR"/>
    <d v="2010-04-29T00:00:00"/>
    <x v="591"/>
    <x v="4"/>
    <d v="2010-04-29T00:00:00"/>
    <x v="1"/>
  </r>
  <r>
    <x v="9"/>
    <x v="6"/>
    <s v="FA"/>
    <x v="16"/>
    <s v="Prosser Acclim Pond"/>
    <s v="USFW"/>
    <d v="2010-04-23T00:00:00"/>
    <x v="592"/>
    <x v="4"/>
    <d v="2010-04-23T00:00:00"/>
    <x v="1"/>
  </r>
  <r>
    <x v="9"/>
    <x v="6"/>
    <s v="FA"/>
    <x v="16"/>
    <s v="Prosser Acclim Pond"/>
    <s v="USFW"/>
    <d v="2010-04-16T00:00:00"/>
    <x v="593"/>
    <x v="4"/>
    <d v="2010-04-16T00:00:00"/>
    <x v="1"/>
  </r>
  <r>
    <x v="9"/>
    <x v="6"/>
    <s v="FA"/>
    <x v="7"/>
    <s v="Prosser Acclim Pond"/>
    <s v="YATR"/>
    <d v="2010-04-29T00:00:00"/>
    <x v="594"/>
    <x v="4"/>
    <d v="2010-04-29T00:00:00"/>
    <x v="1"/>
  </r>
  <r>
    <x v="9"/>
    <x v="6"/>
    <s v="FA"/>
    <x v="7"/>
    <s v="Prosser Acclim Pond"/>
    <s v="YATR"/>
    <d v="2010-04-16T00:00:00"/>
    <x v="595"/>
    <x v="4"/>
    <d v="2010-04-16T00:00:00"/>
    <x v="1"/>
  </r>
  <r>
    <x v="9"/>
    <x v="12"/>
    <s v="SU"/>
    <x v="25"/>
    <s v="Stiles Pond"/>
    <s v="WDFW"/>
    <d v="2010-05-14T00:00:00"/>
    <x v="596"/>
    <x v="4"/>
    <d v="2010-05-14T00:00:00"/>
    <x v="1"/>
  </r>
  <r>
    <x v="9"/>
    <x v="6"/>
    <s v="FA"/>
    <x v="24"/>
    <s v="Marion Drain"/>
    <s v="YATR"/>
    <d v="2010-04-15T00:00:00"/>
    <x v="597"/>
    <x v="4"/>
    <d v="2010-04-15T00:00:00"/>
    <x v="1"/>
  </r>
  <r>
    <x v="9"/>
    <x v="7"/>
    <s v="UN"/>
    <x v="6"/>
    <s v="Stiles Pond"/>
    <s v="USFW"/>
    <d v="2010-04-12T00:00:00"/>
    <x v="598"/>
    <x v="4"/>
    <d v="2010-06-01T00:00:00"/>
    <x v="1"/>
  </r>
  <r>
    <x v="9"/>
    <x v="7"/>
    <s v="UN"/>
    <x v="6"/>
    <s v="Holmes Pond"/>
    <s v="USFW"/>
    <d v="2010-04-07T00:00:00"/>
    <x v="599"/>
    <x v="4"/>
    <d v="2010-06-01T00:00:00"/>
    <x v="1"/>
  </r>
  <r>
    <x v="9"/>
    <x v="7"/>
    <s v="UN"/>
    <x v="6"/>
    <s v="Lost Creek Acclim Pond"/>
    <s v="USFW"/>
    <d v="2010-04-12T00:00:00"/>
    <x v="600"/>
    <x v="4"/>
    <d v="2010-06-01T00:00:00"/>
    <x v="1"/>
  </r>
  <r>
    <x v="9"/>
    <x v="7"/>
    <s v="UN"/>
    <x v="6"/>
    <s v="Easton Pond"/>
    <s v="USFW"/>
    <d v="2010-04-12T00:00:00"/>
    <x v="601"/>
    <x v="4"/>
    <d v="2010-06-01T00:00:00"/>
    <x v="1"/>
  </r>
  <r>
    <x v="9"/>
    <x v="7"/>
    <s v="UN"/>
    <x v="6"/>
    <s v="Boone Pond"/>
    <s v="USFW"/>
    <d v="2010-04-12T00:00:00"/>
    <x v="602"/>
    <x v="4"/>
    <d v="2010-06-01T00:00:00"/>
    <x v="1"/>
  </r>
  <r>
    <x v="9"/>
    <x v="7"/>
    <s v="UN"/>
    <x v="6"/>
    <s v="Prosser Acclim Pond"/>
    <s v="USFW"/>
    <d v="2010-04-12T00:00:00"/>
    <x v="603"/>
    <x v="4"/>
    <d v="2010-06-01T00:00:00"/>
    <x v="1"/>
  </r>
  <r>
    <x v="9"/>
    <x v="7"/>
    <s v="UN"/>
    <x v="7"/>
    <s v="Stiles Pond"/>
    <s v="YATR"/>
    <d v="2010-04-12T00:00:00"/>
    <x v="604"/>
    <x v="4"/>
    <d v="2010-06-01T00:00:00"/>
    <x v="1"/>
  </r>
  <r>
    <x v="9"/>
    <x v="7"/>
    <s v="UN"/>
    <x v="7"/>
    <s v="Holmes Pond"/>
    <s v="YATR"/>
    <d v="2010-04-07T00:00:00"/>
    <x v="605"/>
    <x v="4"/>
    <d v="2010-06-01T00:00:00"/>
    <x v="1"/>
  </r>
  <r>
    <x v="9"/>
    <x v="7"/>
    <s v="UN"/>
    <x v="7"/>
    <s v="Lost Creek Acclim Pond"/>
    <s v="YATR"/>
    <d v="2010-04-12T00:00:00"/>
    <x v="606"/>
    <x v="4"/>
    <d v="2010-06-01T00:00:00"/>
    <x v="1"/>
  </r>
  <r>
    <x v="9"/>
    <x v="7"/>
    <s v="UN"/>
    <x v="7"/>
    <s v="Prosser Acclim Pond"/>
    <s v="YATR"/>
    <d v="2010-04-12T00:00:00"/>
    <x v="607"/>
    <x v="4"/>
    <d v="2010-06-01T00:00:00"/>
    <x v="1"/>
  </r>
  <r>
    <x v="9"/>
    <x v="4"/>
    <s v="SP"/>
    <x v="15"/>
    <s v="Klickitat Hatchery"/>
    <s v="WDFW"/>
    <d v="2010-03-09T00:00:00"/>
    <x v="608"/>
    <x v="8"/>
    <d v="2010-03-11T00:00:00"/>
    <x v="1"/>
  </r>
  <r>
    <x v="9"/>
    <x v="6"/>
    <s v="FA"/>
    <x v="15"/>
    <s v="Klickitat Hatchery"/>
    <s v="WDFW"/>
    <d v="2010-07-07T00:00:00"/>
    <x v="609"/>
    <x v="8"/>
    <d v="2010-07-10T00:00:00"/>
    <x v="1"/>
  </r>
  <r>
    <x v="9"/>
    <x v="9"/>
    <s v="NO"/>
    <x v="21"/>
    <s v="Klickitat River"/>
    <s v="WDFW"/>
    <d v="2010-03-30T00:00:00"/>
    <x v="610"/>
    <x v="8"/>
    <d v="2010-03-31T00:00:00"/>
    <x v="1"/>
  </r>
  <r>
    <x v="9"/>
    <x v="7"/>
    <s v="UN"/>
    <x v="15"/>
    <s v="Klickitat Hatchery"/>
    <s v="WDFW"/>
    <d v="2010-04-11T00:00:00"/>
    <x v="611"/>
    <x v="8"/>
    <d v="2010-04-15T00:00:00"/>
    <x v="1"/>
  </r>
  <r>
    <x v="9"/>
    <x v="4"/>
    <s v="SP"/>
    <x v="22"/>
    <s v="Warm Springs Hatchery"/>
    <s v="USFW"/>
    <d v="2010-03-24T00:00:00"/>
    <x v="612"/>
    <x v="0"/>
    <d v="2010-04-21T00:00:00"/>
    <x v="1"/>
  </r>
  <r>
    <x v="9"/>
    <x v="8"/>
    <s v="WI"/>
    <x v="8"/>
    <s v="E Fk Hood River"/>
    <s v="ODFW"/>
    <d v="2010-05-10T00:00:00"/>
    <x v="613"/>
    <x v="5"/>
    <d v="2010-05-11T00:00:00"/>
    <x v="1"/>
  </r>
  <r>
    <x v="9"/>
    <x v="4"/>
    <s v="SP"/>
    <x v="5"/>
    <s v="Little White Salmon River"/>
    <s v="USFW"/>
    <d v="2010-04-15T00:00:00"/>
    <x v="614"/>
    <x v="3"/>
    <d v="2010-04-15T00:00:00"/>
    <x v="1"/>
  </r>
  <r>
    <x v="9"/>
    <x v="6"/>
    <s v="FA"/>
    <x v="15"/>
    <s v="Klickitat Hatchery"/>
    <s v="WDFW"/>
    <d v="2010-06-28T00:00:00"/>
    <x v="615"/>
    <x v="8"/>
    <d v="2010-07-02T00:00:00"/>
    <x v="1"/>
  </r>
  <r>
    <x v="9"/>
    <x v="1"/>
    <s v="SU"/>
    <x v="0"/>
    <s v="McKay Creek (Crooked R)"/>
    <s v="ODFW"/>
    <d v="2010-05-19T00:00:00"/>
    <x v="616"/>
    <x v="0"/>
    <d v="2010-05-19T00:00:00"/>
    <x v="0"/>
  </r>
  <r>
    <x v="9"/>
    <x v="1"/>
    <s v="SU"/>
    <x v="0"/>
    <s v="Ochoco Creek"/>
    <s v="ODFW"/>
    <d v="2010-05-19T00:00:00"/>
    <x v="617"/>
    <x v="0"/>
    <d v="2010-05-19T00:00:00"/>
    <x v="0"/>
  </r>
  <r>
    <x v="10"/>
    <x v="0"/>
    <s v="SP"/>
    <x v="0"/>
    <s v="Metolius River"/>
    <s v="ODFW"/>
    <d v="2008-02-25T00:00:00"/>
    <x v="618"/>
    <x v="0"/>
    <d v="2008-02-25T00:00:00"/>
    <x v="0"/>
  </r>
  <r>
    <x v="10"/>
    <x v="0"/>
    <s v="SP"/>
    <x v="0"/>
    <s v="Metolius River"/>
    <s v="ODFW"/>
    <d v="2008-02-25T00:00:00"/>
    <x v="619"/>
    <x v="0"/>
    <d v="2008-02-25T00:00:00"/>
    <x v="0"/>
  </r>
  <r>
    <x v="10"/>
    <x v="1"/>
    <s v="SU"/>
    <x v="0"/>
    <s v="Wychus Creek"/>
    <s v="ODFW"/>
    <d v="2008-06-27T00:00:00"/>
    <x v="620"/>
    <x v="0"/>
    <d v="2008-06-27T00:00:00"/>
    <x v="0"/>
  </r>
  <r>
    <x v="10"/>
    <x v="0"/>
    <s v="SP"/>
    <x v="1"/>
    <s v="Imeques Acclim Pond"/>
    <s v="ODFW"/>
    <d v="2008-12-15T00:00:00"/>
    <x v="621"/>
    <x v="1"/>
    <d v="2008-12-15T00:00:00"/>
    <x v="2"/>
  </r>
  <r>
    <x v="10"/>
    <x v="0"/>
    <s v="SP"/>
    <x v="1"/>
    <s v="Imeques Acclim Pond"/>
    <s v="ODFW"/>
    <d v="2008-12-09T00:00:00"/>
    <x v="622"/>
    <x v="1"/>
    <d v="2008-12-15T00:00:00"/>
    <x v="2"/>
  </r>
  <r>
    <x v="10"/>
    <x v="6"/>
    <s v="FA"/>
    <x v="17"/>
    <s v="Spring Creek Hatchery"/>
    <s v="USFW"/>
    <d v="2009-04-13T00:00:00"/>
    <x v="623"/>
    <x v="10"/>
    <d v="2009-04-13T00:00:00"/>
    <x v="1"/>
  </r>
  <r>
    <x v="10"/>
    <x v="6"/>
    <s v="FA"/>
    <x v="17"/>
    <s v="Spring Creek Hatchery"/>
    <s v="USFW"/>
    <d v="2009-05-01T00:00:00"/>
    <x v="624"/>
    <x v="10"/>
    <d v="2009-05-01T00:00:00"/>
    <x v="1"/>
  </r>
  <r>
    <x v="10"/>
    <x v="7"/>
    <s v="UN"/>
    <x v="6"/>
    <s v="Stiles Pond"/>
    <s v="USFW"/>
    <d v="2009-04-06T00:00:00"/>
    <x v="625"/>
    <x v="4"/>
    <d v="2009-05-15T00:00:00"/>
    <x v="1"/>
  </r>
  <r>
    <x v="10"/>
    <x v="7"/>
    <s v="UN"/>
    <x v="6"/>
    <s v="Holmes Pond"/>
    <s v="USFW"/>
    <d v="2009-04-06T00:00:00"/>
    <x v="626"/>
    <x v="4"/>
    <d v="2009-05-15T00:00:00"/>
    <x v="1"/>
  </r>
  <r>
    <x v="10"/>
    <x v="7"/>
    <s v="UN"/>
    <x v="6"/>
    <s v="Lost Creek Acclim Pond"/>
    <s v="USFW"/>
    <d v="2009-04-06T00:00:00"/>
    <x v="627"/>
    <x v="4"/>
    <d v="2009-05-15T00:00:00"/>
    <x v="1"/>
  </r>
  <r>
    <x v="10"/>
    <x v="7"/>
    <s v="UN"/>
    <x v="6"/>
    <s v="Easton Pond"/>
    <s v="USFW"/>
    <d v="2009-04-06T00:00:00"/>
    <x v="628"/>
    <x v="4"/>
    <d v="2009-05-15T00:00:00"/>
    <x v="1"/>
  </r>
  <r>
    <x v="10"/>
    <x v="7"/>
    <s v="UN"/>
    <x v="21"/>
    <s v="Prosser Acclim Pond"/>
    <s v="WDFW"/>
    <d v="2009-04-06T00:00:00"/>
    <x v="629"/>
    <x v="4"/>
    <d v="2009-05-15T00:00:00"/>
    <x v="1"/>
  </r>
  <r>
    <x v="10"/>
    <x v="7"/>
    <s v="UN"/>
    <x v="7"/>
    <s v="Stiles Pond"/>
    <s v="YATR"/>
    <d v="2009-04-06T00:00:00"/>
    <x v="98"/>
    <x v="4"/>
    <d v="2009-05-15T00:00:00"/>
    <x v="1"/>
  </r>
  <r>
    <x v="10"/>
    <x v="7"/>
    <s v="UN"/>
    <x v="7"/>
    <s v="Holmes Pond"/>
    <s v="YATR"/>
    <d v="2009-04-06T00:00:00"/>
    <x v="630"/>
    <x v="4"/>
    <d v="2009-05-15T00:00:00"/>
    <x v="1"/>
  </r>
  <r>
    <x v="10"/>
    <x v="7"/>
    <s v="UN"/>
    <x v="7"/>
    <s v="Lost Creek Acclim Pond"/>
    <s v="YATR"/>
    <d v="2009-04-06T00:00:00"/>
    <x v="631"/>
    <x v="4"/>
    <d v="2009-05-15T00:00:00"/>
    <x v="1"/>
  </r>
  <r>
    <x v="10"/>
    <x v="7"/>
    <s v="UN"/>
    <x v="7"/>
    <s v="Prosser Acclim Pond"/>
    <s v="YATR"/>
    <d v="2009-04-06T00:00:00"/>
    <x v="629"/>
    <x v="4"/>
    <d v="2009-05-15T00:00:00"/>
    <x v="1"/>
  </r>
  <r>
    <x v="10"/>
    <x v="4"/>
    <s v="SP"/>
    <x v="16"/>
    <s v="Little White Salmon Hatchery"/>
    <s v="USFW"/>
    <d v="2009-04-16T00:00:00"/>
    <x v="632"/>
    <x v="3"/>
    <d v="2009-04-16T00:00:00"/>
    <x v="1"/>
  </r>
  <r>
    <x v="10"/>
    <x v="6"/>
    <s v="FA"/>
    <x v="16"/>
    <s v="Little White Salmon Hatchery"/>
    <s v="USFW"/>
    <d v="2009-06-18T00:00:00"/>
    <x v="633"/>
    <x v="3"/>
    <d v="2009-06-18T00:00:00"/>
    <x v="1"/>
  </r>
  <r>
    <x v="10"/>
    <x v="6"/>
    <s v="FA"/>
    <x v="16"/>
    <s v="Little White Salmon Hatchery"/>
    <s v="USFW"/>
    <d v="2009-04-13T00:00:00"/>
    <x v="634"/>
    <x v="3"/>
    <d v="2009-04-13T00:00:00"/>
    <x v="1"/>
  </r>
  <r>
    <x v="10"/>
    <x v="4"/>
    <s v="SP"/>
    <x v="5"/>
    <s v="Little White Salmon Hatchery"/>
    <s v="USFW"/>
    <d v="2009-04-16T00:00:00"/>
    <x v="635"/>
    <x v="3"/>
    <d v="2009-04-16T00:00:00"/>
    <x v="1"/>
  </r>
  <r>
    <x v="10"/>
    <x v="4"/>
    <s v="SP"/>
    <x v="22"/>
    <s v="Warm Springs Hatchery"/>
    <s v="USFW"/>
    <d v="2009-03-26T00:00:00"/>
    <x v="636"/>
    <x v="0"/>
    <d v="2009-04-20T00:00:00"/>
    <x v="1"/>
  </r>
  <r>
    <x v="10"/>
    <x v="1"/>
    <s v="SU"/>
    <x v="8"/>
    <s v="Blackberry Acclim Pond"/>
    <s v="ODFW"/>
    <d v="2009-04-22T00:00:00"/>
    <x v="637"/>
    <x v="5"/>
    <d v="2009-05-18T00:00:00"/>
    <x v="1"/>
  </r>
  <r>
    <x v="10"/>
    <x v="1"/>
    <s v="SU"/>
    <x v="8"/>
    <s v="Deschutes River"/>
    <s v="ODFW"/>
    <d v="2009-04-01T00:00:00"/>
    <x v="554"/>
    <x v="0"/>
    <d v="2009-04-01T00:00:00"/>
    <x v="1"/>
  </r>
  <r>
    <x v="10"/>
    <x v="8"/>
    <s v="WI"/>
    <x v="8"/>
    <s v="Parkdale Acclim Pond"/>
    <s v="ODFW"/>
    <d v="2009-05-12T00:00:00"/>
    <x v="638"/>
    <x v="5"/>
    <d v="2009-06-03T00:00:00"/>
    <x v="1"/>
  </r>
  <r>
    <x v="10"/>
    <x v="8"/>
    <s v="WI"/>
    <x v="8"/>
    <s v="E Fk Irrig Dist Sand Trap"/>
    <s v="ODFW"/>
    <d v="2009-05-12T00:00:00"/>
    <x v="639"/>
    <x v="5"/>
    <d v="2009-05-22T00:00:00"/>
    <x v="1"/>
  </r>
  <r>
    <x v="10"/>
    <x v="4"/>
    <s v="SP"/>
    <x v="0"/>
    <s v="Blackberry Acclim Pond"/>
    <s v="ODFW"/>
    <d v="2009-04-06T00:00:00"/>
    <x v="640"/>
    <x v="5"/>
    <d v="2009-04-06T00:00:00"/>
    <x v="1"/>
  </r>
  <r>
    <x v="10"/>
    <x v="4"/>
    <s v="SP"/>
    <x v="0"/>
    <s v="Parkdale Acclim Pond"/>
    <s v="ODFW"/>
    <d v="2009-04-06T00:00:00"/>
    <x v="641"/>
    <x v="5"/>
    <d v="2009-04-20T00:00:00"/>
    <x v="1"/>
  </r>
  <r>
    <x v="10"/>
    <x v="4"/>
    <s v="SP"/>
    <x v="0"/>
    <s v="Deschutes River"/>
    <s v="ODFW"/>
    <d v="2009-04-15T00:00:00"/>
    <x v="642"/>
    <x v="0"/>
    <d v="2009-04-16T00:00:00"/>
    <x v="1"/>
  </r>
  <r>
    <x v="10"/>
    <x v="0"/>
    <s v="SP"/>
    <x v="0"/>
    <s v="Metolius River"/>
    <s v="ODFW"/>
    <d v="2009-03-03T00:00:00"/>
    <x v="643"/>
    <x v="0"/>
    <d v="2009-03-18T00:00:00"/>
    <x v="0"/>
  </r>
  <r>
    <x v="10"/>
    <x v="1"/>
    <s v="SU"/>
    <x v="0"/>
    <s v="Deschutes River"/>
    <s v="ODFW"/>
    <d v="2009-04-01T00:00:00"/>
    <x v="644"/>
    <x v="0"/>
    <d v="2009-04-02T00:00:00"/>
    <x v="1"/>
  </r>
  <r>
    <x v="10"/>
    <x v="2"/>
    <s v="FA"/>
    <x v="2"/>
    <s v="Thornhollow Acclim Pond"/>
    <s v="ODFW"/>
    <d v="2009-03-04T00:00:00"/>
    <x v="645"/>
    <x v="1"/>
    <d v="2009-03-11T00:00:00"/>
    <x v="1"/>
  </r>
  <r>
    <x v="10"/>
    <x v="2"/>
    <s v="FA"/>
    <x v="2"/>
    <s v="Pendelton Acclim Pond"/>
    <s v="ODFW"/>
    <d v="2009-03-04T00:00:00"/>
    <x v="646"/>
    <x v="1"/>
    <d v="2009-03-10T00:00:00"/>
    <x v="1"/>
  </r>
  <r>
    <x v="10"/>
    <x v="7"/>
    <s v="UN"/>
    <x v="12"/>
    <s v="Pendelton Acclim Pond"/>
    <s v="ODFW"/>
    <d v="2009-03-26T00:00:00"/>
    <x v="647"/>
    <x v="1"/>
    <d v="2009-03-26T00:00:00"/>
    <x v="1"/>
  </r>
  <r>
    <x v="10"/>
    <x v="6"/>
    <s v="FA"/>
    <x v="1"/>
    <s v="Umatilla River"/>
    <s v="ODFW"/>
    <d v="2009-05-19T00:00:00"/>
    <x v="648"/>
    <x v="1"/>
    <d v="2009-05-19T00:00:00"/>
    <x v="1"/>
  </r>
  <r>
    <x v="10"/>
    <x v="4"/>
    <s v="SP"/>
    <x v="1"/>
    <s v="Imeques Acclim Pond"/>
    <s v="ODFW"/>
    <d v="2009-03-02T00:00:00"/>
    <x v="649"/>
    <x v="1"/>
    <d v="2009-04-16T00:00:00"/>
    <x v="1"/>
  </r>
  <r>
    <x v="10"/>
    <x v="1"/>
    <s v="SU"/>
    <x v="1"/>
    <s v="Umatilla River"/>
    <s v="ODFW"/>
    <d v="2009-04-28T00:00:00"/>
    <x v="650"/>
    <x v="1"/>
    <d v="2009-04-28T00:00:00"/>
    <x v="1"/>
  </r>
  <r>
    <x v="10"/>
    <x v="1"/>
    <s v="SU"/>
    <x v="1"/>
    <s v="Minthorn Acclimation Pond"/>
    <s v="ODFW"/>
    <d v="2009-04-17T00:00:00"/>
    <x v="651"/>
    <x v="1"/>
    <d v="2009-04-28T00:00:00"/>
    <x v="1"/>
  </r>
  <r>
    <x v="10"/>
    <x v="1"/>
    <s v="SU"/>
    <x v="1"/>
    <s v="Pendelton Acclim Pond"/>
    <s v="ODFW"/>
    <d v="2009-04-16T00:00:00"/>
    <x v="652"/>
    <x v="1"/>
    <d v="2009-04-27T00:00:00"/>
    <x v="1"/>
  </r>
  <r>
    <x v="10"/>
    <x v="4"/>
    <s v="SP"/>
    <x v="4"/>
    <s v="Carson Hatchery"/>
    <s v="USFW"/>
    <d v="2009-04-13T00:00:00"/>
    <x v="653"/>
    <x v="2"/>
    <d v="2009-04-13T00:00:00"/>
    <x v="1"/>
  </r>
  <r>
    <x v="10"/>
    <x v="4"/>
    <s v="SP"/>
    <x v="4"/>
    <s v="Walla Walla River"/>
    <s v="USFW"/>
    <d v="2009-03-31T00:00:00"/>
    <x v="654"/>
    <x v="9"/>
    <d v="2009-03-31T00:00:00"/>
    <x v="1"/>
  </r>
  <r>
    <x v="10"/>
    <x v="9"/>
    <s v="NO"/>
    <x v="21"/>
    <s v="Klickitat River"/>
    <s v="WDFW"/>
    <d v="2009-04-01T00:00:00"/>
    <x v="655"/>
    <x v="8"/>
    <d v="2009-04-02T00:00:00"/>
    <x v="1"/>
  </r>
  <r>
    <x v="10"/>
    <x v="1"/>
    <s v="SU"/>
    <x v="20"/>
    <s v="Klickitat River"/>
    <s v="WDFW"/>
    <d v="2009-05-04T00:00:00"/>
    <x v="656"/>
    <x v="8"/>
    <d v="2009-05-06T00:00:00"/>
    <x v="1"/>
  </r>
  <r>
    <x v="10"/>
    <x v="1"/>
    <s v="SU"/>
    <x v="20"/>
    <s v="White Salmon River"/>
    <s v="WDFW"/>
    <d v="2009-04-29T00:00:00"/>
    <x v="657"/>
    <x v="11"/>
    <d v="2009-04-29T00:00:00"/>
    <x v="1"/>
  </r>
  <r>
    <x v="10"/>
    <x v="8"/>
    <s v="WI"/>
    <x v="20"/>
    <s v="White Salmon River"/>
    <s v="WDFW"/>
    <d v="2009-04-28T00:00:00"/>
    <x v="658"/>
    <x v="11"/>
    <d v="2009-04-28T00:00:00"/>
    <x v="1"/>
  </r>
  <r>
    <x v="10"/>
    <x v="1"/>
    <s v="SU"/>
    <x v="10"/>
    <s v="Dayton Acclim Pond"/>
    <s v="WDFW"/>
    <d v="2009-04-16T00:00:00"/>
    <x v="659"/>
    <x v="6"/>
    <d v="2009-04-27T00:00:00"/>
    <x v="1"/>
  </r>
  <r>
    <x v="10"/>
    <x v="1"/>
    <s v="SU"/>
    <x v="10"/>
    <s v="Walla Walla River"/>
    <s v="WDFW"/>
    <d v="2009-04-20T00:00:00"/>
    <x v="660"/>
    <x v="9"/>
    <d v="2009-04-22T00:00:00"/>
    <x v="1"/>
  </r>
  <r>
    <x v="10"/>
    <x v="1"/>
    <s v="SU"/>
    <x v="10"/>
    <s v="Baileysburg Bridge"/>
    <s v="WDFW"/>
    <d v="2009-04-27T00:00:00"/>
    <x v="661"/>
    <x v="6"/>
    <d v="2009-04-28T00:00:00"/>
    <x v="1"/>
  </r>
  <r>
    <x v="10"/>
    <x v="6"/>
    <s v="FA"/>
    <x v="19"/>
    <s v="Ringold Springs Hatchery"/>
    <s v="WDFW"/>
    <d v="2009-06-08T00:00:00"/>
    <x v="662"/>
    <x v="7"/>
    <d v="2009-06-23T00:00:00"/>
    <x v="1"/>
  </r>
  <r>
    <x v="10"/>
    <x v="1"/>
    <s v="SU"/>
    <x v="19"/>
    <s v="Ringold Springs Hatchery"/>
    <s v="WDFW"/>
    <d v="2009-04-14T00:00:00"/>
    <x v="663"/>
    <x v="7"/>
    <d v="2009-04-23T00:00:00"/>
    <x v="1"/>
  </r>
  <r>
    <x v="10"/>
    <x v="6"/>
    <s v="FA"/>
    <x v="18"/>
    <s v="Priest Rapids Hatchery"/>
    <s v="WDFW"/>
    <d v="2009-06-13T00:00:00"/>
    <x v="664"/>
    <x v="7"/>
    <d v="2009-06-19T00:00:00"/>
    <x v="1"/>
  </r>
  <r>
    <x v="10"/>
    <x v="4"/>
    <s v="SP"/>
    <x v="15"/>
    <s v="Klickitat Hatchery"/>
    <s v="WDFW"/>
    <d v="2009-02-25T00:00:00"/>
    <x v="665"/>
    <x v="8"/>
    <d v="2009-02-28T00:00:00"/>
    <x v="1"/>
  </r>
  <r>
    <x v="10"/>
    <x v="6"/>
    <s v="FA"/>
    <x v="15"/>
    <s v="Klickitat Hatchery"/>
    <s v="WDFW"/>
    <d v="2009-06-09T00:00:00"/>
    <x v="666"/>
    <x v="8"/>
    <d v="2009-06-14T00:00:00"/>
    <x v="1"/>
  </r>
  <r>
    <x v="10"/>
    <x v="9"/>
    <s v="NO"/>
    <x v="15"/>
    <s v="Klickitat Hatchery"/>
    <s v="WDFW"/>
    <d v="2009-05-11T00:00:00"/>
    <x v="667"/>
    <x v="8"/>
    <d v="2009-05-15T00:00:00"/>
    <x v="1"/>
  </r>
  <r>
    <x v="10"/>
    <x v="7"/>
    <s v="UN"/>
    <x v="7"/>
    <s v="Easton Pond"/>
    <s v="YATR"/>
    <d v="2009-04-06T00:00:00"/>
    <x v="668"/>
    <x v="4"/>
    <d v="2009-05-15T00:00:00"/>
    <x v="1"/>
  </r>
  <r>
    <x v="10"/>
    <x v="2"/>
    <s v="FA"/>
    <x v="7"/>
    <s v="Prosser Acclim Pond"/>
    <s v="YATR"/>
    <d v="2009-04-10T00:00:00"/>
    <x v="669"/>
    <x v="4"/>
    <d v="2009-04-10T00:00:00"/>
    <x v="1"/>
  </r>
  <r>
    <x v="10"/>
    <x v="6"/>
    <s v="FA"/>
    <x v="7"/>
    <s v="Prosser Acclim Pond"/>
    <s v="YATR"/>
    <d v="2009-04-30T00:00:00"/>
    <x v="670"/>
    <x v="4"/>
    <d v="2009-04-30T00:00:00"/>
    <x v="1"/>
  </r>
  <r>
    <x v="10"/>
    <x v="6"/>
    <s v="FA"/>
    <x v="7"/>
    <s v="Prosser Acclim Pond"/>
    <s v="YATR"/>
    <d v="2009-04-24T00:00:00"/>
    <x v="671"/>
    <x v="4"/>
    <d v="2009-04-24T00:00:00"/>
    <x v="1"/>
  </r>
  <r>
    <x v="10"/>
    <x v="6"/>
    <s v="FA"/>
    <x v="7"/>
    <s v="Prosser Acclim Pond"/>
    <s v="YATR"/>
    <d v="2009-04-10T00:00:00"/>
    <x v="672"/>
    <x v="4"/>
    <d v="2009-04-10T00:00:00"/>
    <x v="1"/>
  </r>
  <r>
    <x v="10"/>
    <x v="12"/>
    <s v="SU"/>
    <x v="7"/>
    <s v="Stiles Pond"/>
    <s v="YATR"/>
    <d v="2009-06-12T00:00:00"/>
    <x v="673"/>
    <x v="4"/>
    <d v="2009-06-12T00:00:00"/>
    <x v="1"/>
  </r>
  <r>
    <x v="10"/>
    <x v="6"/>
    <s v="FA"/>
    <x v="24"/>
    <s v="Marion Drain"/>
    <s v="YATR"/>
    <d v="2009-04-17T00:00:00"/>
    <x v="674"/>
    <x v="4"/>
    <d v="2009-04-17T00:00:00"/>
    <x v="1"/>
  </r>
  <r>
    <x v="10"/>
    <x v="4"/>
    <s v="SP"/>
    <x v="14"/>
    <s v="Clark Flat Acclim Pond"/>
    <s v="YATR"/>
    <d v="2009-03-16T00:00:00"/>
    <x v="675"/>
    <x v="4"/>
    <d v="2009-05-14T00:00:00"/>
    <x v="1"/>
  </r>
  <r>
    <x v="10"/>
    <x v="4"/>
    <s v="SP"/>
    <x v="14"/>
    <s v="Easton Pond"/>
    <s v="YATR"/>
    <d v="2009-03-16T00:00:00"/>
    <x v="676"/>
    <x v="4"/>
    <d v="2009-05-14T00:00:00"/>
    <x v="1"/>
  </r>
  <r>
    <x v="10"/>
    <x v="4"/>
    <s v="SP"/>
    <x v="14"/>
    <s v="Jack Creek Acclim Pond"/>
    <s v="YATR"/>
    <d v="2009-03-16T00:00:00"/>
    <x v="677"/>
    <x v="4"/>
    <d v="2009-05-14T00:00:00"/>
    <x v="1"/>
  </r>
  <r>
    <x v="10"/>
    <x v="7"/>
    <s v="UN"/>
    <x v="12"/>
    <s v="Pendelton Acclim Pond"/>
    <s v="ODFW"/>
    <d v="2009-03-04T00:00:00"/>
    <x v="678"/>
    <x v="1"/>
    <d v="2009-03-10T00:00:00"/>
    <x v="1"/>
  </r>
  <r>
    <x v="10"/>
    <x v="6"/>
    <s v="FA"/>
    <x v="1"/>
    <s v="Umatilla River"/>
    <s v="ODFW"/>
    <d v="2009-03-24T00:00:00"/>
    <x v="679"/>
    <x v="1"/>
    <d v="2009-03-24T00:00:00"/>
    <x v="0"/>
  </r>
  <r>
    <x v="10"/>
    <x v="4"/>
    <s v="SP"/>
    <x v="22"/>
    <s v="Warm Springs Hatchery"/>
    <s v="USFW"/>
    <d v="2009-01-02T00:00:00"/>
    <x v="680"/>
    <x v="0"/>
    <d v="2009-01-02T00:00:00"/>
    <x v="1"/>
  </r>
  <r>
    <x v="10"/>
    <x v="8"/>
    <s v="WI"/>
    <x v="8"/>
    <s v="Hood River"/>
    <s v="ODFW"/>
    <d v="2009-06-04T00:00:00"/>
    <x v="681"/>
    <x v="5"/>
    <d v="2009-06-04T00:00:00"/>
    <x v="1"/>
  </r>
  <r>
    <x v="10"/>
    <x v="1"/>
    <s v="SU"/>
    <x v="8"/>
    <s v="Hood River"/>
    <s v="ODFW"/>
    <d v="2009-05-18T00:00:00"/>
    <x v="682"/>
    <x v="5"/>
    <d v="2009-05-18T00:00:00"/>
    <x v="1"/>
  </r>
  <r>
    <x v="10"/>
    <x v="7"/>
    <s v="UN"/>
    <x v="12"/>
    <s v="Pendelton Acclim Pond"/>
    <s v="ODFW"/>
    <d v="2009-04-27T00:00:00"/>
    <x v="683"/>
    <x v="1"/>
    <d v="2009-04-27T00:00:00"/>
    <x v="1"/>
  </r>
  <r>
    <x v="10"/>
    <x v="4"/>
    <s v="SP"/>
    <x v="0"/>
    <s v="Blackberry Acclim Pond"/>
    <s v="ODFW"/>
    <d v="2009-04-22T00:00:00"/>
    <x v="684"/>
    <x v="5"/>
    <d v="2009-04-22T00:00:00"/>
    <x v="1"/>
  </r>
  <r>
    <x v="10"/>
    <x v="4"/>
    <s v="SP"/>
    <x v="0"/>
    <s v="Deschutes River"/>
    <s v="ODFW"/>
    <d v="2009-06-08T00:00:00"/>
    <x v="685"/>
    <x v="0"/>
    <d v="2009-06-08T00:00:00"/>
    <x v="1"/>
  </r>
  <r>
    <x v="10"/>
    <x v="6"/>
    <s v="FA"/>
    <x v="16"/>
    <s v="Little White Salmon Hatchery"/>
    <s v="USFW"/>
    <d v="2009-06-25T00:00:00"/>
    <x v="686"/>
    <x v="3"/>
    <d v="2009-06-25T00:00:00"/>
    <x v="1"/>
  </r>
  <r>
    <x v="10"/>
    <x v="6"/>
    <s v="FA"/>
    <x v="1"/>
    <s v="Umatilla River"/>
    <s v="ODFW"/>
    <d v="2009-03-24T00:00:00"/>
    <x v="687"/>
    <x v="1"/>
    <d v="2009-03-24T00:00:00"/>
    <x v="0"/>
  </r>
  <r>
    <x v="10"/>
    <x v="0"/>
    <s v="SP"/>
    <x v="0"/>
    <s v="Ochoco Creek"/>
    <s v="ODFW"/>
    <d v="2009-03-12T00:00:00"/>
    <x v="688"/>
    <x v="0"/>
    <d v="2009-03-12T00:00:00"/>
    <x v="0"/>
  </r>
  <r>
    <x v="10"/>
    <x v="1"/>
    <s v="SU"/>
    <x v="0"/>
    <s v="McKay Creek (Crooked R)"/>
    <s v="ODFW"/>
    <d v="2009-05-20T00:00:00"/>
    <x v="689"/>
    <x v="0"/>
    <d v="2009-05-20T00:00:00"/>
    <x v="0"/>
  </r>
  <r>
    <x v="11"/>
    <x v="0"/>
    <s v="SP"/>
    <x v="1"/>
    <s v="Imeques Acclim Pond"/>
    <s v="ODFW"/>
    <d v="2007-12-11T00:00:00"/>
    <x v="690"/>
    <x v="1"/>
    <d v="2007-12-18T00:00:00"/>
    <x v="2"/>
  </r>
  <r>
    <x v="11"/>
    <x v="4"/>
    <s v="SP"/>
    <x v="4"/>
    <s v="Carson Hatchery"/>
    <s v="USFW"/>
    <d v="2008-04-11T00:00:00"/>
    <x v="691"/>
    <x v="2"/>
    <d v="2008-04-11T00:00:00"/>
    <x v="1"/>
  </r>
  <r>
    <x v="11"/>
    <x v="1"/>
    <s v="SU"/>
    <x v="20"/>
    <s v="Klickitat River"/>
    <s v="WDFW"/>
    <d v="2008-05-05T00:00:00"/>
    <x v="692"/>
    <x v="8"/>
    <d v="2008-05-07T00:00:00"/>
    <x v="1"/>
  </r>
  <r>
    <x v="11"/>
    <x v="1"/>
    <s v="SU"/>
    <x v="20"/>
    <s v="White Salmon River"/>
    <s v="WDFW"/>
    <d v="2008-04-30T00:00:00"/>
    <x v="693"/>
    <x v="11"/>
    <d v="2008-04-30T00:00:00"/>
    <x v="1"/>
  </r>
  <r>
    <x v="11"/>
    <x v="8"/>
    <s v="WI"/>
    <x v="20"/>
    <s v="White Salmon River"/>
    <s v="WDFW"/>
    <d v="2008-04-29T00:00:00"/>
    <x v="694"/>
    <x v="11"/>
    <d v="2008-04-29T00:00:00"/>
    <x v="1"/>
  </r>
  <r>
    <x v="11"/>
    <x v="1"/>
    <s v="SU"/>
    <x v="10"/>
    <s v="Dayton Acclim Pond"/>
    <s v="WDFW"/>
    <d v="2008-04-10T00:00:00"/>
    <x v="695"/>
    <x v="6"/>
    <d v="2008-04-27T00:00:00"/>
    <x v="1"/>
  </r>
  <r>
    <x v="11"/>
    <x v="1"/>
    <s v="SU"/>
    <x v="10"/>
    <s v="Walla Walla River"/>
    <s v="WDFW"/>
    <d v="2008-04-15T00:00:00"/>
    <x v="696"/>
    <x v="9"/>
    <d v="2008-04-16T00:00:00"/>
    <x v="1"/>
  </r>
  <r>
    <x v="11"/>
    <x v="1"/>
    <s v="SU"/>
    <x v="10"/>
    <s v="Baileysburg Bridge"/>
    <s v="WDFW"/>
    <d v="2008-04-22T00:00:00"/>
    <x v="697"/>
    <x v="6"/>
    <d v="2008-05-15T00:00:00"/>
    <x v="1"/>
  </r>
  <r>
    <x v="11"/>
    <x v="6"/>
    <s v="FA"/>
    <x v="19"/>
    <s v="Ringold Springs Hatchery"/>
    <s v="WDFW"/>
    <d v="2008-06-11T00:00:00"/>
    <x v="698"/>
    <x v="7"/>
    <d v="2008-06-27T00:00:00"/>
    <x v="1"/>
  </r>
  <r>
    <x v="11"/>
    <x v="1"/>
    <s v="SU"/>
    <x v="19"/>
    <s v="Ringold Springs Hatchery"/>
    <s v="WDFW"/>
    <d v="2008-04-14T00:00:00"/>
    <x v="699"/>
    <x v="7"/>
    <d v="2008-04-28T00:00:00"/>
    <x v="1"/>
  </r>
  <r>
    <x v="11"/>
    <x v="4"/>
    <s v="SP"/>
    <x v="19"/>
    <s v="Ringold Springs Hatchery"/>
    <s v="WDFW"/>
    <d v="2008-04-01T00:00:00"/>
    <x v="700"/>
    <x v="7"/>
    <d v="2008-04-08T00:00:00"/>
    <x v="1"/>
  </r>
  <r>
    <x v="11"/>
    <x v="6"/>
    <s v="FA"/>
    <x v="17"/>
    <s v="Spring Creek Hatchery"/>
    <s v="USFW"/>
    <d v="2008-03-05T00:00:00"/>
    <x v="701"/>
    <x v="10"/>
    <d v="2008-03-05T00:00:00"/>
    <x v="1"/>
  </r>
  <r>
    <x v="11"/>
    <x v="6"/>
    <s v="FA"/>
    <x v="17"/>
    <s v="Spring Creek Hatchery"/>
    <s v="USFW"/>
    <d v="2008-04-10T00:00:00"/>
    <x v="702"/>
    <x v="10"/>
    <d v="2008-04-10T00:00:00"/>
    <x v="1"/>
  </r>
  <r>
    <x v="11"/>
    <x v="6"/>
    <s v="FA"/>
    <x v="17"/>
    <s v="Spring Creek Hatchery"/>
    <s v="USFW"/>
    <d v="2008-05-02T00:00:00"/>
    <x v="703"/>
    <x v="10"/>
    <d v="2008-05-02T00:00:00"/>
    <x v="1"/>
  </r>
  <r>
    <x v="11"/>
    <x v="4"/>
    <s v="SP"/>
    <x v="16"/>
    <s v="Little White Salmon River"/>
    <s v="USFW"/>
    <d v="2008-04-17T00:00:00"/>
    <x v="704"/>
    <x v="3"/>
    <d v="2008-04-17T00:00:00"/>
    <x v="1"/>
  </r>
  <r>
    <x v="11"/>
    <x v="6"/>
    <s v="FA"/>
    <x v="16"/>
    <s v="Little White Salmon River"/>
    <s v="USFW"/>
    <d v="2008-07-03T00:00:00"/>
    <x v="705"/>
    <x v="3"/>
    <d v="2008-07-03T00:00:00"/>
    <x v="1"/>
  </r>
  <r>
    <x v="11"/>
    <x v="6"/>
    <s v="FA"/>
    <x v="18"/>
    <s v="Priest Rapids Hatchery"/>
    <s v="WDFW"/>
    <d v="2008-06-12T00:00:00"/>
    <x v="706"/>
    <x v="7"/>
    <d v="2008-06-21T00:00:00"/>
    <x v="1"/>
  </r>
  <r>
    <x v="11"/>
    <x v="4"/>
    <s v="SP"/>
    <x v="1"/>
    <s v="Imeques Acclim Pond"/>
    <s v="ODFW"/>
    <d v="2008-01-22T00:00:00"/>
    <x v="707"/>
    <x v="1"/>
    <d v="2008-01-22T00:00:00"/>
    <x v="1"/>
  </r>
  <r>
    <x v="11"/>
    <x v="4"/>
    <s v="SP"/>
    <x v="1"/>
    <s v="Imeques Acclim Pond"/>
    <s v="ODFW"/>
    <d v="2008-03-04T00:00:00"/>
    <x v="708"/>
    <x v="1"/>
    <d v="2008-04-10T00:00:00"/>
    <x v="1"/>
  </r>
  <r>
    <x v="11"/>
    <x v="2"/>
    <s v="FA"/>
    <x v="2"/>
    <s v="Thornhollow Acclim Pond"/>
    <s v="ODFW"/>
    <d v="2008-03-04T00:00:00"/>
    <x v="709"/>
    <x v="1"/>
    <d v="2008-03-12T00:00:00"/>
    <x v="1"/>
  </r>
  <r>
    <x v="11"/>
    <x v="2"/>
    <s v="FA"/>
    <x v="2"/>
    <s v="Pendelton Acclim Pond"/>
    <s v="ODFW"/>
    <d v="2008-03-04T00:00:00"/>
    <x v="710"/>
    <x v="1"/>
    <d v="2008-03-11T00:00:00"/>
    <x v="1"/>
  </r>
  <r>
    <x v="11"/>
    <x v="1"/>
    <s v="SU"/>
    <x v="1"/>
    <s v="Meacham Creek"/>
    <s v="ODFW"/>
    <d v="2008-04-22T00:00:00"/>
    <x v="711"/>
    <x v="1"/>
    <d v="2008-04-24T00:00:00"/>
    <x v="1"/>
  </r>
  <r>
    <x v="11"/>
    <x v="1"/>
    <s v="SU"/>
    <x v="1"/>
    <s v="Minthorn Acclimation Pond"/>
    <s v="ODFW"/>
    <d v="2008-04-24T00:00:00"/>
    <x v="712"/>
    <x v="1"/>
    <d v="2008-04-24T00:00:00"/>
    <x v="1"/>
  </r>
  <r>
    <x v="11"/>
    <x v="1"/>
    <s v="SU"/>
    <x v="1"/>
    <s v="Pendelton Acclim Pond"/>
    <s v="ODFW"/>
    <d v="2008-04-24T00:00:00"/>
    <x v="713"/>
    <x v="1"/>
    <d v="2008-04-24T00:00:00"/>
    <x v="1"/>
  </r>
  <r>
    <x v="11"/>
    <x v="7"/>
    <s v="UN"/>
    <x v="12"/>
    <s v="Pendelton Acclim Pond"/>
    <s v="ODFW"/>
    <d v="2008-04-17T00:00:00"/>
    <x v="714"/>
    <x v="1"/>
    <d v="2008-04-17T00:00:00"/>
    <x v="1"/>
  </r>
  <r>
    <x v="11"/>
    <x v="7"/>
    <s v="UN"/>
    <x v="28"/>
    <s v="Pendelton Acclim Pond"/>
    <s v="ODFW"/>
    <d v="2008-03-04T00:00:00"/>
    <x v="715"/>
    <x v="1"/>
    <d v="2008-03-11T00:00:00"/>
    <x v="1"/>
  </r>
  <r>
    <x v="11"/>
    <x v="6"/>
    <s v="FA"/>
    <x v="1"/>
    <s v="Thornhollow Acclim Pond"/>
    <s v="ODFW"/>
    <d v="2008-05-30T00:00:00"/>
    <x v="716"/>
    <x v="1"/>
    <d v="2008-05-30T00:00:00"/>
    <x v="1"/>
  </r>
  <r>
    <x v="11"/>
    <x v="6"/>
    <s v="FA"/>
    <x v="1"/>
    <s v="Umatilla River"/>
    <s v="ODFW"/>
    <d v="2008-05-27T00:00:00"/>
    <x v="717"/>
    <x v="1"/>
    <d v="2008-05-27T00:00:00"/>
    <x v="1"/>
  </r>
  <r>
    <x v="11"/>
    <x v="6"/>
    <s v="FA"/>
    <x v="7"/>
    <s v="Prosser Acclim Pond"/>
    <s v="YATR"/>
    <d v="2008-04-09T00:00:00"/>
    <x v="718"/>
    <x v="4"/>
    <d v="2008-04-15T00:00:00"/>
    <x v="1"/>
  </r>
  <r>
    <x v="11"/>
    <x v="6"/>
    <s v="FA"/>
    <x v="7"/>
    <s v="Prosser Acclim Pond"/>
    <s v="YATR"/>
    <d v="2008-05-22T00:00:00"/>
    <x v="719"/>
    <x v="4"/>
    <d v="2008-05-27T00:00:00"/>
    <x v="1"/>
  </r>
  <r>
    <x v="11"/>
    <x v="6"/>
    <s v="FA"/>
    <x v="7"/>
    <s v="Prosser Acclim Pond"/>
    <s v="YATR"/>
    <d v="2008-04-25T00:00:00"/>
    <x v="14"/>
    <x v="4"/>
    <d v="2008-04-29T00:00:00"/>
    <x v="1"/>
  </r>
  <r>
    <x v="11"/>
    <x v="6"/>
    <s v="FA"/>
    <x v="7"/>
    <s v="Billys Acclim Pond"/>
    <s v="YATR"/>
    <d v="2008-05-11T00:00:00"/>
    <x v="720"/>
    <x v="4"/>
    <d v="2008-05-11T00:00:00"/>
    <x v="1"/>
  </r>
  <r>
    <x v="11"/>
    <x v="6"/>
    <s v="FA"/>
    <x v="7"/>
    <s v="Stiles Pond"/>
    <s v="YATR"/>
    <d v="2008-05-15T00:00:00"/>
    <x v="721"/>
    <x v="4"/>
    <d v="2008-05-15T00:00:00"/>
    <x v="1"/>
  </r>
  <r>
    <x v="11"/>
    <x v="6"/>
    <s v="FA"/>
    <x v="24"/>
    <s v="Marion Drain"/>
    <s v="YATR"/>
    <d v="2008-04-09T00:00:00"/>
    <x v="722"/>
    <x v="4"/>
    <d v="2008-04-09T00:00:00"/>
    <x v="1"/>
  </r>
  <r>
    <x v="11"/>
    <x v="7"/>
    <s v="UN"/>
    <x v="6"/>
    <s v="Stiles Pond"/>
    <s v="USFW"/>
    <d v="2008-04-21T00:00:00"/>
    <x v="16"/>
    <x v="4"/>
    <d v="2008-05-01T00:00:00"/>
    <x v="1"/>
  </r>
  <r>
    <x v="11"/>
    <x v="7"/>
    <s v="UN"/>
    <x v="6"/>
    <s v="Holmes Pond"/>
    <s v="USFW"/>
    <d v="2008-04-21T00:00:00"/>
    <x v="34"/>
    <x v="4"/>
    <d v="2008-05-01T00:00:00"/>
    <x v="1"/>
  </r>
  <r>
    <x v="11"/>
    <x v="7"/>
    <s v="UN"/>
    <x v="6"/>
    <s v="Lost Creek Acclim Pond"/>
    <s v="USFW"/>
    <d v="2008-04-21T00:00:00"/>
    <x v="16"/>
    <x v="4"/>
    <d v="2008-05-01T00:00:00"/>
    <x v="1"/>
  </r>
  <r>
    <x v="11"/>
    <x v="7"/>
    <s v="UN"/>
    <x v="6"/>
    <s v="Easton Pond"/>
    <s v="USFW"/>
    <d v="2008-04-21T00:00:00"/>
    <x v="16"/>
    <x v="4"/>
    <d v="2008-05-01T00:00:00"/>
    <x v="1"/>
  </r>
  <r>
    <x v="11"/>
    <x v="9"/>
    <s v="NO"/>
    <x v="21"/>
    <s v="Yakama River"/>
    <s v="WDFW"/>
    <d v="2008-04-21T00:00:00"/>
    <x v="723"/>
    <x v="4"/>
    <d v="2008-05-01T00:00:00"/>
    <x v="1"/>
  </r>
  <r>
    <x v="11"/>
    <x v="9"/>
    <s v="NO"/>
    <x v="6"/>
    <s v="Boone Pond"/>
    <s v="USFW"/>
    <d v="2008-04-21T00:00:00"/>
    <x v="724"/>
    <x v="4"/>
    <d v="2008-05-01T00:00:00"/>
    <x v="1"/>
  </r>
  <r>
    <x v="11"/>
    <x v="7"/>
    <s v="UN"/>
    <x v="7"/>
    <s v="Stiles Pond"/>
    <s v="YATR"/>
    <d v="2008-04-21T00:00:00"/>
    <x v="725"/>
    <x v="4"/>
    <d v="2008-05-01T00:00:00"/>
    <x v="1"/>
  </r>
  <r>
    <x v="11"/>
    <x v="7"/>
    <s v="UN"/>
    <x v="7"/>
    <s v="Holmes Pond"/>
    <s v="YATR"/>
    <d v="2008-04-21T00:00:00"/>
    <x v="726"/>
    <x v="4"/>
    <d v="2008-05-01T00:00:00"/>
    <x v="1"/>
  </r>
  <r>
    <x v="11"/>
    <x v="7"/>
    <s v="UN"/>
    <x v="7"/>
    <s v="Lost Creek Acclim Pond"/>
    <s v="YATR"/>
    <d v="2008-04-21T00:00:00"/>
    <x v="727"/>
    <x v="4"/>
    <d v="2008-05-01T00:00:00"/>
    <x v="1"/>
  </r>
  <r>
    <x v="11"/>
    <x v="7"/>
    <s v="UN"/>
    <x v="7"/>
    <s v="Prosser Acclim Pond"/>
    <s v="YATR"/>
    <d v="2008-04-21T00:00:00"/>
    <x v="728"/>
    <x v="4"/>
    <d v="2008-05-01T00:00:00"/>
    <x v="1"/>
  </r>
  <r>
    <x v="11"/>
    <x v="4"/>
    <s v="SP"/>
    <x v="14"/>
    <s v="Clark Flat Acclim Pond"/>
    <s v="YATR"/>
    <d v="2008-03-15T00:00:00"/>
    <x v="729"/>
    <x v="4"/>
    <d v="2008-05-14T00:00:00"/>
    <x v="1"/>
  </r>
  <r>
    <x v="11"/>
    <x v="4"/>
    <s v="SP"/>
    <x v="14"/>
    <s v="Easton Pond"/>
    <s v="YATR"/>
    <d v="2008-03-15T00:00:00"/>
    <x v="730"/>
    <x v="4"/>
    <d v="2008-05-14T00:00:00"/>
    <x v="1"/>
  </r>
  <r>
    <x v="11"/>
    <x v="4"/>
    <s v="SP"/>
    <x v="14"/>
    <s v="Jack Creek Acclim Pond"/>
    <s v="YATR"/>
    <d v="2008-03-15T00:00:00"/>
    <x v="731"/>
    <x v="4"/>
    <d v="2008-05-14T00:00:00"/>
    <x v="1"/>
  </r>
  <r>
    <x v="11"/>
    <x v="9"/>
    <s v="NO"/>
    <x v="21"/>
    <s v="Klickitat River"/>
    <s v="WDFW"/>
    <d v="2008-04-01T00:00:00"/>
    <x v="732"/>
    <x v="8"/>
    <d v="2008-04-04T00:00:00"/>
    <x v="1"/>
  </r>
  <r>
    <x v="11"/>
    <x v="4"/>
    <s v="SP"/>
    <x v="5"/>
    <s v="Walla Walla River"/>
    <s v="USFW"/>
    <d v="2008-04-01T00:00:00"/>
    <x v="733"/>
    <x v="9"/>
    <d v="2008-04-01T00:00:00"/>
    <x v="1"/>
  </r>
  <r>
    <x v="11"/>
    <x v="1"/>
    <s v="SU"/>
    <x v="8"/>
    <s v="Wychus Creek"/>
    <s v="ODFW"/>
    <d v="2008-03-18T00:00:00"/>
    <x v="734"/>
    <x v="0"/>
    <d v="2008-03-18T00:00:00"/>
    <x v="1"/>
  </r>
  <r>
    <x v="11"/>
    <x v="4"/>
    <s v="SP"/>
    <x v="0"/>
    <s v="Deschutes River"/>
    <s v="ODFW"/>
    <d v="2008-04-14T00:00:00"/>
    <x v="735"/>
    <x v="0"/>
    <d v="2008-04-21T00:00:00"/>
    <x v="1"/>
  </r>
  <r>
    <x v="11"/>
    <x v="1"/>
    <s v="SU"/>
    <x v="0"/>
    <s v="Deschutes River"/>
    <s v="ODFW"/>
    <d v="2008-04-01T00:00:00"/>
    <x v="736"/>
    <x v="0"/>
    <d v="2008-04-02T00:00:00"/>
    <x v="1"/>
  </r>
  <r>
    <x v="11"/>
    <x v="4"/>
    <s v="SP"/>
    <x v="15"/>
    <s v="Klickitat Hatchery"/>
    <s v="WDFW"/>
    <d v="2008-03-03T00:00:00"/>
    <x v="737"/>
    <x v="8"/>
    <d v="2008-03-08T00:00:00"/>
    <x v="1"/>
  </r>
  <r>
    <x v="11"/>
    <x v="9"/>
    <s v="NO"/>
    <x v="15"/>
    <s v="Klickitat Hatchery"/>
    <s v="WDFW"/>
    <d v="2008-05-12T00:00:00"/>
    <x v="738"/>
    <x v="8"/>
    <d v="2008-05-16T00:00:00"/>
    <x v="1"/>
  </r>
  <r>
    <x v="11"/>
    <x v="6"/>
    <s v="FA"/>
    <x v="15"/>
    <s v="Klickitat Hatchery"/>
    <s v="WDFW"/>
    <d v="2008-06-16T00:00:00"/>
    <x v="739"/>
    <x v="8"/>
    <d v="2008-06-20T00:00:00"/>
    <x v="1"/>
  </r>
  <r>
    <x v="11"/>
    <x v="6"/>
    <s v="FA"/>
    <x v="15"/>
    <s v="Klickitat Hatchery"/>
    <s v="WDFW"/>
    <d v="2008-06-30T00:00:00"/>
    <x v="740"/>
    <x v="8"/>
    <d v="2008-07-04T00:00:00"/>
    <x v="1"/>
  </r>
  <r>
    <x v="11"/>
    <x v="8"/>
    <s v="WI"/>
    <x v="8"/>
    <s v="Parkdale Acclim Pond"/>
    <s v="ODFW"/>
    <d v="2008-04-24T00:00:00"/>
    <x v="741"/>
    <x v="5"/>
    <d v="2008-05-16T00:00:00"/>
    <x v="1"/>
  </r>
  <r>
    <x v="11"/>
    <x v="8"/>
    <s v="WI"/>
    <x v="8"/>
    <s v="E Fk Hood River"/>
    <s v="ODFW"/>
    <d v="2008-04-25T00:00:00"/>
    <x v="742"/>
    <x v="5"/>
    <d v="2008-05-15T00:00:00"/>
    <x v="1"/>
  </r>
  <r>
    <x v="11"/>
    <x v="4"/>
    <s v="SP"/>
    <x v="0"/>
    <s v="Blackberry Acclim Pond"/>
    <s v="ODFW"/>
    <d v="2008-04-23T00:00:00"/>
    <x v="743"/>
    <x v="5"/>
    <d v="2008-05-09T00:00:00"/>
    <x v="1"/>
  </r>
  <r>
    <x v="11"/>
    <x v="1"/>
    <s v="SU"/>
    <x v="8"/>
    <s v="Blackberry Acclim Pond"/>
    <s v="ODFW"/>
    <d v="2008-04-01T00:00:00"/>
    <x v="744"/>
    <x v="5"/>
    <d v="2008-04-15T00:00:00"/>
    <x v="1"/>
  </r>
  <r>
    <x v="11"/>
    <x v="4"/>
    <s v="SP"/>
    <x v="22"/>
    <s v="Warm Springs Hatchery"/>
    <s v="USFW"/>
    <d v="2008-03-23T00:00:00"/>
    <x v="745"/>
    <x v="0"/>
    <d v="2008-04-23T00:00:00"/>
    <x v="1"/>
  </r>
  <r>
    <x v="11"/>
    <x v="6"/>
    <s v="FA"/>
    <x v="17"/>
    <s v="Spring Creek Hatchery"/>
    <s v="USFW"/>
    <d v="2008-03-06T00:00:00"/>
    <x v="746"/>
    <x v="10"/>
    <d v="2008-03-06T00:00:00"/>
    <x v="1"/>
  </r>
  <r>
    <x v="11"/>
    <x v="1"/>
    <s v="SU"/>
    <x v="8"/>
    <s v="Wychus Creek"/>
    <s v="ODFW"/>
    <d v="2008-04-01T00:00:00"/>
    <x v="747"/>
    <x v="0"/>
    <d v="2008-04-01T00:00:00"/>
    <x v="1"/>
  </r>
  <r>
    <x v="11"/>
    <x v="1"/>
    <s v="SU"/>
    <x v="8"/>
    <s v="Wychus Creek"/>
    <s v="ODFW"/>
    <d v="2008-04-15T00:00:00"/>
    <x v="734"/>
    <x v="0"/>
    <d v="2008-04-15T00:00:00"/>
    <x v="1"/>
  </r>
  <r>
    <x v="11"/>
    <x v="7"/>
    <s v="UN"/>
    <x v="7"/>
    <s v="Marion Drain"/>
    <s v="YATR"/>
    <d v="2008-03-18T00:00:00"/>
    <x v="748"/>
    <x v="4"/>
    <d v="2008-03-18T00:00:00"/>
    <x v="1"/>
  </r>
  <r>
    <x v="11"/>
    <x v="7"/>
    <s v="UN"/>
    <x v="7"/>
    <s v="Cle Elum Lake"/>
    <s v="YATR"/>
    <d v="2008-04-28T00:00:00"/>
    <x v="749"/>
    <x v="4"/>
    <d v="2008-06-30T00:00:00"/>
    <x v="1"/>
  </r>
  <r>
    <x v="11"/>
    <x v="7"/>
    <s v="UN"/>
    <x v="12"/>
    <s v="Pendelton Acclim Pond"/>
    <s v="ODFW"/>
    <d v="2008-04-03T00:00:00"/>
    <x v="750"/>
    <x v="1"/>
    <d v="2008-04-03T00:00:00"/>
    <x v="1"/>
  </r>
  <r>
    <x v="11"/>
    <x v="1"/>
    <s v="SU"/>
    <x v="8"/>
    <s v="Hood River"/>
    <s v="ODFW"/>
    <d v="2008-04-15T00:00:00"/>
    <x v="751"/>
    <x v="5"/>
    <d v="2008-04-15T00:00:00"/>
    <x v="1"/>
  </r>
  <r>
    <x v="11"/>
    <x v="8"/>
    <s v="WI"/>
    <x v="8"/>
    <s v="E Fk Hood River"/>
    <s v="ODFW"/>
    <d v="2008-04-25T00:00:00"/>
    <x v="752"/>
    <x v="5"/>
    <d v="2008-04-25T00:00:00"/>
    <x v="1"/>
  </r>
  <r>
    <x v="11"/>
    <x v="1"/>
    <s v="SU"/>
    <x v="8"/>
    <s v="Hood River"/>
    <s v="ODFW"/>
    <d v="2008-05-15T00:00:00"/>
    <x v="753"/>
    <x v="5"/>
    <d v="2008-05-15T00:00:00"/>
    <x v="1"/>
  </r>
  <r>
    <x v="11"/>
    <x v="8"/>
    <s v="WI"/>
    <x v="8"/>
    <s v="Hood River"/>
    <s v="ODFW"/>
    <d v="2008-05-16T00:00:00"/>
    <x v="754"/>
    <x v="5"/>
    <d v="2008-05-16T00:00:00"/>
    <x v="1"/>
  </r>
  <r>
    <x v="11"/>
    <x v="6"/>
    <s v="FA"/>
    <x v="15"/>
    <s v="Klickitat Hatchery"/>
    <s v="WDFW"/>
    <d v="2008-06-30T00:00:00"/>
    <x v="755"/>
    <x v="8"/>
    <d v="2008-07-04T00:00:00"/>
    <x v="1"/>
  </r>
  <r>
    <x v="11"/>
    <x v="7"/>
    <s v="UN"/>
    <x v="7"/>
    <s v="Boone Pond"/>
    <s v="YATR"/>
    <d v="2008-04-21T00:00:00"/>
    <x v="756"/>
    <x v="4"/>
    <d v="2008-05-01T00:00:00"/>
    <x v="1"/>
  </r>
  <r>
    <x v="11"/>
    <x v="7"/>
    <s v="UN"/>
    <x v="7"/>
    <s v="Prosser Acclim Pond"/>
    <s v="YATR"/>
    <d v="2008-04-21T00:00:00"/>
    <x v="757"/>
    <x v="4"/>
    <d v="2008-05-01T00:00:00"/>
    <x v="1"/>
  </r>
  <r>
    <x v="11"/>
    <x v="6"/>
    <s v="FA"/>
    <x v="7"/>
    <s v="Yakama River"/>
    <s v="YATR"/>
    <d v="2008-05-16T00:00:00"/>
    <x v="758"/>
    <x v="4"/>
    <d v="2008-05-16T00:00:00"/>
    <x v="1"/>
  </r>
  <r>
    <x v="12"/>
    <x v="1"/>
    <s v="SU"/>
    <x v="10"/>
    <s v="Baileysburg Bridge"/>
    <s v="WDFW"/>
    <d v="2006-05-10T00:00:00"/>
    <x v="759"/>
    <x v="6"/>
    <d v="2006-05-31T00:00:00"/>
    <x v="0"/>
  </r>
  <r>
    <x v="12"/>
    <x v="1"/>
    <s v="SU"/>
    <x v="1"/>
    <s v="Umatilla River"/>
    <s v="ODFW"/>
    <d v="2006-10-24T00:00:00"/>
    <x v="760"/>
    <x v="1"/>
    <d v="2006-10-24T00:00:00"/>
    <x v="1"/>
  </r>
  <r>
    <x v="12"/>
    <x v="0"/>
    <s v="SP"/>
    <x v="15"/>
    <s v="Klickitat Hatchery"/>
    <s v="WDFW"/>
    <d v="2006-05-21T00:00:00"/>
    <x v="761"/>
    <x v="8"/>
    <d v="2006-05-21T00:00:00"/>
    <x v="4"/>
  </r>
  <r>
    <x v="12"/>
    <x v="0"/>
    <s v="SP"/>
    <x v="15"/>
    <s v="Klickitat Hatchery"/>
    <s v="WDFW"/>
    <d v="2006-06-12T00:00:00"/>
    <x v="63"/>
    <x v="8"/>
    <d v="2006-06-12T00:00:00"/>
    <x v="4"/>
  </r>
  <r>
    <x v="12"/>
    <x v="0"/>
    <s v="SP"/>
    <x v="15"/>
    <s v="Klickitat Hatchery"/>
    <s v="WDFW"/>
    <d v="2006-07-12T00:00:00"/>
    <x v="762"/>
    <x v="8"/>
    <d v="2006-07-12T00:00:00"/>
    <x v="2"/>
  </r>
  <r>
    <x v="12"/>
    <x v="4"/>
    <s v="SP"/>
    <x v="16"/>
    <s v="Little White Salmon River"/>
    <s v="USFW"/>
    <d v="2007-04-12T00:00:00"/>
    <x v="763"/>
    <x v="3"/>
    <d v="2007-04-12T00:00:00"/>
    <x v="1"/>
  </r>
  <r>
    <x v="12"/>
    <x v="6"/>
    <s v="FA"/>
    <x v="16"/>
    <s v="Little White Salmon River"/>
    <s v="USFW"/>
    <d v="2007-06-28T00:00:00"/>
    <x v="764"/>
    <x v="3"/>
    <d v="2007-06-28T00:00:00"/>
    <x v="1"/>
  </r>
  <r>
    <x v="12"/>
    <x v="6"/>
    <s v="FA"/>
    <x v="17"/>
    <s v="Spring Creek Hatchery"/>
    <s v="USFW"/>
    <d v="2007-03-05T00:00:00"/>
    <x v="765"/>
    <x v="10"/>
    <d v="2007-03-05T00:00:00"/>
    <x v="1"/>
  </r>
  <r>
    <x v="12"/>
    <x v="6"/>
    <s v="FA"/>
    <x v="17"/>
    <s v="Spring Creek Hatchery"/>
    <s v="USFW"/>
    <d v="2007-04-12T00:00:00"/>
    <x v="766"/>
    <x v="10"/>
    <d v="2007-04-12T00:00:00"/>
    <x v="1"/>
  </r>
  <r>
    <x v="12"/>
    <x v="6"/>
    <s v="FA"/>
    <x v="17"/>
    <s v="Spring Creek Hatchery"/>
    <s v="USFW"/>
    <d v="2007-05-01T00:00:00"/>
    <x v="767"/>
    <x v="10"/>
    <d v="2007-05-01T00:00:00"/>
    <x v="1"/>
  </r>
  <r>
    <x v="12"/>
    <x v="6"/>
    <s v="FA"/>
    <x v="7"/>
    <s v="Prosser Acclim Pond"/>
    <s v="YATR"/>
    <d v="2007-04-23T00:00:00"/>
    <x v="768"/>
    <x v="4"/>
    <d v="2007-04-23T00:00:00"/>
    <x v="1"/>
  </r>
  <r>
    <x v="12"/>
    <x v="6"/>
    <s v="FA"/>
    <x v="16"/>
    <s v="Prosser Acclim Pond"/>
    <s v="USFW"/>
    <d v="2007-04-20T00:00:00"/>
    <x v="448"/>
    <x v="4"/>
    <d v="2007-04-20T00:00:00"/>
    <x v="1"/>
  </r>
  <r>
    <x v="12"/>
    <x v="6"/>
    <s v="FA"/>
    <x v="7"/>
    <s v="Stiles Pond"/>
    <s v="YATR"/>
    <d v="2007-05-10T00:00:00"/>
    <x v="25"/>
    <x v="4"/>
    <d v="2007-05-10T00:00:00"/>
    <x v="1"/>
  </r>
  <r>
    <x v="12"/>
    <x v="6"/>
    <s v="FA"/>
    <x v="24"/>
    <s v="Marion Drain"/>
    <s v="YATR"/>
    <d v="2007-04-27T00:00:00"/>
    <x v="769"/>
    <x v="4"/>
    <d v="2007-04-27T00:00:00"/>
    <x v="1"/>
  </r>
  <r>
    <x v="12"/>
    <x v="7"/>
    <s v="UN"/>
    <x v="6"/>
    <s v="Stiles Pond"/>
    <s v="USFW"/>
    <d v="2007-04-06T00:00:00"/>
    <x v="34"/>
    <x v="4"/>
    <d v="2007-06-08T00:00:00"/>
    <x v="1"/>
  </r>
  <r>
    <x v="12"/>
    <x v="7"/>
    <s v="UN"/>
    <x v="6"/>
    <s v="Holmes Pond"/>
    <s v="USFW"/>
    <d v="2007-04-06T00:00:00"/>
    <x v="34"/>
    <x v="4"/>
    <d v="2007-04-18T00:00:00"/>
    <x v="1"/>
  </r>
  <r>
    <x v="12"/>
    <x v="7"/>
    <s v="UN"/>
    <x v="6"/>
    <s v="Lost Creek Acclim Pond"/>
    <s v="USFW"/>
    <d v="2007-04-06T00:00:00"/>
    <x v="34"/>
    <x v="4"/>
    <d v="2007-05-25T00:00:00"/>
    <x v="1"/>
  </r>
  <r>
    <x v="12"/>
    <x v="9"/>
    <s v="NO"/>
    <x v="21"/>
    <s v="Stiles Pond"/>
    <s v="WDFW"/>
    <d v="2007-04-11T00:00:00"/>
    <x v="770"/>
    <x v="4"/>
    <d v="2007-06-08T00:00:00"/>
    <x v="1"/>
  </r>
  <r>
    <x v="12"/>
    <x v="9"/>
    <s v="NO"/>
    <x v="21"/>
    <s v="Holmes Pond"/>
    <s v="WDFW"/>
    <d v="2007-04-08T00:00:00"/>
    <x v="771"/>
    <x v="4"/>
    <d v="2007-04-18T00:00:00"/>
    <x v="1"/>
  </r>
  <r>
    <x v="12"/>
    <x v="9"/>
    <s v="NO"/>
    <x v="21"/>
    <s v="Lost Creek Acclim Pond"/>
    <s v="WDFW"/>
    <d v="2007-04-09T00:00:00"/>
    <x v="772"/>
    <x v="4"/>
    <d v="2007-05-25T00:00:00"/>
    <x v="1"/>
  </r>
  <r>
    <x v="12"/>
    <x v="9"/>
    <s v="NO"/>
    <x v="21"/>
    <s v="Prosser Acclim Pond"/>
    <s v="WDFW"/>
    <d v="2007-04-10T00:00:00"/>
    <x v="773"/>
    <x v="4"/>
    <d v="2007-04-18T00:00:00"/>
    <x v="1"/>
  </r>
  <r>
    <x v="12"/>
    <x v="4"/>
    <s v="SP"/>
    <x v="15"/>
    <s v="Klickitat Hatchery"/>
    <s v="WDFW"/>
    <d v="2007-03-05T00:00:00"/>
    <x v="774"/>
    <x v="8"/>
    <d v="2007-03-06T00:00:00"/>
    <x v="1"/>
  </r>
  <r>
    <x v="12"/>
    <x v="6"/>
    <s v="FA"/>
    <x v="15"/>
    <s v="Klickitat Hatchery"/>
    <s v="WDFW"/>
    <d v="2007-06-11T00:00:00"/>
    <x v="775"/>
    <x v="8"/>
    <d v="2007-06-15T00:00:00"/>
    <x v="1"/>
  </r>
  <r>
    <x v="12"/>
    <x v="9"/>
    <s v="NO"/>
    <x v="15"/>
    <s v="Klickitat Hatchery"/>
    <s v="WDFW"/>
    <d v="2007-05-07T00:00:00"/>
    <x v="776"/>
    <x v="8"/>
    <d v="2007-05-10T00:00:00"/>
    <x v="1"/>
  </r>
  <r>
    <x v="12"/>
    <x v="4"/>
    <s v="SP"/>
    <x v="4"/>
    <s v="Carson Hatchery"/>
    <s v="USFW"/>
    <d v="2007-04-12T00:00:00"/>
    <x v="777"/>
    <x v="2"/>
    <d v="2007-04-12T00:00:00"/>
    <x v="1"/>
  </r>
  <r>
    <x v="12"/>
    <x v="7"/>
    <s v="UN"/>
    <x v="7"/>
    <s v="Stiles Pond"/>
    <s v="YATR"/>
    <d v="2007-04-07T00:00:00"/>
    <x v="778"/>
    <x v="4"/>
    <d v="2007-06-08T00:00:00"/>
    <x v="1"/>
  </r>
  <r>
    <x v="12"/>
    <x v="7"/>
    <s v="UN"/>
    <x v="7"/>
    <s v="Holmes Pond"/>
    <s v="YATR"/>
    <d v="2007-04-06T00:00:00"/>
    <x v="779"/>
    <x v="4"/>
    <d v="2007-04-18T00:00:00"/>
    <x v="1"/>
  </r>
  <r>
    <x v="12"/>
    <x v="7"/>
    <s v="UN"/>
    <x v="6"/>
    <s v="Lost Creek Acclim Pond"/>
    <s v="USFW"/>
    <d v="2007-04-12T00:00:00"/>
    <x v="780"/>
    <x v="4"/>
    <d v="2007-05-25T00:00:00"/>
    <x v="1"/>
  </r>
  <r>
    <x v="12"/>
    <x v="7"/>
    <s v="UN"/>
    <x v="6"/>
    <s v="Holmes Pond"/>
    <s v="USFW"/>
    <d v="2007-04-13T00:00:00"/>
    <x v="781"/>
    <x v="4"/>
    <d v="2007-04-18T00:00:00"/>
    <x v="1"/>
  </r>
  <r>
    <x v="12"/>
    <x v="7"/>
    <s v="UN"/>
    <x v="7"/>
    <s v="Stiles Pond"/>
    <s v="YATR"/>
    <d v="2007-04-14T00:00:00"/>
    <x v="175"/>
    <x v="4"/>
    <d v="2007-06-08T00:00:00"/>
    <x v="1"/>
  </r>
  <r>
    <x v="12"/>
    <x v="7"/>
    <s v="UN"/>
    <x v="6"/>
    <s v="Prosser Acclim Pond"/>
    <s v="USFW"/>
    <d v="2007-04-06T00:00:00"/>
    <x v="24"/>
    <x v="4"/>
    <d v="2007-04-18T00:00:00"/>
    <x v="1"/>
  </r>
  <r>
    <x v="12"/>
    <x v="4"/>
    <s v="SP"/>
    <x v="14"/>
    <s v="Clark Flat Acclim Pond"/>
    <s v="YATR"/>
    <d v="2007-03-15T00:00:00"/>
    <x v="782"/>
    <x v="4"/>
    <d v="2007-05-15T00:00:00"/>
    <x v="1"/>
  </r>
  <r>
    <x v="12"/>
    <x v="4"/>
    <s v="SP"/>
    <x v="14"/>
    <s v="Easton Pond"/>
    <s v="YATR"/>
    <d v="2007-03-15T00:00:00"/>
    <x v="783"/>
    <x v="4"/>
    <d v="2007-05-15T00:00:00"/>
    <x v="1"/>
  </r>
  <r>
    <x v="12"/>
    <x v="4"/>
    <s v="SP"/>
    <x v="14"/>
    <s v="Jack Creek Acclim Pond"/>
    <s v="YATR"/>
    <d v="2007-03-15T00:00:00"/>
    <x v="784"/>
    <x v="4"/>
    <d v="2007-05-15T00:00:00"/>
    <x v="1"/>
  </r>
  <r>
    <x v="12"/>
    <x v="2"/>
    <s v="FA"/>
    <x v="2"/>
    <s v="Thornhollow Acclim Pond"/>
    <s v="ODFW"/>
    <d v="2007-03-09T00:00:00"/>
    <x v="785"/>
    <x v="1"/>
    <d v="2007-03-14T00:00:00"/>
    <x v="1"/>
  </r>
  <r>
    <x v="12"/>
    <x v="2"/>
    <s v="FA"/>
    <x v="2"/>
    <s v="Thornhollow Acclim Pond"/>
    <s v="ODFW"/>
    <d v="2007-04-06T00:00:00"/>
    <x v="786"/>
    <x v="1"/>
    <d v="2007-04-06T00:00:00"/>
    <x v="1"/>
  </r>
  <r>
    <x v="12"/>
    <x v="7"/>
    <s v="UN"/>
    <x v="12"/>
    <s v="Pendelton Acclim Pond"/>
    <s v="ODFW"/>
    <d v="2007-03-08T00:00:00"/>
    <x v="787"/>
    <x v="1"/>
    <d v="2007-03-13T00:00:00"/>
    <x v="1"/>
  </r>
  <r>
    <x v="12"/>
    <x v="7"/>
    <s v="UN"/>
    <x v="12"/>
    <s v="Pendelton Acclim Pond"/>
    <s v="ODFW"/>
    <d v="2007-03-30T00:00:00"/>
    <x v="788"/>
    <x v="1"/>
    <d v="2007-04-26T00:00:00"/>
    <x v="1"/>
  </r>
  <r>
    <x v="12"/>
    <x v="7"/>
    <s v="UN"/>
    <x v="28"/>
    <s v="Pendelton Acclim Pond"/>
    <s v="ODFW"/>
    <d v="2007-03-08T00:00:00"/>
    <x v="789"/>
    <x v="1"/>
    <d v="2007-03-13T00:00:00"/>
    <x v="1"/>
  </r>
  <r>
    <x v="12"/>
    <x v="1"/>
    <s v="SU"/>
    <x v="8"/>
    <s v="Hood River"/>
    <s v="ODFW"/>
    <d v="2007-03-01T00:00:00"/>
    <x v="790"/>
    <x v="5"/>
    <d v="2007-03-02T00:00:00"/>
    <x v="1"/>
  </r>
  <r>
    <x v="12"/>
    <x v="1"/>
    <s v="SU"/>
    <x v="8"/>
    <s v="Hood River"/>
    <s v="ODFW"/>
    <d v="2007-03-14T00:00:00"/>
    <x v="791"/>
    <x v="5"/>
    <d v="2007-03-15T00:00:00"/>
    <x v="1"/>
  </r>
  <r>
    <x v="12"/>
    <x v="1"/>
    <s v="SU"/>
    <x v="8"/>
    <s v="Crooked River (OR)"/>
    <s v="ODFW"/>
    <d v="2007-04-10T00:00:00"/>
    <x v="792"/>
    <x v="0"/>
    <d v="2007-04-26T00:00:00"/>
    <x v="1"/>
  </r>
  <r>
    <x v="12"/>
    <x v="8"/>
    <s v="WI"/>
    <x v="8"/>
    <s v="Parkdale Acclim Pond"/>
    <s v="ODFW"/>
    <d v="2007-04-19T00:00:00"/>
    <x v="793"/>
    <x v="5"/>
    <d v="2007-04-25T00:00:00"/>
    <x v="1"/>
  </r>
  <r>
    <x v="12"/>
    <x v="8"/>
    <s v="WI"/>
    <x v="8"/>
    <s v="Parkdale Acclim Pond"/>
    <s v="ODFW"/>
    <d v="2007-05-03T00:00:00"/>
    <x v="794"/>
    <x v="5"/>
    <d v="2007-05-16T00:00:00"/>
    <x v="1"/>
  </r>
  <r>
    <x v="12"/>
    <x v="8"/>
    <s v="WI"/>
    <x v="8"/>
    <s v="E Fk Irrig Dist Sand Trap"/>
    <s v="ODFW"/>
    <d v="2007-04-20T00:00:00"/>
    <x v="795"/>
    <x v="5"/>
    <d v="2007-05-15T00:00:00"/>
    <x v="1"/>
  </r>
  <r>
    <x v="12"/>
    <x v="4"/>
    <s v="SP"/>
    <x v="0"/>
    <s v="Blackberry Acclim Pond"/>
    <s v="ODFW"/>
    <d v="2007-04-10T00:00:00"/>
    <x v="796"/>
    <x v="5"/>
    <d v="2007-04-16T00:00:00"/>
    <x v="1"/>
  </r>
  <r>
    <x v="12"/>
    <x v="4"/>
    <s v="SP"/>
    <x v="0"/>
    <s v="Blackberry Acclim Pond"/>
    <s v="ODFW"/>
    <d v="2007-04-24T00:00:00"/>
    <x v="797"/>
    <x v="5"/>
    <d v="2007-05-08T00:00:00"/>
    <x v="1"/>
  </r>
  <r>
    <x v="12"/>
    <x v="4"/>
    <s v="SP"/>
    <x v="0"/>
    <s v="Jones Creek Acclim Pond"/>
    <s v="ODFW"/>
    <d v="2007-04-10T00:00:00"/>
    <x v="798"/>
    <x v="5"/>
    <d v="2007-04-16T00:00:00"/>
    <x v="1"/>
  </r>
  <r>
    <x v="12"/>
    <x v="4"/>
    <s v="SP"/>
    <x v="0"/>
    <s v="Jones Creek Acclim Pond"/>
    <s v="ODFW"/>
    <d v="2007-04-24T00:00:00"/>
    <x v="799"/>
    <x v="5"/>
    <d v="2007-05-07T00:00:00"/>
    <x v="1"/>
  </r>
  <r>
    <x v="12"/>
    <x v="4"/>
    <s v="SP"/>
    <x v="0"/>
    <s v="Parkdale Acclim Pond"/>
    <s v="ODFW"/>
    <d v="2007-03-20T00:00:00"/>
    <x v="800"/>
    <x v="5"/>
    <d v="2007-05-04T00:00:00"/>
    <x v="1"/>
  </r>
  <r>
    <x v="12"/>
    <x v="4"/>
    <s v="SP"/>
    <x v="0"/>
    <s v="Deschutes River"/>
    <s v="ODFW"/>
    <d v="2007-04-12T00:00:00"/>
    <x v="801"/>
    <x v="0"/>
    <d v="2007-04-19T00:00:00"/>
    <x v="1"/>
  </r>
  <r>
    <x v="12"/>
    <x v="1"/>
    <s v="SU"/>
    <x v="0"/>
    <s v="Deschutes River"/>
    <s v="ODFW"/>
    <d v="2007-04-04T00:00:00"/>
    <x v="802"/>
    <x v="0"/>
    <d v="2007-04-05T00:00:00"/>
    <x v="1"/>
  </r>
  <r>
    <x v="12"/>
    <x v="1"/>
    <s v="SU"/>
    <x v="10"/>
    <s v="Dayton Acclim Pond"/>
    <s v="WDFW"/>
    <d v="2007-04-09T00:00:00"/>
    <x v="803"/>
    <x v="6"/>
    <d v="2007-04-25T00:00:00"/>
    <x v="1"/>
  </r>
  <r>
    <x v="12"/>
    <x v="1"/>
    <s v="SU"/>
    <x v="10"/>
    <s v="Walla Walla River"/>
    <s v="WDFW"/>
    <d v="2007-04-16T00:00:00"/>
    <x v="804"/>
    <x v="9"/>
    <d v="2007-04-18T00:00:00"/>
    <x v="1"/>
  </r>
  <r>
    <x v="12"/>
    <x v="1"/>
    <s v="SU"/>
    <x v="10"/>
    <s v="Baileysburg Bridge"/>
    <s v="WDFW"/>
    <d v="2007-04-19T00:00:00"/>
    <x v="805"/>
    <x v="6"/>
    <d v="2007-04-30T00:00:00"/>
    <x v="1"/>
  </r>
  <r>
    <x v="12"/>
    <x v="1"/>
    <s v="SU"/>
    <x v="19"/>
    <s v="Ringold Springs Hatchery"/>
    <s v="WDFW"/>
    <d v="2007-04-09T00:00:00"/>
    <x v="806"/>
    <x v="7"/>
    <d v="2007-04-30T00:00:00"/>
    <x v="1"/>
  </r>
  <r>
    <x v="12"/>
    <x v="6"/>
    <s v="FA"/>
    <x v="18"/>
    <s v="Priest Rapids Hatchery"/>
    <s v="WDFW"/>
    <d v="2007-06-13T00:00:00"/>
    <x v="807"/>
    <x v="7"/>
    <d v="2007-06-22T00:00:00"/>
    <x v="1"/>
  </r>
  <r>
    <x v="12"/>
    <x v="4"/>
    <s v="SP"/>
    <x v="5"/>
    <s v="Imeques Acclim Pond"/>
    <s v="USFW"/>
    <d v="2007-04-17T00:00:00"/>
    <x v="808"/>
    <x v="1"/>
    <d v="2007-04-17T00:00:00"/>
    <x v="1"/>
  </r>
  <r>
    <x v="12"/>
    <x v="9"/>
    <s v="NO"/>
    <x v="21"/>
    <s v="Klickitat River"/>
    <s v="WDFW"/>
    <d v="2007-04-02T00:00:00"/>
    <x v="809"/>
    <x v="8"/>
    <d v="2007-04-06T00:00:00"/>
    <x v="1"/>
  </r>
  <r>
    <x v="12"/>
    <x v="1"/>
    <s v="SU"/>
    <x v="20"/>
    <s v="Klickitat River"/>
    <s v="WDFW"/>
    <d v="2007-05-02T00:00:00"/>
    <x v="810"/>
    <x v="8"/>
    <d v="2007-05-09T00:00:00"/>
    <x v="1"/>
  </r>
  <r>
    <x v="12"/>
    <x v="1"/>
    <s v="SU"/>
    <x v="20"/>
    <s v="White Salmon River"/>
    <s v="WDFW"/>
    <d v="2007-05-01T00:00:00"/>
    <x v="811"/>
    <x v="11"/>
    <d v="2007-05-02T00:00:00"/>
    <x v="1"/>
  </r>
  <r>
    <x v="12"/>
    <x v="8"/>
    <s v="WI"/>
    <x v="20"/>
    <s v="White Salmon River"/>
    <s v="WDFW"/>
    <d v="2007-05-01T00:00:00"/>
    <x v="578"/>
    <x v="11"/>
    <d v="2007-05-01T00:00:00"/>
    <x v="1"/>
  </r>
  <r>
    <x v="12"/>
    <x v="6"/>
    <s v="FA"/>
    <x v="19"/>
    <s v="Ringold Springs Hatchery"/>
    <s v="WDFW"/>
    <d v="2007-06-15T00:00:00"/>
    <x v="812"/>
    <x v="7"/>
    <d v="2007-06-22T00:00:00"/>
    <x v="1"/>
  </r>
  <r>
    <x v="12"/>
    <x v="6"/>
    <s v="FA"/>
    <x v="1"/>
    <s v="Umatilla River"/>
    <s v="ODFW"/>
    <d v="2007-05-15T00:00:00"/>
    <x v="813"/>
    <x v="1"/>
    <d v="2007-05-15T00:00:00"/>
    <x v="1"/>
  </r>
  <r>
    <x v="12"/>
    <x v="6"/>
    <s v="FA"/>
    <x v="1"/>
    <s v="Thornhollow Acclim Pond"/>
    <s v="ODFW"/>
    <d v="2007-05-15T00:00:00"/>
    <x v="814"/>
    <x v="1"/>
    <d v="2007-05-15T00:00:00"/>
    <x v="1"/>
  </r>
  <r>
    <x v="12"/>
    <x v="4"/>
    <s v="SP"/>
    <x v="1"/>
    <s v="Imeques Acclim Pond"/>
    <s v="ODFW"/>
    <d v="2007-03-02T00:00:00"/>
    <x v="815"/>
    <x v="1"/>
    <d v="2007-03-07T00:00:00"/>
    <x v="1"/>
  </r>
  <r>
    <x v="12"/>
    <x v="4"/>
    <s v="SP"/>
    <x v="1"/>
    <s v="Imeques Acclim Pond"/>
    <s v="ODFW"/>
    <d v="2007-01-15T00:00:00"/>
    <x v="816"/>
    <x v="1"/>
    <d v="2007-01-15T00:00:00"/>
    <x v="1"/>
  </r>
  <r>
    <x v="12"/>
    <x v="1"/>
    <s v="SU"/>
    <x v="1"/>
    <s v="Meacham Creek"/>
    <s v="ODFW"/>
    <d v="2007-04-16T00:00:00"/>
    <x v="817"/>
    <x v="1"/>
    <d v="2007-04-16T00:00:00"/>
    <x v="1"/>
  </r>
  <r>
    <x v="12"/>
    <x v="1"/>
    <s v="SU"/>
    <x v="1"/>
    <s v="Minthorn Acclimation Pond"/>
    <s v="ODFW"/>
    <d v="2007-04-19T00:00:00"/>
    <x v="818"/>
    <x v="1"/>
    <d v="2007-04-26T00:00:00"/>
    <x v="1"/>
  </r>
  <r>
    <x v="12"/>
    <x v="1"/>
    <s v="SU"/>
    <x v="1"/>
    <s v="Pendelton Acclim Pond"/>
    <s v="ODFW"/>
    <d v="2007-04-19T00:00:00"/>
    <x v="819"/>
    <x v="1"/>
    <d v="2007-04-26T00:00:00"/>
    <x v="1"/>
  </r>
  <r>
    <x v="12"/>
    <x v="6"/>
    <s v="FA"/>
    <x v="17"/>
    <s v="Spring Creek Hatchery"/>
    <s v="USFW"/>
    <d v="2007-03-09T00:00:00"/>
    <x v="820"/>
    <x v="10"/>
    <d v="2007-03-09T00:00:00"/>
    <x v="1"/>
  </r>
  <r>
    <x v="12"/>
    <x v="4"/>
    <s v="SP"/>
    <x v="22"/>
    <s v="Warm Springs Hatchery"/>
    <s v="USFW"/>
    <d v="2007-03-21T00:00:00"/>
    <x v="821"/>
    <x v="0"/>
    <d v="2007-04-18T00:00:00"/>
    <x v="1"/>
  </r>
  <r>
    <x v="12"/>
    <x v="4"/>
    <s v="SP"/>
    <x v="5"/>
    <s v="Walla Walla River"/>
    <s v="USFW"/>
    <d v="2007-04-03T00:00:00"/>
    <x v="822"/>
    <x v="9"/>
    <d v="2007-04-03T00:00:00"/>
    <x v="1"/>
  </r>
  <r>
    <x v="12"/>
    <x v="8"/>
    <s v="WI"/>
    <x v="8"/>
    <s v="E Fk Hood River"/>
    <s v="ODFW"/>
    <d v="2007-04-16T00:00:00"/>
    <x v="823"/>
    <x v="5"/>
    <d v="2007-04-16T00:00:00"/>
    <x v="1"/>
  </r>
  <r>
    <x v="12"/>
    <x v="8"/>
    <s v="WI"/>
    <x v="8"/>
    <s v="Hood River"/>
    <s v="ODFW"/>
    <d v="2007-05-16T00:00:00"/>
    <x v="824"/>
    <x v="5"/>
    <d v="2007-05-16T00:00:00"/>
    <x v="1"/>
  </r>
  <r>
    <x v="12"/>
    <x v="8"/>
    <s v="WI"/>
    <x v="8"/>
    <s v="Hood River"/>
    <s v="ODFW"/>
    <d v="2007-05-15T00:00:00"/>
    <x v="825"/>
    <x v="5"/>
    <d v="2007-05-15T00:00:00"/>
    <x v="1"/>
  </r>
  <r>
    <x v="12"/>
    <x v="4"/>
    <s v="SP"/>
    <x v="0"/>
    <s v="Hood River"/>
    <s v="ODFW"/>
    <d v="2007-05-08T00:00:00"/>
    <x v="826"/>
    <x v="5"/>
    <d v="2007-05-08T00:00:00"/>
    <x v="1"/>
  </r>
  <r>
    <x v="12"/>
    <x v="4"/>
    <s v="SP"/>
    <x v="0"/>
    <s v="Hood River"/>
    <s v="ODFW"/>
    <d v="2007-05-07T00:00:00"/>
    <x v="827"/>
    <x v="5"/>
    <d v="2007-05-07T00:00:00"/>
    <x v="1"/>
  </r>
  <r>
    <x v="12"/>
    <x v="6"/>
    <s v="FA"/>
    <x v="15"/>
    <s v="Klickitat Hatchery"/>
    <s v="WDFW"/>
    <d v="2007-06-12T00:00:00"/>
    <x v="828"/>
    <x v="8"/>
    <d v="2007-06-29T00:00:00"/>
    <x v="1"/>
  </r>
  <r>
    <x v="12"/>
    <x v="4"/>
    <s v="SP"/>
    <x v="0"/>
    <s v="Deschutes River"/>
    <s v="ODFW"/>
    <d v="2007-06-02T00:00:00"/>
    <x v="829"/>
    <x v="0"/>
    <d v="2007-06-02T00:00:00"/>
    <x v="1"/>
  </r>
  <r>
    <x v="12"/>
    <x v="6"/>
    <s v="FA"/>
    <x v="7"/>
    <s v="Billys Acclim Pond"/>
    <s v="YATR"/>
    <d v="2007-05-10T00:00:00"/>
    <x v="830"/>
    <x v="4"/>
    <d v="2007-05-10T00:00:00"/>
    <x v="1"/>
  </r>
  <r>
    <x v="13"/>
    <x v="0"/>
    <s v="SP"/>
    <x v="15"/>
    <s v="Upper Klickitat River"/>
    <s v="WDFW"/>
    <d v="2005-05-17T00:00:00"/>
    <x v="831"/>
    <x v="8"/>
    <d v="2005-05-17T00:00:00"/>
    <x v="4"/>
  </r>
  <r>
    <x v="13"/>
    <x v="0"/>
    <s v="SP"/>
    <x v="22"/>
    <s v="Warm Springs Hatchery"/>
    <s v="USFW"/>
    <d v="2005-10-10T00:00:00"/>
    <x v="24"/>
    <x v="0"/>
    <d v="2005-11-16T00:00:00"/>
    <x v="2"/>
  </r>
  <r>
    <x v="13"/>
    <x v="4"/>
    <s v="SP"/>
    <x v="15"/>
    <s v="Klickitat Hatchery"/>
    <s v="WDFW"/>
    <d v="2006-03-06T00:00:00"/>
    <x v="832"/>
    <x v="8"/>
    <d v="2006-03-10T00:00:00"/>
    <x v="1"/>
  </r>
  <r>
    <x v="13"/>
    <x v="4"/>
    <s v="SP"/>
    <x v="15"/>
    <s v="Klickitat Hatchery"/>
    <s v="WDFW"/>
    <d v="2006-03-06T00:00:00"/>
    <x v="833"/>
    <x v="8"/>
    <d v="2006-03-10T00:00:00"/>
    <x v="1"/>
  </r>
  <r>
    <x v="13"/>
    <x v="4"/>
    <s v="SP"/>
    <x v="15"/>
    <s v="Klickitat Hatchery"/>
    <s v="WDFW"/>
    <d v="2006-03-06T00:00:00"/>
    <x v="834"/>
    <x v="8"/>
    <d v="2006-03-10T00:00:00"/>
    <x v="1"/>
  </r>
  <r>
    <x v="13"/>
    <x v="4"/>
    <s v="SP"/>
    <x v="15"/>
    <s v="Klickitat Hatchery"/>
    <s v="WDFW"/>
    <d v="2006-03-06T00:00:00"/>
    <x v="835"/>
    <x v="8"/>
    <d v="2006-03-10T00:00:00"/>
    <x v="1"/>
  </r>
  <r>
    <x v="13"/>
    <x v="6"/>
    <s v="FA"/>
    <x v="17"/>
    <s v="Spring Creek Hatchery"/>
    <s v="USFW"/>
    <d v="2006-03-02T00:00:00"/>
    <x v="836"/>
    <x v="10"/>
    <d v="2006-03-02T00:00:00"/>
    <x v="1"/>
  </r>
  <r>
    <x v="13"/>
    <x v="4"/>
    <s v="SP"/>
    <x v="14"/>
    <s v="Easton Pond"/>
    <s v="YATR"/>
    <d v="2006-03-15T00:00:00"/>
    <x v="837"/>
    <x v="4"/>
    <d v="2006-05-15T00:00:00"/>
    <x v="1"/>
  </r>
  <r>
    <x v="13"/>
    <x v="4"/>
    <s v="SP"/>
    <x v="14"/>
    <s v="Jack Creek Acclim Pond"/>
    <s v="YATR"/>
    <d v="2006-03-15T00:00:00"/>
    <x v="838"/>
    <x v="4"/>
    <d v="2006-05-15T00:00:00"/>
    <x v="1"/>
  </r>
  <r>
    <x v="13"/>
    <x v="4"/>
    <s v="SP"/>
    <x v="14"/>
    <s v="Clark Flat Acclim Pond"/>
    <s v="YATR"/>
    <d v="2006-03-15T00:00:00"/>
    <x v="839"/>
    <x v="4"/>
    <d v="2006-05-15T00:00:00"/>
    <x v="1"/>
  </r>
  <r>
    <x v="13"/>
    <x v="4"/>
    <s v="SP"/>
    <x v="16"/>
    <s v="Walla Walla River"/>
    <s v="USFW"/>
    <d v="2006-03-28T00:00:00"/>
    <x v="840"/>
    <x v="9"/>
    <d v="2006-03-29T00:00:00"/>
    <x v="1"/>
  </r>
  <r>
    <x v="13"/>
    <x v="2"/>
    <s v="FA"/>
    <x v="2"/>
    <s v="Thornhollow Acclim Pond"/>
    <s v="ODFW"/>
    <d v="2006-02-18T00:00:00"/>
    <x v="841"/>
    <x v="1"/>
    <d v="2006-02-18T00:00:00"/>
    <x v="1"/>
  </r>
  <r>
    <x v="13"/>
    <x v="4"/>
    <s v="SP"/>
    <x v="1"/>
    <s v="Imeques Acclim Pond"/>
    <s v="ODFW"/>
    <d v="2006-02-18T00:00:00"/>
    <x v="842"/>
    <x v="1"/>
    <d v="2006-02-18T00:00:00"/>
    <x v="1"/>
  </r>
  <r>
    <x v="13"/>
    <x v="7"/>
    <s v="UN"/>
    <x v="29"/>
    <s v="Pendelton Acclim Pond"/>
    <s v="ODFW"/>
    <d v="2006-02-19T00:00:00"/>
    <x v="843"/>
    <x v="1"/>
    <d v="2006-02-19T00:00:00"/>
    <x v="1"/>
  </r>
  <r>
    <x v="13"/>
    <x v="9"/>
    <s v="NO"/>
    <x v="21"/>
    <s v="Klickitat River"/>
    <s v="WDFW"/>
    <d v="2006-03-20T00:00:00"/>
    <x v="844"/>
    <x v="8"/>
    <d v="2006-03-29T00:00:00"/>
    <x v="1"/>
  </r>
  <r>
    <x v="13"/>
    <x v="4"/>
    <s v="SP"/>
    <x v="19"/>
    <s v="Ringold Springs Hatchery"/>
    <s v="WDFW"/>
    <d v="2006-04-10T00:00:00"/>
    <x v="845"/>
    <x v="7"/>
    <d v="2006-04-19T00:00:00"/>
    <x v="1"/>
  </r>
  <r>
    <x v="13"/>
    <x v="1"/>
    <s v="SU"/>
    <x v="19"/>
    <s v="Ringold Springs Hatchery"/>
    <s v="WDFW"/>
    <d v="2006-04-17T00:00:00"/>
    <x v="846"/>
    <x v="7"/>
    <d v="2006-04-24T00:00:00"/>
    <x v="1"/>
  </r>
  <r>
    <x v="13"/>
    <x v="1"/>
    <s v="SU"/>
    <x v="10"/>
    <s v="Walla Walla River"/>
    <s v="WDFW"/>
    <d v="2006-04-17T00:00:00"/>
    <x v="847"/>
    <x v="9"/>
    <d v="2006-04-20T00:00:00"/>
    <x v="1"/>
  </r>
  <r>
    <x v="13"/>
    <x v="1"/>
    <s v="SU"/>
    <x v="10"/>
    <s v="Dayton Acclim Pond"/>
    <s v="WDFW"/>
    <d v="2006-04-17T00:00:00"/>
    <x v="848"/>
    <x v="6"/>
    <d v="2006-04-24T00:00:00"/>
    <x v="1"/>
  </r>
  <r>
    <x v="13"/>
    <x v="1"/>
    <s v="SU"/>
    <x v="10"/>
    <s v="Baileysburg Bridge"/>
    <s v="WDFW"/>
    <d v="2006-04-13T00:00:00"/>
    <x v="849"/>
    <x v="6"/>
    <d v="2006-04-13T00:00:00"/>
    <x v="1"/>
  </r>
  <r>
    <x v="13"/>
    <x v="6"/>
    <s v="FA"/>
    <x v="17"/>
    <s v="Spring Creek Hatchery"/>
    <s v="USFW"/>
    <d v="2006-04-17T00:00:00"/>
    <x v="850"/>
    <x v="10"/>
    <d v="2006-04-17T00:00:00"/>
    <x v="1"/>
  </r>
  <r>
    <x v="13"/>
    <x v="6"/>
    <s v="FA"/>
    <x v="17"/>
    <s v="Spring Creek Hatchery"/>
    <s v="USFW"/>
    <d v="2006-05-05T00:00:00"/>
    <x v="851"/>
    <x v="10"/>
    <d v="2006-05-05T00:00:00"/>
    <x v="1"/>
  </r>
  <r>
    <x v="13"/>
    <x v="4"/>
    <s v="SP"/>
    <x v="22"/>
    <s v="Warm Springs Hatchery"/>
    <s v="USFW"/>
    <d v="2006-03-30T00:00:00"/>
    <x v="852"/>
    <x v="0"/>
    <d v="2006-04-26T00:00:00"/>
    <x v="1"/>
  </r>
  <r>
    <x v="13"/>
    <x v="7"/>
    <s v="UN"/>
    <x v="12"/>
    <s v="Umatilla River"/>
    <s v="ODFW"/>
    <d v="2006-02-19T00:00:00"/>
    <x v="853"/>
    <x v="1"/>
    <d v="2006-02-19T00:00:00"/>
    <x v="1"/>
  </r>
  <r>
    <x v="13"/>
    <x v="4"/>
    <s v="SP"/>
    <x v="1"/>
    <s v="Imeques Acclim Pond"/>
    <s v="ODFW"/>
    <d v="2006-02-18T00:00:00"/>
    <x v="854"/>
    <x v="1"/>
    <d v="2006-02-18T00:00:00"/>
    <x v="1"/>
  </r>
  <r>
    <x v="13"/>
    <x v="4"/>
    <s v="SP"/>
    <x v="16"/>
    <s v="Imeques Acclim Pond"/>
    <s v="USFW"/>
    <d v="2006-04-13T00:00:00"/>
    <x v="855"/>
    <x v="1"/>
    <d v="2006-04-20T00:00:00"/>
    <x v="1"/>
  </r>
  <r>
    <x v="13"/>
    <x v="2"/>
    <s v="FA"/>
    <x v="2"/>
    <s v="Thornhollow Acclim Pond"/>
    <s v="ODFW"/>
    <d v="2006-04-15T00:00:00"/>
    <x v="856"/>
    <x v="1"/>
    <d v="2006-04-30T00:00:00"/>
    <x v="1"/>
  </r>
  <r>
    <x v="13"/>
    <x v="1"/>
    <s v="SU"/>
    <x v="1"/>
    <s v="Minthorn Acclimation Pond"/>
    <s v="ODFW"/>
    <d v="2006-04-20T00:00:00"/>
    <x v="857"/>
    <x v="1"/>
    <d v="2006-04-25T00:00:00"/>
    <x v="1"/>
  </r>
  <r>
    <x v="13"/>
    <x v="1"/>
    <s v="SU"/>
    <x v="1"/>
    <s v="Pendelton Acclim Pond"/>
    <s v="ODFW"/>
    <d v="2006-04-20T00:00:00"/>
    <x v="858"/>
    <x v="1"/>
    <d v="2006-04-25T00:00:00"/>
    <x v="1"/>
  </r>
  <r>
    <x v="13"/>
    <x v="1"/>
    <s v="SU"/>
    <x v="1"/>
    <s v="Meacham Creek"/>
    <s v="ODFW"/>
    <d v="2006-04-23T00:00:00"/>
    <x v="859"/>
    <x v="1"/>
    <d v="2006-04-25T00:00:00"/>
    <x v="1"/>
  </r>
  <r>
    <x v="13"/>
    <x v="4"/>
    <s v="SP"/>
    <x v="16"/>
    <s v="Little White Salmon Hatchery"/>
    <s v="USFW"/>
    <d v="2006-04-13T00:00:00"/>
    <x v="860"/>
    <x v="3"/>
    <d v="2006-04-13T00:00:00"/>
    <x v="1"/>
  </r>
  <r>
    <x v="13"/>
    <x v="4"/>
    <s v="SP"/>
    <x v="16"/>
    <s v="Little White Salmon Hatchery"/>
    <s v="USFW"/>
    <d v="2006-04-20T00:00:00"/>
    <x v="861"/>
    <x v="3"/>
    <d v="2006-04-20T00:00:00"/>
    <x v="1"/>
  </r>
  <r>
    <x v="13"/>
    <x v="6"/>
    <s v="FA"/>
    <x v="16"/>
    <s v="Little White Salmon Hatchery"/>
    <s v="USFW"/>
    <d v="2006-06-22T00:00:00"/>
    <x v="862"/>
    <x v="3"/>
    <d v="2006-06-22T00:00:00"/>
    <x v="1"/>
  </r>
  <r>
    <x v="13"/>
    <x v="1"/>
    <s v="SU"/>
    <x v="8"/>
    <s v="Hood River"/>
    <s v="ODFW"/>
    <d v="2006-02-27T00:00:00"/>
    <x v="863"/>
    <x v="5"/>
    <d v="2006-02-27T00:00:00"/>
    <x v="1"/>
  </r>
  <r>
    <x v="13"/>
    <x v="1"/>
    <s v="SU"/>
    <x v="8"/>
    <s v="Hood River"/>
    <s v="ODFW"/>
    <d v="2006-02-27T00:00:00"/>
    <x v="864"/>
    <x v="5"/>
    <d v="2006-02-27T00:00:00"/>
    <x v="1"/>
  </r>
  <r>
    <x v="13"/>
    <x v="1"/>
    <s v="SU"/>
    <x v="8"/>
    <s v="Hood River"/>
    <s v="ODFW"/>
    <d v="2006-02-27T00:00:00"/>
    <x v="865"/>
    <x v="5"/>
    <d v="2006-02-27T00:00:00"/>
    <x v="1"/>
  </r>
  <r>
    <x v="13"/>
    <x v="6"/>
    <s v="FA"/>
    <x v="16"/>
    <s v="Prosser Acclim Pond"/>
    <s v="USFW"/>
    <d v="2006-04-27T00:00:00"/>
    <x v="866"/>
    <x v="4"/>
    <d v="2006-04-27T00:00:00"/>
    <x v="1"/>
  </r>
  <r>
    <x v="13"/>
    <x v="6"/>
    <s v="FA"/>
    <x v="7"/>
    <s v="Stiles Pond"/>
    <s v="YATR"/>
    <d v="2006-05-10T00:00:00"/>
    <x v="867"/>
    <x v="4"/>
    <d v="2006-05-10T00:00:00"/>
    <x v="1"/>
  </r>
  <r>
    <x v="13"/>
    <x v="7"/>
    <s v="UN"/>
    <x v="6"/>
    <s v="Prosser Acclim Pond"/>
    <s v="USFW"/>
    <d v="2006-04-06T00:00:00"/>
    <x v="868"/>
    <x v="4"/>
    <d v="2006-04-06T00:00:00"/>
    <x v="1"/>
  </r>
  <r>
    <x v="13"/>
    <x v="6"/>
    <s v="FA"/>
    <x v="24"/>
    <s v="Marion Drain"/>
    <s v="YATR"/>
    <d v="2006-04-28T00:00:00"/>
    <x v="869"/>
    <x v="4"/>
    <d v="2006-04-28T00:00:00"/>
    <x v="1"/>
  </r>
  <r>
    <x v="13"/>
    <x v="7"/>
    <s v="UN"/>
    <x v="6"/>
    <s v="Stiles Pond"/>
    <s v="USFW"/>
    <d v="2006-04-06T00:00:00"/>
    <x v="870"/>
    <x v="4"/>
    <d v="2006-04-06T00:00:00"/>
    <x v="1"/>
  </r>
  <r>
    <x v="13"/>
    <x v="7"/>
    <s v="UN"/>
    <x v="6"/>
    <s v="Holmes Pond"/>
    <s v="USFW"/>
    <d v="2006-04-06T00:00:00"/>
    <x v="871"/>
    <x v="4"/>
    <d v="2006-04-06T00:00:00"/>
    <x v="1"/>
  </r>
  <r>
    <x v="13"/>
    <x v="7"/>
    <s v="UN"/>
    <x v="6"/>
    <s v="Lost Creek Acclim Pond"/>
    <s v="USFW"/>
    <d v="2006-04-06T00:00:00"/>
    <x v="872"/>
    <x v="4"/>
    <d v="2006-04-06T00:00:00"/>
    <x v="1"/>
  </r>
  <r>
    <x v="13"/>
    <x v="7"/>
    <s v="UN"/>
    <x v="6"/>
    <s v="Boone Pond"/>
    <s v="USFW"/>
    <d v="2006-04-06T00:00:00"/>
    <x v="873"/>
    <x v="4"/>
    <d v="2006-04-06T00:00:00"/>
    <x v="1"/>
  </r>
  <r>
    <x v="13"/>
    <x v="9"/>
    <s v="NO"/>
    <x v="21"/>
    <s v="Stiles Pond"/>
    <s v="WDFW"/>
    <d v="2006-04-06T00:00:00"/>
    <x v="874"/>
    <x v="4"/>
    <d v="2006-04-06T00:00:00"/>
    <x v="1"/>
  </r>
  <r>
    <x v="13"/>
    <x v="9"/>
    <s v="NO"/>
    <x v="21"/>
    <s v="Holmes Pond"/>
    <s v="WDFW"/>
    <d v="2006-04-06T00:00:00"/>
    <x v="875"/>
    <x v="4"/>
    <d v="2006-04-06T00:00:00"/>
    <x v="1"/>
  </r>
  <r>
    <x v="13"/>
    <x v="9"/>
    <s v="NO"/>
    <x v="21"/>
    <s v="Lost Creek Acclim Pond"/>
    <s v="WDFW"/>
    <d v="2006-04-06T00:00:00"/>
    <x v="876"/>
    <x v="4"/>
    <d v="2006-04-06T00:00:00"/>
    <x v="1"/>
  </r>
  <r>
    <x v="13"/>
    <x v="9"/>
    <s v="NO"/>
    <x v="21"/>
    <s v="Boone Pond"/>
    <s v="WDFW"/>
    <d v="2006-04-06T00:00:00"/>
    <x v="877"/>
    <x v="4"/>
    <d v="2006-04-06T00:00:00"/>
    <x v="1"/>
  </r>
  <r>
    <x v="13"/>
    <x v="7"/>
    <s v="UN"/>
    <x v="7"/>
    <s v="Stiles Pond"/>
    <s v="YATR"/>
    <d v="2006-04-06T00:00:00"/>
    <x v="878"/>
    <x v="4"/>
    <d v="2006-04-06T00:00:00"/>
    <x v="1"/>
  </r>
  <r>
    <x v="13"/>
    <x v="7"/>
    <s v="UN"/>
    <x v="7"/>
    <s v="Holmes Pond"/>
    <s v="YATR"/>
    <d v="2006-04-06T00:00:00"/>
    <x v="879"/>
    <x v="4"/>
    <d v="2006-04-06T00:00:00"/>
    <x v="1"/>
  </r>
  <r>
    <x v="13"/>
    <x v="7"/>
    <s v="UN"/>
    <x v="7"/>
    <s v="Lost Creek Acclim Pond"/>
    <s v="YATR"/>
    <d v="2006-04-06T00:00:00"/>
    <x v="880"/>
    <x v="4"/>
    <d v="2006-04-06T00:00:00"/>
    <x v="1"/>
  </r>
  <r>
    <x v="13"/>
    <x v="7"/>
    <s v="UN"/>
    <x v="7"/>
    <s v="Boone Pond"/>
    <s v="YATR"/>
    <d v="2006-04-06T00:00:00"/>
    <x v="881"/>
    <x v="4"/>
    <d v="2006-04-06T00:00:00"/>
    <x v="1"/>
  </r>
  <r>
    <x v="13"/>
    <x v="8"/>
    <s v="WI"/>
    <x v="8"/>
    <s v="Parkdale Acclim Pond"/>
    <s v="ODFW"/>
    <d v="2006-03-22T00:00:00"/>
    <x v="882"/>
    <x v="5"/>
    <d v="2006-03-29T00:00:00"/>
    <x v="1"/>
  </r>
  <r>
    <x v="13"/>
    <x v="8"/>
    <s v="WI"/>
    <x v="8"/>
    <s v="Parkdale Acclim Pond"/>
    <s v="ODFW"/>
    <d v="2006-04-06T00:00:00"/>
    <x v="883"/>
    <x v="5"/>
    <d v="2006-05-12T00:00:00"/>
    <x v="1"/>
  </r>
  <r>
    <x v="13"/>
    <x v="4"/>
    <s v="SP"/>
    <x v="0"/>
    <s v="Parkdale Acclim Pond"/>
    <s v="ODFW"/>
    <d v="2006-03-21T00:00:00"/>
    <x v="884"/>
    <x v="5"/>
    <d v="2006-05-04T00:00:00"/>
    <x v="1"/>
  </r>
  <r>
    <x v="13"/>
    <x v="8"/>
    <s v="WI"/>
    <x v="8"/>
    <s v="E Fk Irrig Dist Sand Trap"/>
    <s v="ODFW"/>
    <d v="2006-03-27T00:00:00"/>
    <x v="885"/>
    <x v="5"/>
    <d v="2006-04-27T00:00:00"/>
    <x v="1"/>
  </r>
  <r>
    <x v="13"/>
    <x v="8"/>
    <s v="WI"/>
    <x v="8"/>
    <s v="Hood River"/>
    <s v="ODFW"/>
    <d v="2006-04-27T00:00:00"/>
    <x v="886"/>
    <x v="5"/>
    <d v="2006-04-27T00:00:00"/>
    <x v="1"/>
  </r>
  <r>
    <x v="13"/>
    <x v="1"/>
    <s v="SU"/>
    <x v="8"/>
    <s v="Blackberry Acclim Pond"/>
    <s v="ODFW"/>
    <d v="2006-04-13T00:00:00"/>
    <x v="887"/>
    <x v="5"/>
    <d v="2006-04-18T00:00:00"/>
    <x v="1"/>
  </r>
  <r>
    <x v="13"/>
    <x v="1"/>
    <s v="SU"/>
    <x v="8"/>
    <s v="Blackberry Acclim Pond"/>
    <s v="ODFW"/>
    <d v="2006-04-28T00:00:00"/>
    <x v="888"/>
    <x v="5"/>
    <d v="2006-05-10T00:00:00"/>
    <x v="1"/>
  </r>
  <r>
    <x v="13"/>
    <x v="1"/>
    <s v="SU"/>
    <x v="8"/>
    <s v="Hood River"/>
    <s v="ODFW"/>
    <d v="2006-05-09T00:00:00"/>
    <x v="889"/>
    <x v="5"/>
    <d v="2006-05-10T00:00:00"/>
    <x v="1"/>
  </r>
  <r>
    <x v="13"/>
    <x v="4"/>
    <s v="SP"/>
    <x v="0"/>
    <s v="Blackberry Acclim Pond"/>
    <s v="ODFW"/>
    <d v="2006-04-25T00:00:00"/>
    <x v="890"/>
    <x v="5"/>
    <d v="2006-05-08T00:00:00"/>
    <x v="1"/>
  </r>
  <r>
    <x v="13"/>
    <x v="4"/>
    <s v="SP"/>
    <x v="0"/>
    <s v="Blackberry Acclim Pond"/>
    <s v="ODFW"/>
    <d v="2006-04-11T00:00:00"/>
    <x v="891"/>
    <x v="5"/>
    <d v="2006-04-17T00:00:00"/>
    <x v="1"/>
  </r>
  <r>
    <x v="13"/>
    <x v="4"/>
    <s v="SP"/>
    <x v="0"/>
    <s v="Blackberry Acclim Pond"/>
    <s v="ODFW"/>
    <d v="2006-04-18T00:00:00"/>
    <x v="892"/>
    <x v="5"/>
    <d v="2006-04-18T00:00:00"/>
    <x v="1"/>
  </r>
  <r>
    <x v="13"/>
    <x v="4"/>
    <s v="SP"/>
    <x v="0"/>
    <s v="Blackberry Acclim Pond"/>
    <s v="ODFW"/>
    <d v="2006-04-11T00:00:00"/>
    <x v="893"/>
    <x v="5"/>
    <d v="2006-04-17T00:00:00"/>
    <x v="1"/>
  </r>
  <r>
    <x v="13"/>
    <x v="4"/>
    <s v="SP"/>
    <x v="0"/>
    <s v="Hood River"/>
    <s v="ODFW"/>
    <d v="2006-05-08T00:00:00"/>
    <x v="894"/>
    <x v="5"/>
    <d v="2006-05-08T00:00:00"/>
    <x v="1"/>
  </r>
  <r>
    <x v="13"/>
    <x v="4"/>
    <s v="SP"/>
    <x v="0"/>
    <s v="Hood River"/>
    <s v="ODFW"/>
    <d v="2006-05-08T00:00:00"/>
    <x v="895"/>
    <x v="5"/>
    <d v="2006-05-08T00:00:00"/>
    <x v="1"/>
  </r>
  <r>
    <x v="13"/>
    <x v="4"/>
    <s v="SP"/>
    <x v="4"/>
    <s v="Carson Hatchery"/>
    <s v="USFW"/>
    <d v="2006-04-10T00:00:00"/>
    <x v="896"/>
    <x v="2"/>
    <d v="2006-04-10T00:00:00"/>
    <x v="1"/>
  </r>
  <r>
    <x v="13"/>
    <x v="8"/>
    <s v="WI"/>
    <x v="8"/>
    <s v="E Fk Hood River"/>
    <s v="ODFW"/>
    <d v="2006-04-14T00:00:00"/>
    <x v="869"/>
    <x v="5"/>
    <d v="2006-04-14T00:00:00"/>
    <x v="1"/>
  </r>
  <r>
    <x v="13"/>
    <x v="1"/>
    <s v="SU"/>
    <x v="0"/>
    <s v="Deschutes River"/>
    <s v="ODFW"/>
    <d v="2006-04-03T00:00:00"/>
    <x v="897"/>
    <x v="0"/>
    <d v="2006-04-03T00:00:00"/>
    <x v="1"/>
  </r>
  <r>
    <x v="13"/>
    <x v="1"/>
    <s v="SU"/>
    <x v="0"/>
    <s v="Deschutes River"/>
    <s v="ODFW"/>
    <d v="2006-04-05T00:00:00"/>
    <x v="898"/>
    <x v="0"/>
    <d v="2006-04-05T00:00:00"/>
    <x v="1"/>
  </r>
  <r>
    <x v="13"/>
    <x v="1"/>
    <s v="SU"/>
    <x v="0"/>
    <s v="Deschutes River"/>
    <s v="ODFW"/>
    <d v="2006-04-05T00:00:00"/>
    <x v="899"/>
    <x v="0"/>
    <d v="2006-04-05T00:00:00"/>
    <x v="1"/>
  </r>
  <r>
    <x v="13"/>
    <x v="1"/>
    <s v="SU"/>
    <x v="0"/>
    <s v="Deschutes River"/>
    <s v="ODFW"/>
    <d v="2006-04-05T00:00:00"/>
    <x v="900"/>
    <x v="0"/>
    <d v="2006-04-05T00:00:00"/>
    <x v="1"/>
  </r>
  <r>
    <x v="13"/>
    <x v="1"/>
    <s v="SU"/>
    <x v="0"/>
    <s v="Deschutes River"/>
    <s v="ODFW"/>
    <d v="2006-04-06T00:00:00"/>
    <x v="901"/>
    <x v="0"/>
    <d v="2006-04-06T00:00:00"/>
    <x v="1"/>
  </r>
  <r>
    <x v="13"/>
    <x v="1"/>
    <s v="SU"/>
    <x v="0"/>
    <s v="Deschutes River"/>
    <s v="ODFW"/>
    <d v="2006-04-06T00:00:00"/>
    <x v="902"/>
    <x v="0"/>
    <d v="2006-04-06T00:00:00"/>
    <x v="1"/>
  </r>
  <r>
    <x v="13"/>
    <x v="1"/>
    <s v="SU"/>
    <x v="20"/>
    <s v="Klickitat River"/>
    <s v="WDFW"/>
    <d v="2006-04-20T00:00:00"/>
    <x v="903"/>
    <x v="8"/>
    <d v="2006-04-27T00:00:00"/>
    <x v="1"/>
  </r>
  <r>
    <x v="13"/>
    <x v="1"/>
    <s v="SU"/>
    <x v="20"/>
    <s v="Klickitat River"/>
    <s v="WDFW"/>
    <d v="2006-04-21T00:00:00"/>
    <x v="904"/>
    <x v="8"/>
    <d v="2006-04-21T00:00:00"/>
    <x v="1"/>
  </r>
  <r>
    <x v="13"/>
    <x v="1"/>
    <s v="SU"/>
    <x v="20"/>
    <s v="Klickitat River"/>
    <s v="WDFW"/>
    <d v="2006-04-24T00:00:00"/>
    <x v="905"/>
    <x v="8"/>
    <d v="2006-04-24T00:00:00"/>
    <x v="1"/>
  </r>
  <r>
    <x v="13"/>
    <x v="1"/>
    <s v="SU"/>
    <x v="20"/>
    <s v="Klickitat River"/>
    <s v="WDFW"/>
    <d v="2006-04-26T00:00:00"/>
    <x v="906"/>
    <x v="8"/>
    <d v="2006-04-26T00:00:00"/>
    <x v="1"/>
  </r>
  <r>
    <x v="13"/>
    <x v="1"/>
    <s v="SU"/>
    <x v="20"/>
    <s v="White Salmon River"/>
    <s v="WDFW"/>
    <d v="2006-04-27T00:00:00"/>
    <x v="907"/>
    <x v="11"/>
    <d v="2006-04-27T00:00:00"/>
    <x v="1"/>
  </r>
  <r>
    <x v="13"/>
    <x v="1"/>
    <s v="SU"/>
    <x v="20"/>
    <s v="Klickitat River"/>
    <s v="WDFW"/>
    <d v="2006-05-01T00:00:00"/>
    <x v="908"/>
    <x v="8"/>
    <d v="2006-05-01T00:00:00"/>
    <x v="1"/>
  </r>
  <r>
    <x v="13"/>
    <x v="8"/>
    <s v="WI"/>
    <x v="20"/>
    <s v="White Salmon River"/>
    <s v="WDFW"/>
    <d v="2006-05-02T00:00:00"/>
    <x v="909"/>
    <x v="11"/>
    <d v="2006-05-02T00:00:00"/>
    <x v="1"/>
  </r>
  <r>
    <x v="13"/>
    <x v="6"/>
    <s v="FA"/>
    <x v="18"/>
    <s v="Bel. Priest Rapids Dam"/>
    <s v="WDFW"/>
    <d v="2006-06-16T00:00:00"/>
    <x v="910"/>
    <x v="7"/>
    <d v="2006-06-17T00:00:00"/>
    <x v="1"/>
  </r>
  <r>
    <x v="13"/>
    <x v="6"/>
    <s v="FA"/>
    <x v="18"/>
    <s v="Bel. Priest Rapids Dam"/>
    <s v="WDFW"/>
    <d v="2006-06-18T00:00:00"/>
    <x v="911"/>
    <x v="7"/>
    <d v="2006-06-19T00:00:00"/>
    <x v="1"/>
  </r>
  <r>
    <x v="13"/>
    <x v="6"/>
    <s v="FA"/>
    <x v="18"/>
    <s v="Bel. Priest Rapids Dam"/>
    <s v="WDFW"/>
    <d v="2006-06-20T00:00:00"/>
    <x v="912"/>
    <x v="7"/>
    <d v="2006-06-21T00:00:00"/>
    <x v="1"/>
  </r>
  <r>
    <x v="13"/>
    <x v="6"/>
    <s v="FA"/>
    <x v="18"/>
    <s v="Bel. Priest Rapids Dam"/>
    <s v="WDFW"/>
    <d v="2006-06-14T00:00:00"/>
    <x v="913"/>
    <x v="7"/>
    <d v="2006-06-15T00:00:00"/>
    <x v="1"/>
  </r>
  <r>
    <x v="13"/>
    <x v="4"/>
    <s v="SP"/>
    <x v="0"/>
    <s v="Deschutes River"/>
    <s v="ODFW"/>
    <d v="2006-04-12T00:00:00"/>
    <x v="914"/>
    <x v="0"/>
    <d v="2006-04-19T00:00:00"/>
    <x v="1"/>
  </r>
  <r>
    <x v="13"/>
    <x v="4"/>
    <s v="SP"/>
    <x v="0"/>
    <s v="Deschutes River"/>
    <s v="ODFW"/>
    <d v="2006-04-12T00:00:00"/>
    <x v="915"/>
    <x v="0"/>
    <d v="2006-04-19T00:00:00"/>
    <x v="1"/>
  </r>
  <r>
    <x v="13"/>
    <x v="6"/>
    <s v="FA"/>
    <x v="1"/>
    <s v="Umatilla River"/>
    <s v="ODFW"/>
    <d v="2006-05-23T00:00:00"/>
    <x v="916"/>
    <x v="1"/>
    <d v="2006-05-23T00:00:00"/>
    <x v="1"/>
  </r>
  <r>
    <x v="13"/>
    <x v="7"/>
    <s v="UN"/>
    <x v="12"/>
    <s v="Pendelton Acclim Pond"/>
    <s v="ODFW"/>
    <d v="2006-04-11T00:00:00"/>
    <x v="917"/>
    <x v="1"/>
    <d v="2006-04-18T00:00:00"/>
    <x v="1"/>
  </r>
  <r>
    <x v="13"/>
    <x v="6"/>
    <s v="FA"/>
    <x v="1"/>
    <s v="Thornhollow Acclim Pond"/>
    <s v="ODFW"/>
    <d v="2006-05-17T00:00:00"/>
    <x v="918"/>
    <x v="1"/>
    <d v="2006-05-23T00:00:00"/>
    <x v="1"/>
  </r>
  <r>
    <x v="13"/>
    <x v="4"/>
    <s v="SP"/>
    <x v="0"/>
    <s v="Deschutes River"/>
    <s v="ODFW"/>
    <d v="2006-05-01T00:00:00"/>
    <x v="919"/>
    <x v="0"/>
    <d v="2006-05-01T00:00:00"/>
    <x v="1"/>
  </r>
  <r>
    <x v="13"/>
    <x v="4"/>
    <s v="SP"/>
    <x v="0"/>
    <s v="Deschutes River"/>
    <s v="ODFW"/>
    <d v="2006-05-01T00:00:00"/>
    <x v="920"/>
    <x v="0"/>
    <d v="2006-05-01T00:00:00"/>
    <x v="1"/>
  </r>
  <r>
    <x v="13"/>
    <x v="1"/>
    <s v="SU"/>
    <x v="10"/>
    <s v="Baileysburg Bridge"/>
    <s v="WDFW"/>
    <d v="2006-05-03T00:00:00"/>
    <x v="921"/>
    <x v="6"/>
    <d v="2006-05-03T00:00:00"/>
    <x v="1"/>
  </r>
  <r>
    <x v="13"/>
    <x v="9"/>
    <s v="NO"/>
    <x v="21"/>
    <s v="Klickitat River"/>
    <s v="WDFW"/>
    <d v="2006-03-20T00:00:00"/>
    <x v="922"/>
    <x v="8"/>
    <d v="2006-03-29T00:00:00"/>
    <x v="1"/>
  </r>
  <r>
    <x v="13"/>
    <x v="4"/>
    <s v="SP"/>
    <x v="0"/>
    <s v="Jones Creek Acclim Pond"/>
    <s v="ODFW"/>
    <d v="2006-04-11T00:00:00"/>
    <x v="923"/>
    <x v="5"/>
    <d v="2006-04-17T00:00:00"/>
    <x v="1"/>
  </r>
  <r>
    <x v="13"/>
    <x v="4"/>
    <s v="SP"/>
    <x v="0"/>
    <s v="Jones Creek Acclim Pond"/>
    <s v="ODFW"/>
    <d v="2006-04-25T00:00:00"/>
    <x v="924"/>
    <x v="5"/>
    <d v="2006-05-08T00:00:00"/>
    <x v="1"/>
  </r>
  <r>
    <x v="13"/>
    <x v="4"/>
    <s v="SP"/>
    <x v="0"/>
    <s v="Hood River"/>
    <s v="ODFW"/>
    <d v="2006-05-08T00:00:00"/>
    <x v="925"/>
    <x v="5"/>
    <d v="2006-05-08T00:00:00"/>
    <x v="1"/>
  </r>
  <r>
    <x v="13"/>
    <x v="6"/>
    <s v="FA"/>
    <x v="18"/>
    <s v="Bel. Priest Rapids Dam"/>
    <s v="WDFW"/>
    <d v="2006-06-12T00:00:00"/>
    <x v="926"/>
    <x v="7"/>
    <d v="2006-06-13T00:00:00"/>
    <x v="1"/>
  </r>
  <r>
    <x v="13"/>
    <x v="1"/>
    <s v="SU"/>
    <x v="18"/>
    <s v="Bel. Priest Rapids Dam"/>
    <s v="WDFW"/>
    <d v="2006-05-19T00:00:00"/>
    <x v="927"/>
    <x v="7"/>
    <d v="2006-05-19T00:00:00"/>
    <x v="1"/>
  </r>
  <r>
    <x v="13"/>
    <x v="6"/>
    <s v="FA"/>
    <x v="19"/>
    <s v="Ringold Springs Hatchery"/>
    <s v="WDFW"/>
    <d v="2006-06-01T00:00:00"/>
    <x v="928"/>
    <x v="7"/>
    <d v="2006-06-05T00:00:00"/>
    <x v="1"/>
  </r>
  <r>
    <x v="13"/>
    <x v="6"/>
    <s v="FA"/>
    <x v="19"/>
    <s v="Ringold Springs Hatchery"/>
    <s v="WDFW"/>
    <d v="2006-06-01T00:00:00"/>
    <x v="929"/>
    <x v="7"/>
    <d v="2006-06-05T00:00:00"/>
    <x v="1"/>
  </r>
  <r>
    <x v="13"/>
    <x v="12"/>
    <s v="SU"/>
    <x v="27"/>
    <s v="Bel. Priest Rapids Dam"/>
    <s v="WDFW"/>
    <d v="2006-04-28T00:00:00"/>
    <x v="930"/>
    <x v="7"/>
    <d v="2006-06-03T00:00:00"/>
    <x v="2"/>
  </r>
  <r>
    <x v="13"/>
    <x v="4"/>
    <s v="SP"/>
    <x v="0"/>
    <s v="Jones Creek Acclim Pond"/>
    <s v="ODFW"/>
    <d v="2006-04-11T00:00:00"/>
    <x v="931"/>
    <x v="5"/>
    <d v="2006-04-17T00:00:00"/>
    <x v="1"/>
  </r>
  <r>
    <x v="13"/>
    <x v="4"/>
    <s v="SP"/>
    <x v="0"/>
    <s v="Jones Creek Acclim Pond"/>
    <s v="ODFW"/>
    <d v="2006-04-25T00:00:00"/>
    <x v="932"/>
    <x v="5"/>
    <d v="2006-05-08T00:00:00"/>
    <x v="1"/>
  </r>
  <r>
    <x v="13"/>
    <x v="9"/>
    <s v="NO"/>
    <x v="15"/>
    <s v="Klickitat Hatchery"/>
    <s v="WDFW"/>
    <d v="2006-05-08T00:00:00"/>
    <x v="933"/>
    <x v="8"/>
    <d v="2006-05-12T00:00:00"/>
    <x v="1"/>
  </r>
  <r>
    <x v="13"/>
    <x v="6"/>
    <s v="FA"/>
    <x v="15"/>
    <s v="Klickitat Hatchery"/>
    <s v="WDFW"/>
    <d v="2006-06-12T00:00:00"/>
    <x v="934"/>
    <x v="8"/>
    <d v="2006-06-16T00:00:00"/>
    <x v="1"/>
  </r>
  <r>
    <x v="13"/>
    <x v="6"/>
    <s v="FA"/>
    <x v="15"/>
    <s v="Klickitat Hatchery"/>
    <s v="WDFW"/>
    <d v="2006-06-19T00:00:00"/>
    <x v="935"/>
    <x v="8"/>
    <d v="2006-06-22T00:00:00"/>
    <x v="1"/>
  </r>
  <r>
    <x v="13"/>
    <x v="6"/>
    <s v="FA"/>
    <x v="7"/>
    <s v="Prosser Acclim Pond"/>
    <s v="YATR"/>
    <d v="2006-04-24T00:00:00"/>
    <x v="936"/>
    <x v="4"/>
    <d v="2006-04-24T00:00:00"/>
    <x v="1"/>
  </r>
  <r>
    <x v="14"/>
    <x v="0"/>
    <s v="SP"/>
    <x v="15"/>
    <s v="Upper Klickitat River"/>
    <s v="WDFW"/>
    <d v="2004-05-05T00:00:00"/>
    <x v="937"/>
    <x v="8"/>
    <d v="2004-05-10T00:00:00"/>
    <x v="4"/>
  </r>
  <r>
    <x v="14"/>
    <x v="0"/>
    <s v="SP"/>
    <x v="22"/>
    <s v="Warm Springs Hatchery"/>
    <s v="USFW"/>
    <d v="2004-10-13T00:00:00"/>
    <x v="938"/>
    <x v="0"/>
    <d v="2004-11-17T00:00:00"/>
    <x v="2"/>
  </r>
  <r>
    <x v="14"/>
    <x v="0"/>
    <s v="SP"/>
    <x v="15"/>
    <s v="Upper Klickitat River"/>
    <s v="WDFW"/>
    <d v="2004-08-04T00:00:00"/>
    <x v="939"/>
    <x v="8"/>
    <d v="2004-08-04T00:00:00"/>
    <x v="4"/>
  </r>
  <r>
    <x v="14"/>
    <x v="8"/>
    <s v="SU"/>
    <x v="10"/>
    <s v="Walla Walla River"/>
    <s v="WDFW"/>
    <d v="2005-04-04T00:00:00"/>
    <x v="940"/>
    <x v="9"/>
    <d v="2005-04-07T00:00:00"/>
    <x v="1"/>
  </r>
  <r>
    <x v="14"/>
    <x v="8"/>
    <s v="SU"/>
    <x v="10"/>
    <s v="Dayton Acclim Pond"/>
    <s v="WDFW"/>
    <d v="2005-04-01T00:00:00"/>
    <x v="941"/>
    <x v="6"/>
    <d v="2005-04-10T00:00:00"/>
    <x v="1"/>
  </r>
  <r>
    <x v="14"/>
    <x v="8"/>
    <s v="SU"/>
    <x v="10"/>
    <s v="Baileysburg Bridge"/>
    <s v="WDFW"/>
    <d v="2005-03-29T00:00:00"/>
    <x v="942"/>
    <x v="6"/>
    <d v="2005-03-31T00:00:00"/>
    <x v="1"/>
  </r>
  <r>
    <x v="14"/>
    <x v="4"/>
    <s v="SP"/>
    <x v="0"/>
    <s v="Bel. Pelton Ladder"/>
    <s v="ODFW"/>
    <d v="2005-04-04T00:00:00"/>
    <x v="943"/>
    <x v="0"/>
    <d v="2005-05-31T00:00:00"/>
    <x v="1"/>
  </r>
  <r>
    <x v="14"/>
    <x v="8"/>
    <s v="SU"/>
    <x v="0"/>
    <s v="Bel. Pelton Ladder"/>
    <s v="ODFW"/>
    <d v="2005-04-04T00:00:00"/>
    <x v="944"/>
    <x v="0"/>
    <d v="2005-04-05T00:00:00"/>
    <x v="1"/>
  </r>
  <r>
    <x v="14"/>
    <x v="6"/>
    <s v="FA"/>
    <x v="16"/>
    <s v="Willard Hatchery"/>
    <s v="USFW"/>
    <d v="2005-06-29T00:00:00"/>
    <x v="945"/>
    <x v="3"/>
    <d v="2005-06-29T00:00:00"/>
    <x v="1"/>
  </r>
  <r>
    <x v="14"/>
    <x v="6"/>
    <s v="FA"/>
    <x v="17"/>
    <s v="Spring Creek Hatchery"/>
    <s v="USFW"/>
    <d v="2005-03-02T00:00:00"/>
    <x v="946"/>
    <x v="10"/>
    <d v="2005-03-02T00:00:00"/>
    <x v="1"/>
  </r>
  <r>
    <x v="14"/>
    <x v="6"/>
    <s v="FA"/>
    <x v="17"/>
    <s v="Spring Creek Hatchery"/>
    <s v="USFW"/>
    <d v="2005-04-15T00:00:00"/>
    <x v="947"/>
    <x v="10"/>
    <d v="2005-04-15T00:00:00"/>
    <x v="1"/>
  </r>
  <r>
    <x v="14"/>
    <x v="6"/>
    <s v="FA"/>
    <x v="17"/>
    <s v="Spring Creek Hatchery"/>
    <s v="USFW"/>
    <d v="2005-04-27T00:00:00"/>
    <x v="948"/>
    <x v="10"/>
    <d v="2005-05-04T00:00:00"/>
    <x v="1"/>
  </r>
  <r>
    <x v="14"/>
    <x v="4"/>
    <s v="SP"/>
    <x v="16"/>
    <s v="Little White Salmon Hatchery"/>
    <s v="USFW"/>
    <d v="2005-04-19T00:00:00"/>
    <x v="949"/>
    <x v="3"/>
    <d v="2005-04-19T00:00:00"/>
    <x v="1"/>
  </r>
  <r>
    <x v="14"/>
    <x v="6"/>
    <s v="FA"/>
    <x v="16"/>
    <s v="Little White Salmon Hatchery"/>
    <s v="USFW"/>
    <d v="2005-06-23T00:00:00"/>
    <x v="950"/>
    <x v="3"/>
    <d v="2005-06-23T00:00:00"/>
    <x v="1"/>
  </r>
  <r>
    <x v="14"/>
    <x v="4"/>
    <s v="SP"/>
    <x v="22"/>
    <s v="Warm Springs Hatchery"/>
    <s v="USFW"/>
    <d v="2005-03-16T00:00:00"/>
    <x v="951"/>
    <x v="0"/>
    <d v="2005-04-13T00:00:00"/>
    <x v="1"/>
  </r>
  <r>
    <x v="14"/>
    <x v="4"/>
    <s v="SP"/>
    <x v="4"/>
    <s v="Carson Hatchery"/>
    <s v="USFW"/>
    <d v="2005-04-15T00:00:00"/>
    <x v="952"/>
    <x v="2"/>
    <d v="2005-04-15T00:00:00"/>
    <x v="1"/>
  </r>
  <r>
    <x v="14"/>
    <x v="4"/>
    <s v="SP"/>
    <x v="14"/>
    <s v="Clark Flat Acclim Pond"/>
    <s v="YATR"/>
    <d v="2005-03-09T00:00:00"/>
    <x v="953"/>
    <x v="4"/>
    <d v="2005-04-27T00:00:00"/>
    <x v="1"/>
  </r>
  <r>
    <x v="14"/>
    <x v="4"/>
    <s v="SP"/>
    <x v="14"/>
    <s v="Easton Pond"/>
    <s v="YATR"/>
    <d v="2005-03-09T00:00:00"/>
    <x v="954"/>
    <x v="4"/>
    <d v="2005-04-27T00:00:00"/>
    <x v="1"/>
  </r>
  <r>
    <x v="14"/>
    <x v="4"/>
    <s v="SP"/>
    <x v="14"/>
    <s v="Jack Creek Acclim Pond"/>
    <s v="YATR"/>
    <d v="2005-03-09T00:00:00"/>
    <x v="955"/>
    <x v="4"/>
    <d v="2005-04-27T00:00:00"/>
    <x v="1"/>
  </r>
  <r>
    <x v="14"/>
    <x v="4"/>
    <s v="SP"/>
    <x v="15"/>
    <s v="Klickitat Hatchery"/>
    <s v="WDFW"/>
    <d v="2005-03-01T00:00:00"/>
    <x v="956"/>
    <x v="8"/>
    <d v="2005-03-07T00:00:00"/>
    <x v="1"/>
  </r>
  <r>
    <x v="14"/>
    <x v="9"/>
    <s v="NO"/>
    <x v="15"/>
    <s v="Klickitat Hatchery"/>
    <s v="WDFW"/>
    <d v="2005-05-09T00:00:00"/>
    <x v="957"/>
    <x v="8"/>
    <d v="2005-05-13T00:00:00"/>
    <x v="1"/>
  </r>
  <r>
    <x v="14"/>
    <x v="6"/>
    <s v="FA"/>
    <x v="15"/>
    <s v="Klickitat Hatchery"/>
    <s v="WDFW"/>
    <d v="2005-06-13T00:00:00"/>
    <x v="958"/>
    <x v="8"/>
    <d v="2005-06-20T00:00:00"/>
    <x v="1"/>
  </r>
  <r>
    <x v="14"/>
    <x v="6"/>
    <s v="FA"/>
    <x v="18"/>
    <s v="Priest Rapids Hatchery"/>
    <s v="WDFW"/>
    <d v="2005-06-09T00:00:00"/>
    <x v="959"/>
    <x v="7"/>
    <d v="2005-06-18T00:00:00"/>
    <x v="1"/>
  </r>
  <r>
    <x v="14"/>
    <x v="8"/>
    <s v="SU"/>
    <x v="20"/>
    <s v="Klickitat River"/>
    <s v="WDFW"/>
    <d v="2005-05-03T00:00:00"/>
    <x v="960"/>
    <x v="8"/>
    <d v="2005-05-11T00:00:00"/>
    <x v="1"/>
  </r>
  <r>
    <x v="14"/>
    <x v="8"/>
    <s v="WI"/>
    <x v="20"/>
    <s v="White Salmon River"/>
    <s v="WDFW"/>
    <d v="2005-04-26T00:00:00"/>
    <x v="961"/>
    <x v="11"/>
    <d v="2005-05-01T00:00:00"/>
    <x v="1"/>
  </r>
  <r>
    <x v="14"/>
    <x v="8"/>
    <s v="SU"/>
    <x v="20"/>
    <s v="White Salmon River"/>
    <s v="WDFW"/>
    <d v="2005-05-09T00:00:00"/>
    <x v="962"/>
    <x v="11"/>
    <d v="2005-05-10T00:00:00"/>
    <x v="1"/>
  </r>
  <r>
    <x v="14"/>
    <x v="8"/>
    <s v="SU"/>
    <x v="19"/>
    <s v="Ringold Springs Hatchery"/>
    <s v="WDFW"/>
    <d v="2005-04-11T00:00:00"/>
    <x v="963"/>
    <x v="7"/>
    <d v="2005-04-14T00:00:00"/>
    <x v="1"/>
  </r>
  <r>
    <x v="14"/>
    <x v="6"/>
    <s v="FA"/>
    <x v="19"/>
    <s v="Ringold Springs Hatchery"/>
    <s v="WDFW"/>
    <d v="2005-06-14T00:00:00"/>
    <x v="964"/>
    <x v="7"/>
    <d v="2005-06-16T00:00:00"/>
    <x v="1"/>
  </r>
  <r>
    <x v="14"/>
    <x v="4"/>
    <s v="SP"/>
    <x v="19"/>
    <s v="Ringold Springs Hatchery"/>
    <s v="WDFW"/>
    <d v="2005-03-07T00:00:00"/>
    <x v="965"/>
    <x v="7"/>
    <d v="2005-03-15T00:00:00"/>
    <x v="1"/>
  </r>
  <r>
    <x v="14"/>
    <x v="8"/>
    <s v="SU"/>
    <x v="8"/>
    <s v="Hood River"/>
    <s v="ODFW"/>
    <d v="2005-03-01T00:00:00"/>
    <x v="966"/>
    <x v="5"/>
    <d v="2005-03-02T00:00:00"/>
    <x v="1"/>
  </r>
  <r>
    <x v="14"/>
    <x v="2"/>
    <s v="FA"/>
    <x v="2"/>
    <s v="Umatilla River"/>
    <s v="ODFW"/>
    <d v="2005-02-14T00:00:00"/>
    <x v="967"/>
    <x v="1"/>
    <d v="2005-02-16T00:00:00"/>
    <x v="1"/>
  </r>
  <r>
    <x v="14"/>
    <x v="2"/>
    <s v="FA"/>
    <x v="2"/>
    <s v="Umatilla River"/>
    <s v="ODFW"/>
    <d v="2005-03-08T00:00:00"/>
    <x v="968"/>
    <x v="1"/>
    <d v="2005-03-11T00:00:00"/>
    <x v="1"/>
  </r>
  <r>
    <x v="14"/>
    <x v="6"/>
    <s v="FA"/>
    <x v="1"/>
    <s v="Umatilla River"/>
    <s v="ODFW"/>
    <d v="2005-05-12T00:00:00"/>
    <x v="969"/>
    <x v="1"/>
    <d v="2005-05-13T00:00:00"/>
    <x v="1"/>
  </r>
  <r>
    <x v="14"/>
    <x v="4"/>
    <s v="SP"/>
    <x v="1"/>
    <s v="Imeques Acclim Pond"/>
    <s v="ODFW"/>
    <d v="2005-03-02T00:00:00"/>
    <x v="970"/>
    <x v="1"/>
    <d v="2005-03-08T00:00:00"/>
    <x v="1"/>
  </r>
  <r>
    <x v="14"/>
    <x v="4"/>
    <s v="SP"/>
    <x v="16"/>
    <s v="Imeques Acclim Pond"/>
    <s v="USFW"/>
    <d v="2005-03-14T00:00:00"/>
    <x v="971"/>
    <x v="1"/>
    <d v="2005-03-15T00:00:00"/>
    <x v="1"/>
  </r>
  <r>
    <x v="14"/>
    <x v="7"/>
    <s v="UN"/>
    <x v="28"/>
    <s v="Pendelton Acclim Pond"/>
    <s v="ODFW"/>
    <d v="2005-02-14T00:00:00"/>
    <x v="972"/>
    <x v="1"/>
    <d v="2005-02-17T00:00:00"/>
    <x v="1"/>
  </r>
  <r>
    <x v="14"/>
    <x v="7"/>
    <s v="UN"/>
    <x v="12"/>
    <s v="Pendelton Acclim Pond"/>
    <s v="ODFW"/>
    <d v="2005-02-16T00:00:00"/>
    <x v="973"/>
    <x v="1"/>
    <d v="2005-02-17T00:00:00"/>
    <x v="1"/>
  </r>
  <r>
    <x v="14"/>
    <x v="7"/>
    <s v="UN"/>
    <x v="12"/>
    <s v="Pendelton Acclim Pond"/>
    <s v="ODFW"/>
    <d v="2005-03-14T00:00:00"/>
    <x v="974"/>
    <x v="1"/>
    <d v="2005-03-21T00:00:00"/>
    <x v="1"/>
  </r>
  <r>
    <x v="14"/>
    <x v="8"/>
    <s v="SU"/>
    <x v="1"/>
    <s v="Thornhollow Acclim Pond"/>
    <s v="ODFW"/>
    <d v="2005-04-22T00:00:00"/>
    <x v="975"/>
    <x v="1"/>
    <d v="2005-04-28T00:00:00"/>
    <x v="1"/>
  </r>
  <r>
    <x v="14"/>
    <x v="8"/>
    <s v="SU"/>
    <x v="1"/>
    <s v="Pendelton Acclim Pond"/>
    <s v="ODFW"/>
    <d v="2005-04-22T00:00:00"/>
    <x v="976"/>
    <x v="1"/>
    <d v="2005-04-28T00:00:00"/>
    <x v="1"/>
  </r>
  <r>
    <x v="14"/>
    <x v="4"/>
    <s v="SP"/>
    <x v="16"/>
    <s v="Walla Walla River"/>
    <s v="USFW"/>
    <d v="2005-04-04T00:00:00"/>
    <x v="977"/>
    <x v="9"/>
    <d v="2005-04-05T00:00:00"/>
    <x v="1"/>
  </r>
  <r>
    <x v="14"/>
    <x v="9"/>
    <s v="NO"/>
    <x v="21"/>
    <s v="Klickitat River"/>
    <s v="WDFW"/>
    <d v="2005-03-21T00:00:00"/>
    <x v="978"/>
    <x v="8"/>
    <d v="2005-03-25T00:00:00"/>
    <x v="1"/>
  </r>
  <r>
    <x v="14"/>
    <x v="6"/>
    <s v="FA"/>
    <x v="16"/>
    <s v="Prosser Acclim Pond"/>
    <s v="USFW"/>
    <d v="2005-05-10T00:00:00"/>
    <x v="979"/>
    <x v="4"/>
    <d v="2005-06-01T00:00:00"/>
    <x v="1"/>
  </r>
  <r>
    <x v="14"/>
    <x v="6"/>
    <s v="FA"/>
    <x v="30"/>
    <s v="Union Gap (Yakama R)"/>
    <s v="WDFW &amp; YATR"/>
    <d v="2005-03-15T00:00:00"/>
    <x v="980"/>
    <x v="4"/>
    <d v="2005-03-15T00:00:00"/>
    <x v="1"/>
  </r>
  <r>
    <x v="14"/>
    <x v="6"/>
    <s v="FA"/>
    <x v="7"/>
    <s v="Prosser Acclim Pond"/>
    <s v="YATR"/>
    <d v="2005-04-25T00:00:00"/>
    <x v="981"/>
    <x v="4"/>
    <d v="2005-05-09T00:00:00"/>
    <x v="1"/>
  </r>
  <r>
    <x v="14"/>
    <x v="6"/>
    <s v="FA"/>
    <x v="30"/>
    <s v="Stiles Pond"/>
    <s v="WDFW &amp; YATR"/>
    <d v="2005-03-25T00:00:00"/>
    <x v="166"/>
    <x v="4"/>
    <d v="2005-03-25T00:00:00"/>
    <x v="1"/>
  </r>
  <r>
    <x v="14"/>
    <x v="6"/>
    <s v="FA"/>
    <x v="30"/>
    <s v="Marion Drain"/>
    <s v="WDFW &amp; YATR"/>
    <d v="2005-04-28T00:00:00"/>
    <x v="982"/>
    <x v="4"/>
    <d v="2005-04-30T00:00:00"/>
    <x v="1"/>
  </r>
  <r>
    <x v="14"/>
    <x v="4"/>
    <s v="SP"/>
    <x v="0"/>
    <s v="Blackberry Acclim Pond"/>
    <s v="ODFW"/>
    <d v="2005-03-17T00:00:00"/>
    <x v="983"/>
    <x v="5"/>
    <d v="2005-05-03T00:00:00"/>
    <x v="1"/>
  </r>
  <r>
    <x v="14"/>
    <x v="4"/>
    <s v="SP"/>
    <x v="0"/>
    <s v="Jones Creek Acclim Pond"/>
    <s v="ODFW"/>
    <d v="2005-03-27T00:00:00"/>
    <x v="984"/>
    <x v="5"/>
    <d v="2005-05-03T00:00:00"/>
    <x v="1"/>
  </r>
  <r>
    <x v="14"/>
    <x v="4"/>
    <s v="SP"/>
    <x v="23"/>
    <s v="Parkdale Acclim Pond"/>
    <s v="WSTR"/>
    <d v="2005-04-22T00:00:00"/>
    <x v="985"/>
    <x v="5"/>
    <d v="2005-04-22T00:00:00"/>
    <x v="1"/>
  </r>
  <r>
    <x v="14"/>
    <x v="8"/>
    <s v="SU"/>
    <x v="8"/>
    <s v="Blackberry Acclim Pond"/>
    <s v="ODFW"/>
    <d v="2005-03-24T00:00:00"/>
    <x v="986"/>
    <x v="5"/>
    <d v="2005-05-06T00:00:00"/>
    <x v="1"/>
  </r>
  <r>
    <x v="14"/>
    <x v="8"/>
    <s v="WI"/>
    <x v="8"/>
    <s v="Parkdale Acclim Pond"/>
    <s v="ODFW"/>
    <d v="2005-04-07T00:00:00"/>
    <x v="987"/>
    <x v="5"/>
    <d v="2005-05-12T00:00:00"/>
    <x v="1"/>
  </r>
  <r>
    <x v="14"/>
    <x v="8"/>
    <s v="WI"/>
    <x v="8"/>
    <s v="E Fk Irrig Dist Sand Trap"/>
    <s v="ODFW"/>
    <d v="2005-04-08T00:00:00"/>
    <x v="988"/>
    <x v="5"/>
    <d v="2005-05-02T00:00:00"/>
    <x v="1"/>
  </r>
  <r>
    <x v="14"/>
    <x v="7"/>
    <s v="UN"/>
    <x v="6"/>
    <s v="Stiles Pond"/>
    <s v="USFW"/>
    <d v="2005-03-14T00:00:00"/>
    <x v="989"/>
    <x v="4"/>
    <d v="2005-03-22T00:00:00"/>
    <x v="1"/>
  </r>
  <r>
    <x v="14"/>
    <x v="7"/>
    <s v="UN"/>
    <x v="6"/>
    <s v="Holmes Pond"/>
    <s v="USFW"/>
    <d v="2005-03-14T00:00:00"/>
    <x v="990"/>
    <x v="4"/>
    <d v="2005-03-21T00:00:00"/>
    <x v="1"/>
  </r>
  <r>
    <x v="14"/>
    <x v="7"/>
    <s v="UN"/>
    <x v="12"/>
    <s v="Lost Creek Acclim Pond"/>
    <s v="ODFW"/>
    <d v="2005-03-15T00:00:00"/>
    <x v="991"/>
    <x v="4"/>
    <d v="2005-03-18T00:00:00"/>
    <x v="1"/>
  </r>
  <r>
    <x v="14"/>
    <x v="7"/>
    <s v="UN"/>
    <x v="12"/>
    <s v="Boone Pond"/>
    <s v="ODFW"/>
    <d v="2005-03-14T00:00:00"/>
    <x v="991"/>
    <x v="4"/>
    <d v="2005-03-14T00:00:00"/>
    <x v="1"/>
  </r>
  <r>
    <x v="14"/>
    <x v="8"/>
    <s v="WI"/>
    <x v="8"/>
    <s v="E Fk Hood River"/>
    <s v="ODFW"/>
    <d v="2005-03-29T00:00:00"/>
    <x v="992"/>
    <x v="5"/>
    <d v="2005-03-29T00:00:00"/>
    <x v="1"/>
  </r>
  <r>
    <x v="15"/>
    <x v="0"/>
    <s v="SP"/>
    <x v="15"/>
    <s v="Klickitat River"/>
    <s v="WDFW"/>
    <d v="2003-05-06T00:00:00"/>
    <x v="993"/>
    <x v="8"/>
    <d v="2003-05-06T00:00:00"/>
    <x v="4"/>
  </r>
  <r>
    <x v="15"/>
    <x v="0"/>
    <s v="SP"/>
    <x v="22"/>
    <s v="Warm Springs Hatchery"/>
    <s v="USFW"/>
    <d v="2003-10-08T00:00:00"/>
    <x v="994"/>
    <x v="0"/>
    <d v="2003-11-13T00:00:00"/>
    <x v="2"/>
  </r>
  <r>
    <x v="15"/>
    <x v="0"/>
    <s v="SP"/>
    <x v="15"/>
    <s v="Upper Klickitat River"/>
    <s v="WDFW"/>
    <d v="2003-08-06T00:00:00"/>
    <x v="995"/>
    <x v="8"/>
    <d v="2003-08-06T00:00:00"/>
    <x v="4"/>
  </r>
  <r>
    <x v="15"/>
    <x v="7"/>
    <s v="UN"/>
    <x v="5"/>
    <s v="Willard Hatchery"/>
    <s v="USFW"/>
    <d v="2004-01-13T00:00:00"/>
    <x v="996"/>
    <x v="3"/>
    <d v="2004-01-13T00:00:00"/>
    <x v="1"/>
  </r>
  <r>
    <x v="15"/>
    <x v="8"/>
    <s v="SU"/>
    <x v="10"/>
    <s v="Walla Walla River"/>
    <s v="WDFW"/>
    <d v="2004-04-20T00:00:00"/>
    <x v="997"/>
    <x v="9"/>
    <d v="2004-04-23T00:00:00"/>
    <x v="1"/>
  </r>
  <r>
    <x v="15"/>
    <x v="8"/>
    <s v="SU"/>
    <x v="10"/>
    <s v="Dayton Acclim Pond"/>
    <s v="WDFW"/>
    <d v="2004-04-01T00:00:00"/>
    <x v="998"/>
    <x v="6"/>
    <d v="2004-04-30T00:00:00"/>
    <x v="1"/>
  </r>
  <r>
    <x v="15"/>
    <x v="8"/>
    <s v="SU"/>
    <x v="10"/>
    <s v="Baileysburg Bridge"/>
    <s v="WDFW"/>
    <d v="2004-04-15T00:00:00"/>
    <x v="999"/>
    <x v="6"/>
    <d v="2004-05-07T00:00:00"/>
    <x v="1"/>
  </r>
  <r>
    <x v="15"/>
    <x v="8"/>
    <s v="WI"/>
    <x v="8"/>
    <s v="E Fk Irrig Dist Sand Trap"/>
    <s v="ODFW"/>
    <d v="2004-04-16T00:00:00"/>
    <x v="1000"/>
    <x v="5"/>
    <d v="2004-04-16T00:00:00"/>
    <x v="1"/>
  </r>
  <r>
    <x v="15"/>
    <x v="8"/>
    <s v="WI"/>
    <x v="8"/>
    <s v="Parkdale Acclim Pond"/>
    <s v="ODFW"/>
    <d v="2004-04-08T00:00:00"/>
    <x v="1001"/>
    <x v="5"/>
    <d v="2004-04-29T00:00:00"/>
    <x v="1"/>
  </r>
  <r>
    <x v="15"/>
    <x v="8"/>
    <s v="SU"/>
    <x v="8"/>
    <s v="Blackberry Acclim Pond"/>
    <s v="ODFW"/>
    <d v="2004-04-09T00:00:00"/>
    <x v="1002"/>
    <x v="5"/>
    <d v="2004-04-23T00:00:00"/>
    <x v="1"/>
  </r>
  <r>
    <x v="15"/>
    <x v="4"/>
    <s v="SP"/>
    <x v="0"/>
    <s v="Parkdale Acclim Pond"/>
    <s v="ODFW"/>
    <d v="2004-04-02T00:00:00"/>
    <x v="1003"/>
    <x v="5"/>
    <d v="2004-04-02T00:00:00"/>
    <x v="1"/>
  </r>
  <r>
    <x v="15"/>
    <x v="4"/>
    <s v="SP"/>
    <x v="0"/>
    <s v="Blackberry Acclim Pond"/>
    <s v="ODFW"/>
    <d v="2004-04-07T00:00:00"/>
    <x v="1004"/>
    <x v="5"/>
    <d v="2004-04-20T00:00:00"/>
    <x v="1"/>
  </r>
  <r>
    <x v="15"/>
    <x v="4"/>
    <s v="SP"/>
    <x v="0"/>
    <s v="Jones Creek Acclim Pond"/>
    <s v="ODFW"/>
    <d v="2004-04-07T00:00:00"/>
    <x v="1005"/>
    <x v="5"/>
    <d v="2004-04-20T00:00:00"/>
    <x v="1"/>
  </r>
  <r>
    <x v="15"/>
    <x v="8"/>
    <s v="SU"/>
    <x v="0"/>
    <s v="Bel. Pelton Ladder"/>
    <s v="ODFW"/>
    <d v="2004-04-05T00:00:00"/>
    <x v="1006"/>
    <x v="0"/>
    <d v="2004-04-06T00:00:00"/>
    <x v="1"/>
  </r>
  <r>
    <x v="15"/>
    <x v="4"/>
    <s v="SP"/>
    <x v="0"/>
    <s v="Bel. Pelton Ladder"/>
    <s v="ODFW"/>
    <d v="2004-03-30T00:00:00"/>
    <x v="1007"/>
    <x v="0"/>
    <d v="2004-06-08T00:00:00"/>
    <x v="1"/>
  </r>
  <r>
    <x v="15"/>
    <x v="4"/>
    <s v="SP"/>
    <x v="15"/>
    <s v="Klickitat Hatchery"/>
    <s v="WDFW"/>
    <d v="2004-03-01T00:00:00"/>
    <x v="1008"/>
    <x v="8"/>
    <d v="2004-03-05T00:00:00"/>
    <x v="1"/>
  </r>
  <r>
    <x v="15"/>
    <x v="7"/>
    <s v="UN"/>
    <x v="15"/>
    <s v="Klickitat Hatchery"/>
    <s v="WDFW"/>
    <d v="2004-05-05T00:00:00"/>
    <x v="1009"/>
    <x v="8"/>
    <d v="2004-05-17T00:00:00"/>
    <x v="1"/>
  </r>
  <r>
    <x v="15"/>
    <x v="6"/>
    <s v="FA"/>
    <x v="15"/>
    <s v="Klickitat Hatchery"/>
    <s v="WDFW"/>
    <d v="2004-06-15T00:00:00"/>
    <x v="1010"/>
    <x v="8"/>
    <d v="2004-07-09T00:00:00"/>
    <x v="1"/>
  </r>
  <r>
    <x v="15"/>
    <x v="4"/>
    <s v="SP"/>
    <x v="22"/>
    <s v="Warm Springs Hatchery"/>
    <s v="USFW"/>
    <d v="2004-03-24T00:00:00"/>
    <x v="1011"/>
    <x v="0"/>
    <d v="2004-04-21T00:00:00"/>
    <x v="1"/>
  </r>
  <r>
    <x v="15"/>
    <x v="6"/>
    <s v="FA"/>
    <x v="17"/>
    <s v="Spring Creek Hatchery"/>
    <s v="USFW"/>
    <d v="2004-03-01T00:00:00"/>
    <x v="1012"/>
    <x v="10"/>
    <d v="2004-03-01T00:00:00"/>
    <x v="1"/>
  </r>
  <r>
    <x v="15"/>
    <x v="6"/>
    <s v="FA"/>
    <x v="17"/>
    <s v="Spring Creek Hatchery"/>
    <s v="USFW"/>
    <d v="2004-04-14T00:00:00"/>
    <x v="1013"/>
    <x v="10"/>
    <d v="2004-04-14T00:00:00"/>
    <x v="1"/>
  </r>
  <r>
    <x v="15"/>
    <x v="6"/>
    <s v="FA"/>
    <x v="17"/>
    <s v="Spring Creek Hatchery"/>
    <s v="USFW"/>
    <d v="2004-05-06T00:00:00"/>
    <x v="1014"/>
    <x v="10"/>
    <d v="2004-05-06T00:00:00"/>
    <x v="1"/>
  </r>
  <r>
    <x v="15"/>
    <x v="4"/>
    <s v="SP"/>
    <x v="16"/>
    <s v="Little White Salmon Hatchery"/>
    <s v="USFW"/>
    <d v="2004-04-15T00:00:00"/>
    <x v="1015"/>
    <x v="3"/>
    <d v="2004-04-15T00:00:00"/>
    <x v="1"/>
  </r>
  <r>
    <x v="15"/>
    <x v="6"/>
    <s v="FA"/>
    <x v="16"/>
    <s v="Little White Salmon Hatchery"/>
    <s v="USFW"/>
    <d v="2004-06-17T00:00:00"/>
    <x v="1016"/>
    <x v="3"/>
    <d v="2004-06-17T00:00:00"/>
    <x v="1"/>
  </r>
  <r>
    <x v="15"/>
    <x v="6"/>
    <s v="FA"/>
    <x v="19"/>
    <s v="Ringold Springs Hatchery"/>
    <s v="WDFW"/>
    <d v="2004-06-14T00:00:00"/>
    <x v="1017"/>
    <x v="7"/>
    <d v="2004-06-20T00:00:00"/>
    <x v="1"/>
  </r>
  <r>
    <x v="15"/>
    <x v="8"/>
    <s v="SU"/>
    <x v="19"/>
    <s v="Ringold Springs Hatchery"/>
    <s v="WDFW"/>
    <d v="2004-04-12T00:00:00"/>
    <x v="1018"/>
    <x v="7"/>
    <d v="2004-04-18T00:00:00"/>
    <x v="1"/>
  </r>
  <r>
    <x v="15"/>
    <x v="6"/>
    <s v="FA"/>
    <x v="18"/>
    <s v="Priest Rapids Hatchery"/>
    <s v="WDFW"/>
    <d v="2004-06-14T00:00:00"/>
    <x v="1019"/>
    <x v="7"/>
    <d v="2004-06-23T00:00:00"/>
    <x v="1"/>
  </r>
  <r>
    <x v="15"/>
    <x v="9"/>
    <s v="NO"/>
    <x v="21"/>
    <s v="Klickitat River"/>
    <s v="WDFW"/>
    <d v="2004-03-29T00:00:00"/>
    <x v="1020"/>
    <x v="8"/>
    <d v="2004-04-06T00:00:00"/>
    <x v="1"/>
  </r>
  <r>
    <x v="15"/>
    <x v="2"/>
    <s v="FA"/>
    <x v="2"/>
    <s v="Thornhollow Acclim Pond"/>
    <s v="ODFW"/>
    <d v="2004-03-03T00:00:00"/>
    <x v="1021"/>
    <x v="1"/>
    <d v="2004-03-11T00:00:00"/>
    <x v="1"/>
  </r>
  <r>
    <x v="15"/>
    <x v="2"/>
    <s v="FA"/>
    <x v="2"/>
    <s v="Thornhollow Acclim Pond"/>
    <s v="ODFW"/>
    <d v="2004-04-08T00:00:00"/>
    <x v="1022"/>
    <x v="1"/>
    <d v="2004-04-15T00:00:00"/>
    <x v="1"/>
  </r>
  <r>
    <x v="15"/>
    <x v="4"/>
    <s v="SP"/>
    <x v="1"/>
    <s v="Imeques Acclim Pond"/>
    <s v="ODFW"/>
    <d v="2004-03-01T00:00:00"/>
    <x v="1023"/>
    <x v="1"/>
    <d v="2004-03-08T00:00:00"/>
    <x v="1"/>
  </r>
  <r>
    <x v="15"/>
    <x v="4"/>
    <s v="SP"/>
    <x v="16"/>
    <s v="Imeques Acclim Pond"/>
    <s v="USFW"/>
    <d v="2004-04-07T00:00:00"/>
    <x v="1024"/>
    <x v="1"/>
    <d v="2004-04-14T00:00:00"/>
    <x v="1"/>
  </r>
  <r>
    <x v="15"/>
    <x v="8"/>
    <s v="SU"/>
    <x v="1"/>
    <s v="Minthorn Acclimation Pond"/>
    <s v="ODFW"/>
    <d v="2004-04-21T00:00:00"/>
    <x v="1025"/>
    <x v="1"/>
    <d v="2004-04-28T00:00:00"/>
    <x v="1"/>
  </r>
  <r>
    <x v="15"/>
    <x v="8"/>
    <s v="SU"/>
    <x v="1"/>
    <s v="Pendelton Acclim Pond"/>
    <s v="ODFW"/>
    <d v="2004-04-21T00:00:00"/>
    <x v="1026"/>
    <x v="1"/>
    <d v="2004-04-29T00:00:00"/>
    <x v="1"/>
  </r>
  <r>
    <x v="15"/>
    <x v="8"/>
    <s v="SU"/>
    <x v="1"/>
    <s v="Meacham Creek"/>
    <s v="ODFW"/>
    <d v="2004-04-29T00:00:00"/>
    <x v="1027"/>
    <x v="1"/>
    <d v="2004-04-29T00:00:00"/>
    <x v="1"/>
  </r>
  <r>
    <x v="15"/>
    <x v="6"/>
    <s v="FA"/>
    <x v="1"/>
    <s v="Thornhollow Acclim Pond"/>
    <s v="ODFW"/>
    <d v="2004-05-20T00:00:00"/>
    <x v="1028"/>
    <x v="1"/>
    <d v="2004-06-01T00:00:00"/>
    <x v="1"/>
  </r>
  <r>
    <x v="15"/>
    <x v="6"/>
    <s v="FA"/>
    <x v="1"/>
    <s v="Umatilla River"/>
    <s v="ODFW"/>
    <d v="2004-06-01T00:00:00"/>
    <x v="1029"/>
    <x v="1"/>
    <d v="2004-06-01T00:00:00"/>
    <x v="1"/>
  </r>
  <r>
    <x v="15"/>
    <x v="7"/>
    <s v="UN"/>
    <x v="12"/>
    <s v="Pendelton Acclim Pond"/>
    <s v="ODFW"/>
    <d v="2004-03-30T00:00:00"/>
    <x v="1030"/>
    <x v="1"/>
    <d v="2004-04-20T00:00:00"/>
    <x v="1"/>
  </r>
  <r>
    <x v="15"/>
    <x v="7"/>
    <s v="UN"/>
    <x v="28"/>
    <s v="Pendelton Acclim Pond"/>
    <s v="ODFW"/>
    <d v="2004-03-04T00:00:00"/>
    <x v="1031"/>
    <x v="1"/>
    <d v="2004-03-10T00:00:00"/>
    <x v="1"/>
  </r>
  <r>
    <x v="15"/>
    <x v="4"/>
    <s v="SP"/>
    <x v="4"/>
    <s v="Carson Hatchery"/>
    <s v="USFW"/>
    <d v="2004-04-14T00:00:00"/>
    <x v="1032"/>
    <x v="2"/>
    <d v="2004-04-16T00:00:00"/>
    <x v="1"/>
  </r>
  <r>
    <x v="15"/>
    <x v="7"/>
    <s v="UN"/>
    <x v="12"/>
    <s v="Pendelton Acclim Pond"/>
    <s v="ODFW"/>
    <d v="2004-03-04T00:00:00"/>
    <x v="1033"/>
    <x v="1"/>
    <d v="2004-03-10T00:00:00"/>
    <x v="1"/>
  </r>
  <r>
    <x v="15"/>
    <x v="8"/>
    <s v="SU"/>
    <x v="20"/>
    <s v="Klickitat River"/>
    <s v="WDFW"/>
    <d v="2004-04-28T00:00:00"/>
    <x v="1034"/>
    <x v="8"/>
    <d v="2004-05-03T00:00:00"/>
    <x v="1"/>
  </r>
  <r>
    <x v="15"/>
    <x v="8"/>
    <s v="WI"/>
    <x v="20"/>
    <s v="White Salmon River"/>
    <s v="WDFW"/>
    <d v="2004-05-03T00:00:00"/>
    <x v="1035"/>
    <x v="11"/>
    <d v="2004-05-03T00:00:00"/>
    <x v="1"/>
  </r>
  <r>
    <x v="15"/>
    <x v="8"/>
    <s v="SU"/>
    <x v="20"/>
    <s v="White Salmon River"/>
    <s v="WDFW"/>
    <d v="2004-05-04T00:00:00"/>
    <x v="1036"/>
    <x v="11"/>
    <d v="2004-05-04T00:00:00"/>
    <x v="1"/>
  </r>
  <r>
    <x v="15"/>
    <x v="4"/>
    <s v="SP"/>
    <x v="14"/>
    <s v="Clark Flat Acclim Pond"/>
    <s v="YATR"/>
    <d v="2004-03-15T00:00:00"/>
    <x v="1037"/>
    <x v="4"/>
    <d v="2004-04-30T00:00:00"/>
    <x v="1"/>
  </r>
  <r>
    <x v="15"/>
    <x v="4"/>
    <s v="SP"/>
    <x v="14"/>
    <s v="Easton Pond"/>
    <s v="YATR"/>
    <d v="2004-03-15T00:00:00"/>
    <x v="1038"/>
    <x v="4"/>
    <d v="2004-04-30T00:00:00"/>
    <x v="1"/>
  </r>
  <r>
    <x v="15"/>
    <x v="4"/>
    <s v="SP"/>
    <x v="14"/>
    <s v="Jack Creek Acclim Pond"/>
    <s v="YATR"/>
    <d v="2004-03-15T00:00:00"/>
    <x v="1039"/>
    <x v="4"/>
    <d v="2004-04-30T00:00:00"/>
    <x v="1"/>
  </r>
  <r>
    <x v="15"/>
    <x v="6"/>
    <s v="FA"/>
    <x v="17"/>
    <s v="Spring Creek Hatchery"/>
    <s v="USFW"/>
    <d v="2004-03-10T00:00:00"/>
    <x v="1040"/>
    <x v="10"/>
    <d v="2004-03-10T00:00:00"/>
    <x v="1"/>
  </r>
  <r>
    <x v="15"/>
    <x v="6"/>
    <s v="FA"/>
    <x v="16"/>
    <s v="Prosser Acclim Pond"/>
    <s v="USFW"/>
    <d v="2004-05-17T00:00:00"/>
    <x v="1041"/>
    <x v="4"/>
    <d v="2004-05-26T00:00:00"/>
    <x v="1"/>
  </r>
  <r>
    <x v="15"/>
    <x v="7"/>
    <s v="UN"/>
    <x v="5"/>
    <s v="Lost Creek Acclim Pond"/>
    <s v="USFW"/>
    <d v="2004-04-12T00:00:00"/>
    <x v="1042"/>
    <x v="4"/>
    <d v="2004-04-27T00:00:00"/>
    <x v="1"/>
  </r>
  <r>
    <x v="15"/>
    <x v="7"/>
    <s v="UN"/>
    <x v="5"/>
    <s v="Stiles Pond"/>
    <s v="USFW"/>
    <d v="2004-04-12T00:00:00"/>
    <x v="1043"/>
    <x v="4"/>
    <d v="2004-04-27T00:00:00"/>
    <x v="1"/>
  </r>
  <r>
    <x v="15"/>
    <x v="7"/>
    <s v="UN"/>
    <x v="5"/>
    <s v="Holmes Pond"/>
    <s v="USFW"/>
    <d v="2004-04-12T00:00:00"/>
    <x v="1044"/>
    <x v="4"/>
    <d v="2004-04-26T00:00:00"/>
    <x v="1"/>
  </r>
  <r>
    <x v="15"/>
    <x v="7"/>
    <s v="UN"/>
    <x v="5"/>
    <s v="Boone Pond"/>
    <s v="USFW"/>
    <d v="2004-04-12T00:00:00"/>
    <x v="1045"/>
    <x v="4"/>
    <d v="2004-04-26T00:00:00"/>
    <x v="1"/>
  </r>
  <r>
    <x v="15"/>
    <x v="6"/>
    <s v="FA"/>
    <x v="7"/>
    <s v="Prosser Acclim Pond"/>
    <s v="YATR"/>
    <d v="2004-04-16T00:00:00"/>
    <x v="1046"/>
    <x v="4"/>
    <d v="2004-04-19T00:00:00"/>
    <x v="1"/>
  </r>
  <r>
    <x v="15"/>
    <x v="6"/>
    <s v="FA"/>
    <x v="7"/>
    <s v="Prosser Acclim Pond"/>
    <s v="YATR"/>
    <d v="2004-05-17T00:00:00"/>
    <x v="1047"/>
    <x v="4"/>
    <d v="2004-05-20T00:00:00"/>
    <x v="1"/>
  </r>
  <r>
    <x v="15"/>
    <x v="8"/>
    <s v="SU"/>
    <x v="8"/>
    <s v="Hood River"/>
    <s v="ODFW"/>
    <d v="2004-03-15T00:00:00"/>
    <x v="1048"/>
    <x v="5"/>
    <d v="2004-03-15T00:00:00"/>
    <x v="1"/>
  </r>
  <r>
    <x v="15"/>
    <x v="13"/>
    <s v="SO"/>
    <x v="21"/>
    <s v="Klickitat River"/>
    <s v="WDFW"/>
    <d v="2004-03-29T00:00:00"/>
    <x v="1049"/>
    <x v="8"/>
    <d v="2004-04-06T00:00:00"/>
    <x v="1"/>
  </r>
  <r>
    <x v="15"/>
    <x v="6"/>
    <s v="FA"/>
    <x v="7"/>
    <s v="Marion Drain"/>
    <s v="YATR"/>
    <d v="2004-04-16T00:00:00"/>
    <x v="1050"/>
    <x v="4"/>
    <d v="2004-04-19T00:00:00"/>
    <x v="1"/>
  </r>
  <r>
    <x v="16"/>
    <x v="0"/>
    <s v="SP"/>
    <x v="15"/>
    <s v="Upper Klickitat River"/>
    <s v="WDFW"/>
    <d v="2002-05-05T00:00:00"/>
    <x v="1051"/>
    <x v="8"/>
    <d v="2002-05-13T00:00:00"/>
    <x v="4"/>
  </r>
  <r>
    <x v="16"/>
    <x v="6"/>
    <s v="FA"/>
    <x v="17"/>
    <s v="Spring Creek Hatchery"/>
    <s v="USFW"/>
    <d v="2002-12-09T00:00:00"/>
    <x v="1052"/>
    <x v="10"/>
    <d v="2002-12-09T00:00:00"/>
    <x v="0"/>
  </r>
  <r>
    <x v="16"/>
    <x v="0"/>
    <s v="SP"/>
    <x v="22"/>
    <s v="Warm Springs Hatchery"/>
    <s v="USFW"/>
    <d v="2002-10-15T00:00:00"/>
    <x v="1053"/>
    <x v="0"/>
    <d v="2002-11-15T00:00:00"/>
    <x v="2"/>
  </r>
  <r>
    <x v="16"/>
    <x v="6"/>
    <s v="FA"/>
    <x v="17"/>
    <s v="Spring Creek Hatchery"/>
    <s v="USFW"/>
    <d v="2003-03-08T00:00:00"/>
    <x v="1054"/>
    <x v="10"/>
    <d v="2003-03-08T00:00:00"/>
    <x v="1"/>
  </r>
  <r>
    <x v="16"/>
    <x v="6"/>
    <s v="FA"/>
    <x v="17"/>
    <s v="Spring Creek Hatchery"/>
    <s v="USFW"/>
    <d v="2003-04-14T00:00:00"/>
    <x v="1055"/>
    <x v="10"/>
    <d v="2003-04-14T00:00:00"/>
    <x v="1"/>
  </r>
  <r>
    <x v="16"/>
    <x v="6"/>
    <s v="FA"/>
    <x v="17"/>
    <s v="Spring Creek Hatchery"/>
    <s v="USFW"/>
    <d v="2003-05-08T00:00:00"/>
    <x v="1056"/>
    <x v="10"/>
    <d v="2003-05-08T00:00:00"/>
    <x v="1"/>
  </r>
  <r>
    <x v="16"/>
    <x v="2"/>
    <s v="FA"/>
    <x v="2"/>
    <s v="Thornhollow Acclim Pond"/>
    <s v="ODFW"/>
    <d v="2003-03-01T00:00:00"/>
    <x v="1057"/>
    <x v="1"/>
    <d v="2003-03-07T00:00:00"/>
    <x v="1"/>
  </r>
  <r>
    <x v="16"/>
    <x v="2"/>
    <s v="FA"/>
    <x v="2"/>
    <s v="Thornhollow Acclim Pond"/>
    <s v="ODFW"/>
    <d v="2003-04-08T00:00:00"/>
    <x v="1058"/>
    <x v="1"/>
    <d v="2003-04-15T00:00:00"/>
    <x v="1"/>
  </r>
  <r>
    <x v="16"/>
    <x v="6"/>
    <s v="FA"/>
    <x v="1"/>
    <s v="Thornhollow Acclim Pond"/>
    <s v="ODFW"/>
    <d v="2003-05-16T00:00:00"/>
    <x v="1059"/>
    <x v="1"/>
    <d v="2003-05-22T00:00:00"/>
    <x v="1"/>
  </r>
  <r>
    <x v="16"/>
    <x v="6"/>
    <s v="FA"/>
    <x v="1"/>
    <s v="Umatilla River"/>
    <s v="ODFW"/>
    <d v="2003-05-22T00:00:00"/>
    <x v="1060"/>
    <x v="1"/>
    <d v="2003-05-22T00:00:00"/>
    <x v="1"/>
  </r>
  <r>
    <x v="16"/>
    <x v="4"/>
    <s v="SP"/>
    <x v="1"/>
    <s v="Imeques Acclim Pond"/>
    <s v="ODFW"/>
    <d v="2003-03-01T00:00:00"/>
    <x v="1061"/>
    <x v="1"/>
    <d v="2003-03-06T00:00:00"/>
    <x v="1"/>
  </r>
  <r>
    <x v="16"/>
    <x v="4"/>
    <s v="SP"/>
    <x v="16"/>
    <s v="Imeques Acclim Pond"/>
    <s v="USFW"/>
    <d v="2003-04-08T00:00:00"/>
    <x v="1062"/>
    <x v="1"/>
    <d v="2003-04-15T00:00:00"/>
    <x v="1"/>
  </r>
  <r>
    <x v="16"/>
    <x v="7"/>
    <s v="UN"/>
    <x v="12"/>
    <s v="Pendelton Acclim Pond"/>
    <s v="ODFW"/>
    <d v="2003-03-01T00:00:00"/>
    <x v="1063"/>
    <x v="1"/>
    <d v="2003-03-05T00:00:00"/>
    <x v="1"/>
  </r>
  <r>
    <x v="16"/>
    <x v="7"/>
    <s v="UN"/>
    <x v="28"/>
    <s v="Pendelton Acclim Pond"/>
    <s v="ODFW"/>
    <d v="2003-03-01T00:00:00"/>
    <x v="1064"/>
    <x v="1"/>
    <d v="2003-03-05T00:00:00"/>
    <x v="1"/>
  </r>
  <r>
    <x v="16"/>
    <x v="8"/>
    <s v="SU"/>
    <x v="1"/>
    <s v="Bonifer Acclim Pond"/>
    <s v="ODFW"/>
    <d v="2003-04-22T00:00:00"/>
    <x v="1065"/>
    <x v="1"/>
    <d v="2003-04-28T00:00:00"/>
    <x v="1"/>
  </r>
  <r>
    <x v="16"/>
    <x v="8"/>
    <s v="SU"/>
    <x v="1"/>
    <s v="Minthorn Acclimation Pond"/>
    <s v="ODFW"/>
    <d v="2003-04-22T00:00:00"/>
    <x v="1066"/>
    <x v="1"/>
    <d v="2003-04-29T00:00:00"/>
    <x v="1"/>
  </r>
  <r>
    <x v="16"/>
    <x v="8"/>
    <s v="SU"/>
    <x v="1"/>
    <s v="Pendelton Acclim Pond"/>
    <s v="ODFW"/>
    <d v="2003-04-22T00:00:00"/>
    <x v="1067"/>
    <x v="1"/>
    <d v="2003-04-30T00:00:00"/>
    <x v="1"/>
  </r>
  <r>
    <x v="16"/>
    <x v="8"/>
    <s v="WI"/>
    <x v="8"/>
    <s v="E Fk Irrig Dist Sand Trap"/>
    <s v="ODFW"/>
    <d v="2003-04-10T00:00:00"/>
    <x v="1068"/>
    <x v="5"/>
    <d v="2003-04-29T00:00:00"/>
    <x v="1"/>
  </r>
  <r>
    <x v="16"/>
    <x v="8"/>
    <s v="WI"/>
    <x v="8"/>
    <s v="Parkdale Acclim Pond"/>
    <s v="ODFW"/>
    <d v="2003-04-10T00:00:00"/>
    <x v="1069"/>
    <x v="5"/>
    <d v="2003-04-29T00:00:00"/>
    <x v="1"/>
  </r>
  <r>
    <x v="16"/>
    <x v="8"/>
    <s v="SU"/>
    <x v="8"/>
    <s v="Blackberry Acclim Pond"/>
    <s v="ODFW"/>
    <d v="2003-04-03T00:00:00"/>
    <x v="1070"/>
    <x v="5"/>
    <d v="2003-05-07T00:00:00"/>
    <x v="1"/>
  </r>
  <r>
    <x v="16"/>
    <x v="4"/>
    <s v="SP"/>
    <x v="0"/>
    <s v="Parkdale Acclim Pond"/>
    <s v="ODFW"/>
    <d v="2003-04-06T00:00:00"/>
    <x v="1071"/>
    <x v="5"/>
    <d v="2003-04-06T00:00:00"/>
    <x v="1"/>
  </r>
  <r>
    <x v="16"/>
    <x v="4"/>
    <s v="SP"/>
    <x v="0"/>
    <s v="Blackberry Acclim Pond"/>
    <s v="ODFW"/>
    <d v="2003-04-07T00:00:00"/>
    <x v="1072"/>
    <x v="5"/>
    <d v="2003-04-22T00:00:00"/>
    <x v="1"/>
  </r>
  <r>
    <x v="16"/>
    <x v="4"/>
    <s v="SP"/>
    <x v="0"/>
    <s v="Jones Creek Acclim Pond"/>
    <s v="ODFW"/>
    <d v="2003-04-07T00:00:00"/>
    <x v="1073"/>
    <x v="5"/>
    <d v="2003-04-22T00:00:00"/>
    <x v="1"/>
  </r>
  <r>
    <x v="16"/>
    <x v="4"/>
    <s v="SP"/>
    <x v="16"/>
    <s v="Little White Salmon Hatchery"/>
    <s v="USFW"/>
    <d v="2003-04-17T00:00:00"/>
    <x v="1074"/>
    <x v="3"/>
    <d v="2003-04-17T00:00:00"/>
    <x v="1"/>
  </r>
  <r>
    <x v="16"/>
    <x v="7"/>
    <s v="UN"/>
    <x v="5"/>
    <s v="Little White Salmon River"/>
    <s v="USFW"/>
    <d v="2003-04-17T00:00:00"/>
    <x v="1075"/>
    <x v="3"/>
    <d v="2003-04-17T00:00:00"/>
    <x v="1"/>
  </r>
  <r>
    <x v="16"/>
    <x v="6"/>
    <s v="FA"/>
    <x v="16"/>
    <s v="Little White Salmon Hatchery"/>
    <s v="USFW"/>
    <d v="2003-06-26T00:00:00"/>
    <x v="1076"/>
    <x v="3"/>
    <d v="2003-06-26T00:00:00"/>
    <x v="1"/>
  </r>
  <r>
    <x v="16"/>
    <x v="4"/>
    <s v="SP"/>
    <x v="22"/>
    <s v="Warm Springs Hatchery"/>
    <s v="USFW"/>
    <d v="2003-03-26T00:00:00"/>
    <x v="1077"/>
    <x v="0"/>
    <d v="2003-04-16T00:00:00"/>
    <x v="1"/>
  </r>
  <r>
    <x v="16"/>
    <x v="4"/>
    <s v="SP"/>
    <x v="4"/>
    <s v="Carson Hatchery"/>
    <s v="USFW"/>
    <d v="2003-04-16T00:00:00"/>
    <x v="1078"/>
    <x v="2"/>
    <d v="2003-04-17T00:00:00"/>
    <x v="1"/>
  </r>
  <r>
    <x v="16"/>
    <x v="4"/>
    <s v="SP"/>
    <x v="0"/>
    <s v="Bel. Pelton Ladder"/>
    <s v="ODFW"/>
    <d v="2003-04-11T00:00:00"/>
    <x v="1079"/>
    <x v="0"/>
    <d v="2003-04-16T00:00:00"/>
    <x v="1"/>
  </r>
  <r>
    <x v="16"/>
    <x v="8"/>
    <s v="SU"/>
    <x v="0"/>
    <s v="Bel. Pelton Ladder"/>
    <s v="ODFW"/>
    <d v="2003-04-03T00:00:00"/>
    <x v="1080"/>
    <x v="0"/>
    <d v="2003-04-03T00:00:00"/>
    <x v="1"/>
  </r>
  <r>
    <x v="16"/>
    <x v="9"/>
    <s v="NO"/>
    <x v="21"/>
    <s v="Klickitat River"/>
    <s v="WDFW"/>
    <d v="2003-03-31T00:00:00"/>
    <x v="1081"/>
    <x v="8"/>
    <d v="2003-04-09T00:00:00"/>
    <x v="1"/>
  </r>
  <r>
    <x v="16"/>
    <x v="4"/>
    <s v="SP"/>
    <x v="15"/>
    <s v="Klickitat Hatchery"/>
    <s v="WDFW"/>
    <d v="2003-03-05T00:00:00"/>
    <x v="1082"/>
    <x v="8"/>
    <d v="2003-03-09T00:00:00"/>
    <x v="1"/>
  </r>
  <r>
    <x v="16"/>
    <x v="9"/>
    <s v="NO"/>
    <x v="15"/>
    <s v="Klickitat Hatchery"/>
    <s v="WDFW"/>
    <d v="2003-05-19T00:00:00"/>
    <x v="1083"/>
    <x v="8"/>
    <d v="2003-05-26T00:00:00"/>
    <x v="1"/>
  </r>
  <r>
    <x v="16"/>
    <x v="6"/>
    <s v="FA"/>
    <x v="15"/>
    <s v="Klickitat Hatchery"/>
    <s v="WDFW"/>
    <d v="2003-06-03T00:00:00"/>
    <x v="1084"/>
    <x v="8"/>
    <d v="2003-06-19T00:00:00"/>
    <x v="1"/>
  </r>
  <r>
    <x v="16"/>
    <x v="8"/>
    <s v="SU"/>
    <x v="20"/>
    <s v="Klickitat River"/>
    <s v="WDFW"/>
    <d v="2003-05-01T00:00:00"/>
    <x v="1085"/>
    <x v="8"/>
    <d v="2003-05-08T00:00:00"/>
    <x v="1"/>
  </r>
  <r>
    <x v="16"/>
    <x v="8"/>
    <s v="WI"/>
    <x v="20"/>
    <s v="White Salmon River"/>
    <s v="WDFW"/>
    <d v="2003-05-01T00:00:00"/>
    <x v="1086"/>
    <x v="11"/>
    <d v="2003-05-12T00:00:00"/>
    <x v="1"/>
  </r>
  <r>
    <x v="16"/>
    <x v="8"/>
    <s v="SU"/>
    <x v="20"/>
    <s v="Drano Lake"/>
    <s v="WDFW"/>
    <d v="2003-05-05T00:00:00"/>
    <x v="1087"/>
    <x v="3"/>
    <d v="2003-05-07T00:00:00"/>
    <x v="1"/>
  </r>
  <r>
    <x v="16"/>
    <x v="8"/>
    <s v="SU"/>
    <x v="10"/>
    <s v="Walla Walla River"/>
    <s v="WDFW"/>
    <d v="2003-04-15T00:00:00"/>
    <x v="350"/>
    <x v="9"/>
    <d v="2003-04-17T00:00:00"/>
    <x v="1"/>
  </r>
  <r>
    <x v="16"/>
    <x v="8"/>
    <s v="SU"/>
    <x v="10"/>
    <s v="Dayton Acclim Pond"/>
    <s v="WDFW"/>
    <d v="2003-04-15T00:00:00"/>
    <x v="1088"/>
    <x v="6"/>
    <d v="2003-04-30T00:00:00"/>
    <x v="1"/>
  </r>
  <r>
    <x v="16"/>
    <x v="8"/>
    <s v="SU"/>
    <x v="10"/>
    <s v="Dayton Acclim Pond"/>
    <s v="WDFW"/>
    <d v="2003-04-21T00:00:00"/>
    <x v="1089"/>
    <x v="6"/>
    <d v="2003-04-21T00:00:00"/>
    <x v="1"/>
  </r>
  <r>
    <x v="16"/>
    <x v="6"/>
    <s v="FA"/>
    <x v="18"/>
    <s v="Priest Rapids Hatchery"/>
    <s v="WDFW"/>
    <d v="2003-06-12T00:00:00"/>
    <x v="1090"/>
    <x v="7"/>
    <d v="2003-06-21T00:00:00"/>
    <x v="1"/>
  </r>
  <r>
    <x v="16"/>
    <x v="6"/>
    <s v="FA"/>
    <x v="18"/>
    <s v="Ringold Springs Hatchery"/>
    <s v="WDFW"/>
    <d v="2003-06-06T00:00:00"/>
    <x v="1091"/>
    <x v="7"/>
    <d v="2003-06-18T00:00:00"/>
    <x v="1"/>
  </r>
  <r>
    <x v="16"/>
    <x v="8"/>
    <s v="SU"/>
    <x v="18"/>
    <s v="Ringold Springs Hatchery"/>
    <s v="WDFW"/>
    <d v="2003-04-11T00:00:00"/>
    <x v="1092"/>
    <x v="7"/>
    <d v="2003-04-22T00:00:00"/>
    <x v="1"/>
  </r>
  <r>
    <x v="16"/>
    <x v="3"/>
    <s v="SU"/>
    <x v="25"/>
    <s v="Bel. Priest Rapids Dam"/>
    <s v="WDFW"/>
    <d v="2003-04-07T00:00:00"/>
    <x v="1093"/>
    <x v="7"/>
    <d v="2003-05-30T00:00:00"/>
    <x v="1"/>
  </r>
  <r>
    <x v="16"/>
    <x v="7"/>
    <s v="UN"/>
    <x v="12"/>
    <s v="Pendelton Acclim Pond"/>
    <s v="ODFW"/>
    <d v="2003-04-03T00:00:00"/>
    <x v="1094"/>
    <x v="1"/>
    <d v="2003-04-10T00:00:00"/>
    <x v="1"/>
  </r>
  <r>
    <x v="16"/>
    <x v="4"/>
    <s v="SP"/>
    <x v="14"/>
    <s v="Clark Flat Acclim Pond"/>
    <s v="YATR"/>
    <d v="2003-03-14T00:00:00"/>
    <x v="1095"/>
    <x v="4"/>
    <d v="2003-05-15T00:00:00"/>
    <x v="1"/>
  </r>
  <r>
    <x v="16"/>
    <x v="4"/>
    <s v="SP"/>
    <x v="14"/>
    <s v="Easton Pond"/>
    <s v="YATR"/>
    <d v="2003-03-14T00:00:00"/>
    <x v="1096"/>
    <x v="4"/>
    <d v="2003-03-28T00:00:00"/>
    <x v="1"/>
  </r>
  <r>
    <x v="16"/>
    <x v="4"/>
    <s v="SP"/>
    <x v="14"/>
    <s v="Jack Creek Acclim Pond"/>
    <s v="YATR"/>
    <d v="2003-03-14T00:00:00"/>
    <x v="1097"/>
    <x v="4"/>
    <d v="2003-05-15T00:00:00"/>
    <x v="1"/>
  </r>
  <r>
    <x v="16"/>
    <x v="7"/>
    <s v="UN"/>
    <x v="14"/>
    <s v="Easton Pond"/>
    <s v="YATR"/>
    <d v="2003-05-20T00:00:00"/>
    <x v="1098"/>
    <x v="4"/>
    <d v="2003-05-20T00:00:00"/>
    <x v="1"/>
  </r>
  <r>
    <x v="16"/>
    <x v="7"/>
    <s v="UN"/>
    <x v="14"/>
    <s v="Lost Creek Acclim Pond"/>
    <s v="YATR"/>
    <d v="2003-05-20T00:00:00"/>
    <x v="1099"/>
    <x v="4"/>
    <d v="2003-05-20T00:00:00"/>
    <x v="1"/>
  </r>
  <r>
    <x v="16"/>
    <x v="7"/>
    <s v="UN"/>
    <x v="31"/>
    <s v="Yakama River"/>
    <s v="YATR"/>
    <d v="2003-05-30T00:00:00"/>
    <x v="1100"/>
    <x v="4"/>
    <d v="2003-05-30T00:00:00"/>
    <x v="1"/>
  </r>
  <r>
    <x v="16"/>
    <x v="7"/>
    <s v="UN"/>
    <x v="14"/>
    <s v="Holmes Pond"/>
    <s v="YATR"/>
    <d v="2003-04-30T00:00:00"/>
    <x v="1101"/>
    <x v="4"/>
    <d v="2003-04-30T00:00:00"/>
    <x v="1"/>
  </r>
  <r>
    <x v="16"/>
    <x v="6"/>
    <s v="FA"/>
    <x v="7"/>
    <s v="Prosser Acclim Pond"/>
    <s v="YATR"/>
    <d v="2003-04-25T00:00:00"/>
    <x v="1102"/>
    <x v="4"/>
    <d v="2003-04-26T00:00:00"/>
    <x v="1"/>
  </r>
  <r>
    <x v="16"/>
    <x v="6"/>
    <s v="FA"/>
    <x v="16"/>
    <s v="Prosser Acclim Pond"/>
    <s v="USFW"/>
    <d v="2003-04-28T00:00:00"/>
    <x v="1103"/>
    <x v="4"/>
    <d v="2003-05-27T00:00:00"/>
    <x v="1"/>
  </r>
  <r>
    <x v="16"/>
    <x v="6"/>
    <s v="FA"/>
    <x v="7"/>
    <s v="Marion Drain"/>
    <s v="YATR"/>
    <d v="2003-04-21T00:00:00"/>
    <x v="1104"/>
    <x v="4"/>
    <d v="2003-04-21T00:00:00"/>
    <x v="1"/>
  </r>
  <r>
    <x v="16"/>
    <x v="8"/>
    <s v="SU"/>
    <x v="8"/>
    <s v="Hood River"/>
    <s v="ODFW"/>
    <d v="2003-03-13T00:00:00"/>
    <x v="1105"/>
    <x v="5"/>
    <d v="2003-03-13T00:00:00"/>
    <x v="1"/>
  </r>
  <r>
    <x v="16"/>
    <x v="6"/>
    <s v="FA"/>
    <x v="15"/>
    <s v="Klickitat Hatchery"/>
    <s v="WDFW"/>
    <d v="2003-07-14T00:00:00"/>
    <x v="1106"/>
    <x v="8"/>
    <d v="2003-07-14T00:00:00"/>
    <x v="1"/>
  </r>
  <r>
    <x v="16"/>
    <x v="6"/>
    <s v="FA"/>
    <x v="7"/>
    <s v="Prosser Acclim Pond"/>
    <s v="YATR"/>
    <d v="2003-05-21T00:00:00"/>
    <x v="1107"/>
    <x v="4"/>
    <d v="2003-05-22T00:00:00"/>
    <x v="1"/>
  </r>
  <r>
    <x v="16"/>
    <x v="7"/>
    <s v="UN"/>
    <x v="12"/>
    <s v="Pendelton Acclim Pond"/>
    <s v="ODFW"/>
    <d v="2003-03-28T00:00:00"/>
    <x v="1108"/>
    <x v="1"/>
    <d v="2003-03-28T00:00:00"/>
    <x v="1"/>
  </r>
  <r>
    <x v="17"/>
    <x v="0"/>
    <s v="SP"/>
    <x v="15"/>
    <s v="Upper Klickitat River"/>
    <s v="WDFW"/>
    <d v="2001-05-08T00:00:00"/>
    <x v="1109"/>
    <x v="8"/>
    <d v="2001-05-08T00:00:00"/>
    <x v="4"/>
  </r>
  <r>
    <x v="17"/>
    <x v="0"/>
    <s v="SP"/>
    <x v="17"/>
    <s v="White Salmon River"/>
    <s v="USFW"/>
    <d v="2001-05-02T00:00:00"/>
    <x v="1110"/>
    <x v="11"/>
    <d v="2001-05-02T00:00:00"/>
    <x v="4"/>
  </r>
  <r>
    <x v="17"/>
    <x v="0"/>
    <s v="SP"/>
    <x v="17"/>
    <s v="White Salmon River"/>
    <s v="USFW"/>
    <d v="2001-08-17T00:00:00"/>
    <x v="1111"/>
    <x v="11"/>
    <d v="2001-08-24T00:00:00"/>
    <x v="4"/>
  </r>
  <r>
    <x v="17"/>
    <x v="0"/>
    <s v="SP"/>
    <x v="22"/>
    <s v="Warm Springs Hatchery"/>
    <s v="USFW"/>
    <d v="2001-10-01T00:00:00"/>
    <x v="1112"/>
    <x v="0"/>
    <d v="2001-11-14T00:00:00"/>
    <x v="2"/>
  </r>
  <r>
    <x v="17"/>
    <x v="8"/>
    <s v="SU"/>
    <x v="1"/>
    <s v="Bonifer Acclim Pond"/>
    <s v="ODFW"/>
    <d v="2002-04-02T00:00:00"/>
    <x v="1113"/>
    <x v="1"/>
    <d v="2002-04-09T00:00:00"/>
    <x v="1"/>
  </r>
  <r>
    <x v="17"/>
    <x v="8"/>
    <s v="SU"/>
    <x v="1"/>
    <s v="Minthorn Acclimation Pond"/>
    <s v="ODFW"/>
    <d v="2002-04-29T00:00:00"/>
    <x v="1114"/>
    <x v="1"/>
    <d v="2002-04-30T00:00:00"/>
    <x v="1"/>
  </r>
  <r>
    <x v="17"/>
    <x v="8"/>
    <s v="SU"/>
    <x v="1"/>
    <s v="Pendelton Acclim Pond"/>
    <s v="ODFW"/>
    <d v="2002-04-30T00:00:00"/>
    <x v="1115"/>
    <x v="1"/>
    <d v="2002-04-30T00:00:00"/>
    <x v="1"/>
  </r>
  <r>
    <x v="17"/>
    <x v="2"/>
    <s v="FA"/>
    <x v="2"/>
    <s v="Thornhollow Acclim Pond"/>
    <s v="ODFW"/>
    <d v="2002-03-01T00:00:00"/>
    <x v="1116"/>
    <x v="1"/>
    <d v="2002-03-07T00:00:00"/>
    <x v="1"/>
  </r>
  <r>
    <x v="17"/>
    <x v="2"/>
    <s v="FA"/>
    <x v="2"/>
    <s v="Thornhollow Acclim Pond"/>
    <s v="ODFW"/>
    <d v="2002-04-04T00:00:00"/>
    <x v="1117"/>
    <x v="1"/>
    <d v="2002-04-11T00:00:00"/>
    <x v="1"/>
  </r>
  <r>
    <x v="17"/>
    <x v="6"/>
    <s v="FA"/>
    <x v="1"/>
    <s v="Thornhollow Acclim Pond"/>
    <s v="ODFW"/>
    <d v="2002-05-17T00:00:00"/>
    <x v="1118"/>
    <x v="1"/>
    <d v="2002-05-23T00:00:00"/>
    <x v="1"/>
  </r>
  <r>
    <x v="17"/>
    <x v="6"/>
    <s v="FA"/>
    <x v="1"/>
    <s v="Umatilla River"/>
    <s v="ODFW"/>
    <d v="2002-05-23T00:00:00"/>
    <x v="1119"/>
    <x v="1"/>
    <d v="2002-05-23T00:00:00"/>
    <x v="1"/>
  </r>
  <r>
    <x v="17"/>
    <x v="4"/>
    <s v="SP"/>
    <x v="1"/>
    <s v="Imeques Acclim Pond"/>
    <s v="ODFW"/>
    <d v="2002-02-02T00:00:00"/>
    <x v="1120"/>
    <x v="1"/>
    <d v="2002-02-07T00:00:00"/>
    <x v="1"/>
  </r>
  <r>
    <x v="17"/>
    <x v="4"/>
    <s v="SP"/>
    <x v="1"/>
    <s v="Imeques Acclim Pond"/>
    <s v="ODFW"/>
    <d v="2002-03-01T00:00:00"/>
    <x v="1121"/>
    <x v="1"/>
    <d v="2002-03-08T00:00:00"/>
    <x v="1"/>
  </r>
  <r>
    <x v="17"/>
    <x v="4"/>
    <s v="SP"/>
    <x v="5"/>
    <s v="Imeques Acclim Pond"/>
    <s v="USFW"/>
    <d v="2002-04-04T00:00:00"/>
    <x v="1122"/>
    <x v="1"/>
    <d v="2002-04-11T00:00:00"/>
    <x v="1"/>
  </r>
  <r>
    <x v="17"/>
    <x v="7"/>
    <s v="UN"/>
    <x v="12"/>
    <s v="Pendelton Acclim Pond"/>
    <s v="ODFW"/>
    <d v="2002-03-07T00:00:00"/>
    <x v="1123"/>
    <x v="1"/>
    <d v="2002-03-29T00:00:00"/>
    <x v="1"/>
  </r>
  <r>
    <x v="17"/>
    <x v="6"/>
    <s v="FA"/>
    <x v="17"/>
    <s v="Spring Creek Hatchery"/>
    <s v="USFW"/>
    <d v="2001-12-11T00:00:00"/>
    <x v="1124"/>
    <x v="10"/>
    <d v="2001-12-12T00:00:00"/>
    <x v="0"/>
  </r>
  <r>
    <x v="17"/>
    <x v="6"/>
    <s v="FA"/>
    <x v="17"/>
    <s v="Spring Creek Hatchery"/>
    <s v="USFW"/>
    <d v="2002-03-11T00:00:00"/>
    <x v="1125"/>
    <x v="10"/>
    <d v="2002-03-11T00:00:00"/>
    <x v="1"/>
  </r>
  <r>
    <x v="17"/>
    <x v="6"/>
    <s v="FA"/>
    <x v="17"/>
    <s v="Spring Creek Hatchery"/>
    <s v="USFW"/>
    <d v="2002-03-29T00:00:00"/>
    <x v="1126"/>
    <x v="10"/>
    <d v="2002-03-29T00:00:00"/>
    <x v="1"/>
  </r>
  <r>
    <x v="17"/>
    <x v="6"/>
    <s v="FA"/>
    <x v="17"/>
    <s v="Spring Creek Hatchery"/>
    <s v="USFW"/>
    <d v="2002-04-30T00:00:00"/>
    <x v="1127"/>
    <x v="10"/>
    <d v="2002-04-30T00:00:00"/>
    <x v="1"/>
  </r>
  <r>
    <x v="17"/>
    <x v="4"/>
    <s v="SP"/>
    <x v="17"/>
    <s v="White Salmon River"/>
    <s v="USFW"/>
    <d v="2002-01-07T00:00:00"/>
    <x v="1128"/>
    <x v="11"/>
    <d v="2002-01-08T00:00:00"/>
    <x v="1"/>
  </r>
  <r>
    <x v="17"/>
    <x v="8"/>
    <s v="SU"/>
    <x v="10"/>
    <s v="Dayton Acclim Pond"/>
    <s v="WDFW"/>
    <d v="2002-04-01T00:00:00"/>
    <x v="1129"/>
    <x v="6"/>
    <d v="2002-04-30T00:00:00"/>
    <x v="1"/>
  </r>
  <r>
    <x v="17"/>
    <x v="8"/>
    <s v="SU"/>
    <x v="10"/>
    <s v="Dayton Acclim Pond"/>
    <s v="WDFW"/>
    <d v="2002-05-02T00:00:00"/>
    <x v="1130"/>
    <x v="6"/>
    <d v="2002-05-02T00:00:00"/>
    <x v="1"/>
  </r>
  <r>
    <x v="17"/>
    <x v="8"/>
    <s v="SU"/>
    <x v="10"/>
    <s v="Walla Walla River"/>
    <s v="WDFW"/>
    <d v="2002-04-16T00:00:00"/>
    <x v="1131"/>
    <x v="9"/>
    <d v="2002-04-18T00:00:00"/>
    <x v="1"/>
  </r>
  <r>
    <x v="17"/>
    <x v="4"/>
    <s v="SP"/>
    <x v="22"/>
    <s v="Warm Springs Hatchery"/>
    <s v="USFW"/>
    <d v="2002-03-26T00:00:00"/>
    <x v="1132"/>
    <x v="0"/>
    <d v="2002-04-24T00:00:00"/>
    <x v="1"/>
  </r>
  <r>
    <x v="17"/>
    <x v="4"/>
    <s v="SP"/>
    <x v="0"/>
    <s v="Parkdale Acclim Pond"/>
    <s v="ODFW"/>
    <d v="2002-04-05T00:00:00"/>
    <x v="1133"/>
    <x v="5"/>
    <d v="2002-04-05T00:00:00"/>
    <x v="1"/>
  </r>
  <r>
    <x v="17"/>
    <x v="4"/>
    <s v="SP"/>
    <x v="0"/>
    <s v="Blackberry Acclim Pond"/>
    <s v="ODFW"/>
    <d v="2002-04-05T00:00:00"/>
    <x v="1134"/>
    <x v="5"/>
    <d v="2002-04-25T00:00:00"/>
    <x v="1"/>
  </r>
  <r>
    <x v="17"/>
    <x v="4"/>
    <s v="SP"/>
    <x v="0"/>
    <s v="Jones Creek Acclim Pond"/>
    <s v="ODFW"/>
    <d v="2002-04-05T00:00:00"/>
    <x v="1135"/>
    <x v="5"/>
    <d v="2002-04-13T00:00:00"/>
    <x v="1"/>
  </r>
  <r>
    <x v="17"/>
    <x v="0"/>
    <s v="SP"/>
    <x v="23"/>
    <s v="Parkdale Acclim Pond"/>
    <s v="WSTR"/>
    <d v="2001-07-23T00:00:00"/>
    <x v="185"/>
    <x v="5"/>
    <d v="2001-07-23T00:00:00"/>
    <x v="4"/>
  </r>
  <r>
    <x v="17"/>
    <x v="8"/>
    <s v="WI"/>
    <x v="8"/>
    <s v="E Fk Irrig Dist Sand Trap"/>
    <s v="ODFW"/>
    <d v="2002-04-12T00:00:00"/>
    <x v="1136"/>
    <x v="5"/>
    <d v="2002-04-29T00:00:00"/>
    <x v="1"/>
  </r>
  <r>
    <x v="17"/>
    <x v="8"/>
    <s v="WI"/>
    <x v="8"/>
    <s v="Parkdale Acclim Pond"/>
    <s v="ODFW"/>
    <d v="2002-04-12T00:00:00"/>
    <x v="1137"/>
    <x v="5"/>
    <d v="2002-04-29T00:00:00"/>
    <x v="1"/>
  </r>
  <r>
    <x v="17"/>
    <x v="8"/>
    <s v="SU"/>
    <x v="8"/>
    <s v="Blackberry Acclim Pond"/>
    <s v="ODFW"/>
    <d v="2002-04-10T00:00:00"/>
    <x v="1138"/>
    <x v="5"/>
    <d v="2002-05-01T00:00:00"/>
    <x v="1"/>
  </r>
  <r>
    <x v="17"/>
    <x v="4"/>
    <s v="SP"/>
    <x v="15"/>
    <s v="Klickitat Hatchery"/>
    <s v="WDFW"/>
    <d v="2002-03-08T00:00:00"/>
    <x v="1139"/>
    <x v="8"/>
    <d v="2002-03-12T00:00:00"/>
    <x v="1"/>
  </r>
  <r>
    <x v="17"/>
    <x v="9"/>
    <s v="NO"/>
    <x v="15"/>
    <s v="Klickitat Hatchery"/>
    <s v="WDFW"/>
    <d v="2002-05-02T00:00:00"/>
    <x v="1140"/>
    <x v="8"/>
    <d v="2002-05-09T00:00:00"/>
    <x v="1"/>
  </r>
  <r>
    <x v="17"/>
    <x v="6"/>
    <s v="FA"/>
    <x v="15"/>
    <s v="Klickitat Hatchery"/>
    <s v="WDFW"/>
    <d v="2002-06-03T00:00:00"/>
    <x v="1141"/>
    <x v="8"/>
    <d v="2002-07-16T00:00:00"/>
    <x v="1"/>
  </r>
  <r>
    <x v="17"/>
    <x v="6"/>
    <s v="FA"/>
    <x v="18"/>
    <s v="Priest Rapids Hatchery"/>
    <s v="WDFW"/>
    <d v="2002-06-11T00:00:00"/>
    <x v="1142"/>
    <x v="7"/>
    <d v="2002-06-20T00:00:00"/>
    <x v="1"/>
  </r>
  <r>
    <x v="17"/>
    <x v="6"/>
    <s v="FA"/>
    <x v="19"/>
    <s v="Ringold Springs Hatchery"/>
    <s v="WDFW"/>
    <d v="2002-06-17T00:00:00"/>
    <x v="1143"/>
    <x v="7"/>
    <d v="2002-06-24T00:00:00"/>
    <x v="1"/>
  </r>
  <r>
    <x v="17"/>
    <x v="8"/>
    <s v="SU"/>
    <x v="19"/>
    <s v="Ringold Springs Hatchery"/>
    <s v="WDFW"/>
    <d v="2002-04-10T00:00:00"/>
    <x v="1144"/>
    <x v="7"/>
    <d v="2002-04-17T00:00:00"/>
    <x v="1"/>
  </r>
  <r>
    <x v="17"/>
    <x v="4"/>
    <s v="SP"/>
    <x v="4"/>
    <s v="Carson Hatchery"/>
    <s v="USFW"/>
    <d v="2002-04-16T00:00:00"/>
    <x v="1145"/>
    <x v="2"/>
    <d v="2002-04-17T00:00:00"/>
    <x v="1"/>
  </r>
  <r>
    <x v="17"/>
    <x v="4"/>
    <s v="SP"/>
    <x v="16"/>
    <s v="Little White Salmon Hatchery"/>
    <s v="USFW"/>
    <d v="2002-04-18T00:00:00"/>
    <x v="1146"/>
    <x v="3"/>
    <d v="2002-04-18T00:00:00"/>
    <x v="1"/>
  </r>
  <r>
    <x v="17"/>
    <x v="6"/>
    <s v="FA"/>
    <x v="16"/>
    <s v="Little White Salmon Hatchery"/>
    <s v="USFW"/>
    <d v="2002-06-20T00:00:00"/>
    <x v="1147"/>
    <x v="3"/>
    <d v="2002-06-20T00:00:00"/>
    <x v="1"/>
  </r>
  <r>
    <x v="17"/>
    <x v="7"/>
    <s v="UN"/>
    <x v="5"/>
    <s v="Little White Salmon River"/>
    <s v="USFW"/>
    <d v="2002-04-18T00:00:00"/>
    <x v="1148"/>
    <x v="3"/>
    <d v="2002-04-19T00:00:00"/>
    <x v="1"/>
  </r>
  <r>
    <x v="17"/>
    <x v="9"/>
    <s v="NO"/>
    <x v="21"/>
    <s v="Klickitat River"/>
    <s v="WDFW"/>
    <d v="2002-03-27T00:00:00"/>
    <x v="1149"/>
    <x v="8"/>
    <d v="2002-04-04T00:00:00"/>
    <x v="1"/>
  </r>
  <r>
    <x v="17"/>
    <x v="1"/>
    <s v="SU"/>
    <x v="0"/>
    <s v="Bel. Pelton Ladder"/>
    <s v="ODFW"/>
    <d v="2002-04-01T00:00:00"/>
    <x v="1150"/>
    <x v="0"/>
    <d v="2002-04-02T00:00:00"/>
    <x v="1"/>
  </r>
  <r>
    <x v="17"/>
    <x v="4"/>
    <s v="SP"/>
    <x v="0"/>
    <s v="Bel. Pelton Ladder"/>
    <s v="ODFW"/>
    <d v="2002-04-15T00:00:00"/>
    <x v="1151"/>
    <x v="0"/>
    <d v="2002-04-18T00:00:00"/>
    <x v="1"/>
  </r>
  <r>
    <x v="17"/>
    <x v="8"/>
    <s v="SU"/>
    <x v="20"/>
    <s v="Klickitat River"/>
    <s v="WDFW"/>
    <d v="2002-05-02T00:00:00"/>
    <x v="1152"/>
    <x v="8"/>
    <d v="2002-05-09T00:00:00"/>
    <x v="1"/>
  </r>
  <r>
    <x v="17"/>
    <x v="8"/>
    <s v="WI"/>
    <x v="20"/>
    <s v="White Salmon River"/>
    <s v="WDFW"/>
    <d v="2002-05-01T00:00:00"/>
    <x v="1153"/>
    <x v="11"/>
    <d v="2002-05-01T00:00:00"/>
    <x v="1"/>
  </r>
  <r>
    <x v="17"/>
    <x v="4"/>
    <s v="SP"/>
    <x v="14"/>
    <s v="Jack Creek Acclim Pond"/>
    <s v="YATR"/>
    <d v="2002-03-15T00:00:00"/>
    <x v="1154"/>
    <x v="4"/>
    <d v="2002-05-24T00:00:00"/>
    <x v="1"/>
  </r>
  <r>
    <x v="17"/>
    <x v="4"/>
    <s v="SP"/>
    <x v="14"/>
    <s v="Easton Pond"/>
    <s v="YATR"/>
    <d v="2002-03-15T00:00:00"/>
    <x v="1155"/>
    <x v="4"/>
    <d v="2002-05-24T00:00:00"/>
    <x v="1"/>
  </r>
  <r>
    <x v="17"/>
    <x v="4"/>
    <s v="SP"/>
    <x v="14"/>
    <s v="Clark Flat Acclim Pond"/>
    <s v="YATR"/>
    <d v="2002-03-15T00:00:00"/>
    <x v="1156"/>
    <x v="4"/>
    <d v="2002-05-24T00:00:00"/>
    <x v="1"/>
  </r>
  <r>
    <x v="17"/>
    <x v="6"/>
    <s v="FA"/>
    <x v="7"/>
    <s v="Prosser Acclim Pond"/>
    <s v="YATR"/>
    <d v="2002-04-16T00:00:00"/>
    <x v="1157"/>
    <x v="4"/>
    <d v="2002-05-17T00:00:00"/>
    <x v="1"/>
  </r>
  <r>
    <x v="17"/>
    <x v="6"/>
    <s v="FA"/>
    <x v="7"/>
    <s v="Prosser Acclim Pond"/>
    <s v="YATR"/>
    <d v="2002-05-13T00:00:00"/>
    <x v="1158"/>
    <x v="4"/>
    <d v="2002-05-13T00:00:00"/>
    <x v="1"/>
  </r>
  <r>
    <x v="17"/>
    <x v="6"/>
    <s v="FA"/>
    <x v="7"/>
    <s v="Marion Drain"/>
    <s v="YATR"/>
    <d v="2002-04-15T00:00:00"/>
    <x v="1159"/>
    <x v="4"/>
    <d v="2002-04-15T00:00:00"/>
    <x v="1"/>
  </r>
  <r>
    <x v="17"/>
    <x v="7"/>
    <s v="UN"/>
    <x v="31"/>
    <s v="Naches River"/>
    <s v="YATR"/>
    <d v="2002-05-06T00:00:00"/>
    <x v="1160"/>
    <x v="4"/>
    <d v="2002-05-25T00:00:00"/>
    <x v="1"/>
  </r>
  <r>
    <x v="17"/>
    <x v="7"/>
    <s v="UN"/>
    <x v="32"/>
    <s v="Lost Creek Acclim Pond"/>
    <s v="YATR"/>
    <d v="2002-05-06T00:00:00"/>
    <x v="1161"/>
    <x v="4"/>
    <d v="2002-05-25T00:00:00"/>
    <x v="1"/>
  </r>
  <r>
    <x v="17"/>
    <x v="7"/>
    <s v="UN"/>
    <x v="7"/>
    <s v="Yakama River"/>
    <s v="YATR"/>
    <d v="2002-03-28T00:00:00"/>
    <x v="1162"/>
    <x v="4"/>
    <d v="2002-03-28T00:00:00"/>
    <x v="1"/>
  </r>
  <r>
    <x v="17"/>
    <x v="7"/>
    <s v="UN"/>
    <x v="33"/>
    <s v="Easton Pond"/>
    <s v="YATR"/>
    <d v="2002-05-06T00:00:00"/>
    <x v="1163"/>
    <x v="4"/>
    <d v="2002-05-25T00:00:00"/>
    <x v="1"/>
  </r>
  <r>
    <x v="17"/>
    <x v="4"/>
    <s v="SP"/>
    <x v="5"/>
    <s v="Imeques Acclim Pond"/>
    <s v="USFW"/>
    <d v="2002-03-08T00:00:00"/>
    <x v="1164"/>
    <x v="1"/>
    <d v="2002-03-14T00:00:00"/>
    <x v="1"/>
  </r>
  <r>
    <x v="17"/>
    <x v="6"/>
    <s v="FA"/>
    <x v="17"/>
    <s v="Spring Creek Hatchery"/>
    <s v="USFW"/>
    <d v="2002-02-11T00:00:00"/>
    <x v="1165"/>
    <x v="10"/>
    <d v="2002-03-01T00:00:00"/>
    <x v="1"/>
  </r>
  <r>
    <x v="17"/>
    <x v="1"/>
    <s v="SU"/>
    <x v="8"/>
    <s v="Hood River"/>
    <s v="ODFW"/>
    <d v="2002-04-17T00:00:00"/>
    <x v="1166"/>
    <x v="5"/>
    <d v="2002-04-18T00:00:00"/>
    <x v="1"/>
  </r>
  <r>
    <x v="17"/>
    <x v="7"/>
    <s v="UN"/>
    <x v="12"/>
    <s v="Pendelton Acclim Pond"/>
    <s v="ODFW"/>
    <d v="2002-04-17T00:00:00"/>
    <x v="1167"/>
    <x v="1"/>
    <d v="2002-04-17T00:00:00"/>
    <x v="1"/>
  </r>
  <r>
    <x v="17"/>
    <x v="8"/>
    <s v="SU"/>
    <x v="1"/>
    <s v="Umatilla River"/>
    <s v="ODFW"/>
    <d v="2002-04-29T00:00:00"/>
    <x v="1168"/>
    <x v="1"/>
    <d v="2002-05-18T00:00:00"/>
    <x v="1"/>
  </r>
  <r>
    <x v="18"/>
    <x v="0"/>
    <s v="SP"/>
    <x v="15"/>
    <s v="Upper Klickitat River"/>
    <s v="WDFW"/>
    <d v="2000-05-02T00:00:00"/>
    <x v="1169"/>
    <x v="8"/>
    <d v="2000-05-03T00:00:00"/>
    <x v="4"/>
  </r>
  <r>
    <x v="18"/>
    <x v="0"/>
    <s v="SP"/>
    <x v="15"/>
    <s v="Klickitat Hatchery"/>
    <s v="WDFW"/>
    <d v="2000-08-09T00:00:00"/>
    <x v="1170"/>
    <x v="8"/>
    <d v="2000-08-17T00:00:00"/>
    <x v="4"/>
  </r>
  <r>
    <x v="18"/>
    <x v="0"/>
    <s v="SP"/>
    <x v="22"/>
    <s v="Warm Springs Hatchery"/>
    <s v="USFW"/>
    <d v="2000-09-28T00:00:00"/>
    <x v="1171"/>
    <x v="0"/>
    <d v="2000-11-15T00:00:00"/>
    <x v="2"/>
  </r>
  <r>
    <x v="18"/>
    <x v="6"/>
    <s v="FA"/>
    <x v="17"/>
    <s v="Spring Creek Hatchery"/>
    <s v="USFW"/>
    <d v="2001-03-08T00:00:00"/>
    <x v="1172"/>
    <x v="10"/>
    <d v="2001-03-08T00:00:00"/>
    <x v="1"/>
  </r>
  <r>
    <x v="18"/>
    <x v="6"/>
    <s v="FA"/>
    <x v="17"/>
    <s v="Spring Creek Hatchery"/>
    <s v="USFW"/>
    <d v="2001-04-16T00:00:00"/>
    <x v="1173"/>
    <x v="10"/>
    <d v="2001-04-16T00:00:00"/>
    <x v="1"/>
  </r>
  <r>
    <x v="18"/>
    <x v="6"/>
    <s v="FA"/>
    <x v="7"/>
    <s v="Prosser Acclim Pond"/>
    <s v="YATR"/>
    <d v="2001-05-06T00:00:00"/>
    <x v="1174"/>
    <x v="4"/>
    <d v="2001-06-05T00:00:00"/>
    <x v="1"/>
  </r>
  <r>
    <x v="18"/>
    <x v="6"/>
    <s v="FA"/>
    <x v="7"/>
    <s v="Prosser Acclim Pond"/>
    <s v="YATR"/>
    <d v="2001-05-16T00:00:00"/>
    <x v="1175"/>
    <x v="4"/>
    <d v="2001-05-17T00:00:00"/>
    <x v="1"/>
  </r>
  <r>
    <x v="18"/>
    <x v="6"/>
    <s v="FA"/>
    <x v="7"/>
    <s v="Prosser Acclim Pond"/>
    <s v="YATR"/>
    <d v="2001-04-19T00:00:00"/>
    <x v="1176"/>
    <x v="4"/>
    <d v="2001-04-20T00:00:00"/>
    <x v="1"/>
  </r>
  <r>
    <x v="18"/>
    <x v="6"/>
    <s v="FA"/>
    <x v="7"/>
    <s v="Marion Drain"/>
    <s v="YATR"/>
    <d v="2001-04-12T00:00:00"/>
    <x v="749"/>
    <x v="4"/>
    <d v="2001-04-13T00:00:00"/>
    <x v="1"/>
  </r>
  <r>
    <x v="18"/>
    <x v="7"/>
    <s v="UN"/>
    <x v="32"/>
    <s v="Lost Creek Acclim Pond"/>
    <s v="YATR"/>
    <d v="2001-05-07T00:00:00"/>
    <x v="1177"/>
    <x v="4"/>
    <d v="2001-05-07T00:00:00"/>
    <x v="1"/>
  </r>
  <r>
    <x v="18"/>
    <x v="7"/>
    <s v="UN"/>
    <x v="32"/>
    <s v="Lost Creek Acclim Pond"/>
    <s v="YATR"/>
    <d v="2001-05-24T00:00:00"/>
    <x v="1178"/>
    <x v="4"/>
    <d v="2001-05-24T00:00:00"/>
    <x v="1"/>
  </r>
  <r>
    <x v="18"/>
    <x v="7"/>
    <s v="UN"/>
    <x v="31"/>
    <s v="Naches River"/>
    <s v="YATR"/>
    <d v="2001-05-07T00:00:00"/>
    <x v="1179"/>
    <x v="4"/>
    <d v="2001-05-07T00:00:00"/>
    <x v="1"/>
  </r>
  <r>
    <x v="18"/>
    <x v="7"/>
    <s v="UN"/>
    <x v="31"/>
    <s v="Naches River"/>
    <s v="YATR"/>
    <d v="2001-05-24T00:00:00"/>
    <x v="1180"/>
    <x v="4"/>
    <d v="2001-05-24T00:00:00"/>
    <x v="1"/>
  </r>
  <r>
    <x v="18"/>
    <x v="7"/>
    <s v="UN"/>
    <x v="33"/>
    <s v="Easton Pond"/>
    <s v="YATR"/>
    <d v="2001-05-07T00:00:00"/>
    <x v="1181"/>
    <x v="4"/>
    <d v="2001-05-07T00:00:00"/>
    <x v="1"/>
  </r>
  <r>
    <x v="18"/>
    <x v="7"/>
    <s v="UN"/>
    <x v="33"/>
    <s v="Easton Pond"/>
    <s v="YATR"/>
    <d v="2001-05-24T00:00:00"/>
    <x v="1182"/>
    <x v="4"/>
    <d v="2001-05-24T00:00:00"/>
    <x v="1"/>
  </r>
  <r>
    <x v="18"/>
    <x v="7"/>
    <s v="UN"/>
    <x v="14"/>
    <s v="Cle Elem Slough"/>
    <s v="YATR"/>
    <d v="2001-05-07T00:00:00"/>
    <x v="1183"/>
    <x v="4"/>
    <d v="2001-05-07T00:00:00"/>
    <x v="1"/>
  </r>
  <r>
    <x v="18"/>
    <x v="7"/>
    <s v="UN"/>
    <x v="14"/>
    <s v="Cle Elem Slough"/>
    <s v="YATR"/>
    <d v="2001-05-24T00:00:00"/>
    <x v="1184"/>
    <x v="4"/>
    <d v="2001-05-24T00:00:00"/>
    <x v="1"/>
  </r>
  <r>
    <x v="18"/>
    <x v="8"/>
    <s v="WI"/>
    <x v="8"/>
    <s v="E Fk Irrig Dist Sand Trap"/>
    <s v="ODFW"/>
    <d v="2001-04-30T00:00:00"/>
    <x v="1185"/>
    <x v="5"/>
    <d v="2001-04-30T00:00:00"/>
    <x v="1"/>
  </r>
  <r>
    <x v="18"/>
    <x v="8"/>
    <s v="WI"/>
    <x v="8"/>
    <s v="E Fk Irrig Dist Sand Trap"/>
    <s v="ODFW"/>
    <d v="2001-05-14T00:00:00"/>
    <x v="1186"/>
    <x v="5"/>
    <d v="2001-05-14T00:00:00"/>
    <x v="1"/>
  </r>
  <r>
    <x v="18"/>
    <x v="8"/>
    <s v="WI"/>
    <x v="8"/>
    <s v="Parkdale Acclim Pond"/>
    <s v="ODFW"/>
    <d v="2001-04-30T00:00:00"/>
    <x v="1187"/>
    <x v="5"/>
    <d v="2001-04-30T00:00:00"/>
    <x v="1"/>
  </r>
  <r>
    <x v="18"/>
    <x v="8"/>
    <s v="WI"/>
    <x v="8"/>
    <s v="Parkdale Acclim Pond"/>
    <s v="ODFW"/>
    <d v="2001-05-14T00:00:00"/>
    <x v="1188"/>
    <x v="5"/>
    <d v="2001-05-14T00:00:00"/>
    <x v="1"/>
  </r>
  <r>
    <x v="18"/>
    <x v="1"/>
    <s v="SU"/>
    <x v="8"/>
    <s v="Blackberry Acclim Pond"/>
    <s v="ODFW"/>
    <d v="2001-04-12T00:00:00"/>
    <x v="1189"/>
    <x v="5"/>
    <d v="2001-04-12T00:00:00"/>
    <x v="1"/>
  </r>
  <r>
    <x v="18"/>
    <x v="1"/>
    <s v="SU"/>
    <x v="8"/>
    <s v="Blackberry Acclim Pond"/>
    <s v="ODFW"/>
    <d v="2001-04-18T00:00:00"/>
    <x v="1190"/>
    <x v="5"/>
    <d v="2001-04-30T00:00:00"/>
    <x v="1"/>
  </r>
  <r>
    <x v="18"/>
    <x v="4"/>
    <s v="SP"/>
    <x v="0"/>
    <s v="Parkdale Acclim Pond"/>
    <s v="ODFW"/>
    <d v="2001-04-04T00:00:00"/>
    <x v="1191"/>
    <x v="5"/>
    <d v="2001-04-04T00:00:00"/>
    <x v="1"/>
  </r>
  <r>
    <x v="18"/>
    <x v="4"/>
    <s v="SP"/>
    <x v="0"/>
    <s v="Blackberry Acclim Pond"/>
    <s v="ODFW"/>
    <d v="2001-04-04T00:00:00"/>
    <x v="1192"/>
    <x v="5"/>
    <d v="2001-04-23T00:00:00"/>
    <x v="1"/>
  </r>
  <r>
    <x v="18"/>
    <x v="4"/>
    <s v="SP"/>
    <x v="0"/>
    <s v="Jones Creek Acclim Pond"/>
    <s v="ODFW"/>
    <d v="2001-04-04T00:00:00"/>
    <x v="1193"/>
    <x v="5"/>
    <d v="2001-04-23T00:00:00"/>
    <x v="1"/>
  </r>
  <r>
    <x v="18"/>
    <x v="4"/>
    <s v="SP"/>
    <x v="23"/>
    <s v="Parkdale Acclim Pond"/>
    <s v="WSTR"/>
    <d v="2001-04-04T00:00:00"/>
    <x v="1194"/>
    <x v="5"/>
    <d v="2001-04-04T00:00:00"/>
    <x v="1"/>
  </r>
  <r>
    <x v="18"/>
    <x v="4"/>
    <s v="SP"/>
    <x v="22"/>
    <s v="Warm Springs Hatchery"/>
    <s v="USFW"/>
    <d v="2001-03-22T00:00:00"/>
    <x v="1195"/>
    <x v="0"/>
    <d v="2001-04-18T00:00:00"/>
    <x v="1"/>
  </r>
  <r>
    <x v="18"/>
    <x v="4"/>
    <s v="SP"/>
    <x v="16"/>
    <s v="Little White Salmon Hatchery"/>
    <s v="USFW"/>
    <d v="2001-04-19T00:00:00"/>
    <x v="1196"/>
    <x v="3"/>
    <d v="2001-04-19T00:00:00"/>
    <x v="1"/>
  </r>
  <r>
    <x v="18"/>
    <x v="7"/>
    <s v="UN"/>
    <x v="5"/>
    <s v="Willard Hatchery"/>
    <s v="USFW"/>
    <d v="2001-04-19T00:00:00"/>
    <x v="1197"/>
    <x v="3"/>
    <d v="2001-04-19T00:00:00"/>
    <x v="1"/>
  </r>
  <r>
    <x v="18"/>
    <x v="4"/>
    <s v="SP"/>
    <x v="4"/>
    <s v="Carson Hatchery"/>
    <s v="USFW"/>
    <d v="2001-04-19T00:00:00"/>
    <x v="1198"/>
    <x v="2"/>
    <d v="2001-04-21T00:00:00"/>
    <x v="1"/>
  </r>
  <r>
    <x v="18"/>
    <x v="6"/>
    <s v="FA"/>
    <x v="16"/>
    <s v="Little White Salmon Hatchery"/>
    <s v="USFW"/>
    <d v="2001-06-21T00:00:00"/>
    <x v="1199"/>
    <x v="3"/>
    <d v="2001-06-21T00:00:00"/>
    <x v="1"/>
  </r>
  <r>
    <x v="18"/>
    <x v="4"/>
    <s v="SP"/>
    <x v="15"/>
    <s v="Klickitat Hatchery"/>
    <s v="WDFW"/>
    <d v="2001-03-07T00:00:00"/>
    <x v="1200"/>
    <x v="8"/>
    <d v="2001-03-09T00:00:00"/>
    <x v="1"/>
  </r>
  <r>
    <x v="18"/>
    <x v="9"/>
    <s v="NO"/>
    <x v="15"/>
    <s v="Klickitat Hatchery"/>
    <s v="WDFW"/>
    <d v="2001-05-01T00:00:00"/>
    <x v="1201"/>
    <x v="8"/>
    <d v="2001-05-18T00:00:00"/>
    <x v="1"/>
  </r>
  <r>
    <x v="18"/>
    <x v="1"/>
    <s v="SU"/>
    <x v="10"/>
    <s v="Dayton Acclim Pond"/>
    <s v="WDFW"/>
    <d v="2001-03-26T00:00:00"/>
    <x v="1202"/>
    <x v="6"/>
    <d v="2001-04-30T00:00:00"/>
    <x v="1"/>
  </r>
  <r>
    <x v="18"/>
    <x v="8"/>
    <s v="SU"/>
    <x v="10"/>
    <s v="Dayton Acclim Pond"/>
    <s v="WDFW"/>
    <d v="2001-05-01T00:00:00"/>
    <x v="1203"/>
    <x v="6"/>
    <d v="2001-05-01T00:00:00"/>
    <x v="1"/>
  </r>
  <r>
    <x v="18"/>
    <x v="1"/>
    <s v="SU"/>
    <x v="10"/>
    <s v="Walla Walla River"/>
    <s v="WDFW"/>
    <d v="2001-04-16T00:00:00"/>
    <x v="1204"/>
    <x v="9"/>
    <d v="2001-04-24T00:00:00"/>
    <x v="1"/>
  </r>
  <r>
    <x v="18"/>
    <x v="2"/>
    <s v="FA"/>
    <x v="2"/>
    <s v="Thornhollow Acclim Pond"/>
    <s v="ODFW"/>
    <d v="2001-03-10T00:00:00"/>
    <x v="1205"/>
    <x v="1"/>
    <d v="2001-03-16T00:00:00"/>
    <x v="1"/>
  </r>
  <r>
    <x v="18"/>
    <x v="2"/>
    <s v="FA"/>
    <x v="2"/>
    <s v="Thornhollow Acclim Pond"/>
    <s v="ODFW"/>
    <d v="2001-04-13T00:00:00"/>
    <x v="1206"/>
    <x v="1"/>
    <d v="2001-04-19T00:00:00"/>
    <x v="1"/>
  </r>
  <r>
    <x v="18"/>
    <x v="6"/>
    <s v="FA"/>
    <x v="1"/>
    <s v="Thornhollow Acclim Pond"/>
    <s v="ODFW"/>
    <d v="2001-05-21T00:00:00"/>
    <x v="1207"/>
    <x v="1"/>
    <d v="2001-05-24T00:00:00"/>
    <x v="1"/>
  </r>
  <r>
    <x v="18"/>
    <x v="4"/>
    <s v="SP"/>
    <x v="1"/>
    <s v="Imeques Acclim Pond"/>
    <s v="ODFW"/>
    <d v="2001-03-03T00:00:00"/>
    <x v="1208"/>
    <x v="1"/>
    <d v="2001-03-09T00:00:00"/>
    <x v="1"/>
  </r>
  <r>
    <x v="18"/>
    <x v="4"/>
    <s v="SP"/>
    <x v="16"/>
    <s v="Imeques Acclim Pond"/>
    <s v="USFW"/>
    <d v="2001-03-10T00:00:00"/>
    <x v="1209"/>
    <x v="1"/>
    <d v="2001-03-16T00:00:00"/>
    <x v="1"/>
  </r>
  <r>
    <x v="18"/>
    <x v="4"/>
    <s v="SP"/>
    <x v="16"/>
    <s v="Imeques Acclim Pond"/>
    <s v="USFW"/>
    <d v="2001-04-11T00:00:00"/>
    <x v="1210"/>
    <x v="1"/>
    <d v="2001-04-17T00:00:00"/>
    <x v="1"/>
  </r>
  <r>
    <x v="18"/>
    <x v="7"/>
    <s v="UN"/>
    <x v="28"/>
    <s v="Pendelton Acclim Pond"/>
    <s v="ODFW"/>
    <d v="2001-03-10T00:00:00"/>
    <x v="1211"/>
    <x v="1"/>
    <d v="2001-03-14T00:00:00"/>
    <x v="1"/>
  </r>
  <r>
    <x v="18"/>
    <x v="7"/>
    <s v="UN"/>
    <x v="12"/>
    <s v="Pendelton Acclim Pond"/>
    <s v="ODFW"/>
    <d v="2001-04-24T00:00:00"/>
    <x v="1212"/>
    <x v="1"/>
    <d v="2001-04-24T00:00:00"/>
    <x v="1"/>
  </r>
  <r>
    <x v="18"/>
    <x v="1"/>
    <s v="SU"/>
    <x v="1"/>
    <s v="Minthorn Acclimation Pond"/>
    <s v="ODFW"/>
    <d v="2001-03-28T00:00:00"/>
    <x v="1213"/>
    <x v="1"/>
    <d v="2001-04-04T00:00:00"/>
    <x v="1"/>
  </r>
  <r>
    <x v="18"/>
    <x v="8"/>
    <s v="SU"/>
    <x v="1"/>
    <s v="Minthorn Acclimation Pond"/>
    <s v="ODFW"/>
    <d v="2001-04-23T00:00:00"/>
    <x v="1214"/>
    <x v="1"/>
    <d v="2001-04-26T00:00:00"/>
    <x v="1"/>
  </r>
  <r>
    <x v="18"/>
    <x v="8"/>
    <s v="SU"/>
    <x v="1"/>
    <s v="Bonifer Acclim Pond"/>
    <s v="ODFW"/>
    <d v="2001-03-31T00:00:00"/>
    <x v="1215"/>
    <x v="1"/>
    <d v="2001-04-05T00:00:00"/>
    <x v="1"/>
  </r>
  <r>
    <x v="18"/>
    <x v="13"/>
    <s v="SO"/>
    <x v="21"/>
    <s v="Klickitat River"/>
    <s v="WDFW"/>
    <d v="2001-04-02T00:00:00"/>
    <x v="1216"/>
    <x v="8"/>
    <d v="2001-04-10T00:00:00"/>
    <x v="1"/>
  </r>
  <r>
    <x v="18"/>
    <x v="8"/>
    <s v="SU"/>
    <x v="20"/>
    <s v="Klickitat River"/>
    <s v="WDFW"/>
    <d v="2001-05-01T00:00:00"/>
    <x v="1217"/>
    <x v="8"/>
    <d v="2001-05-04T00:00:00"/>
    <x v="1"/>
  </r>
  <r>
    <x v="18"/>
    <x v="1"/>
    <s v="SU"/>
    <x v="20"/>
    <s v="Little White Salmon River"/>
    <s v="WDFW"/>
    <d v="2001-05-09T00:00:00"/>
    <x v="1218"/>
    <x v="3"/>
    <d v="2001-05-09T00:00:00"/>
    <x v="1"/>
  </r>
  <r>
    <x v="18"/>
    <x v="8"/>
    <s v="WI"/>
    <x v="20"/>
    <s v="White Salmon River"/>
    <s v="WDFW"/>
    <d v="2001-04-30T00:00:00"/>
    <x v="1219"/>
    <x v="11"/>
    <d v="2001-05-06T00:00:00"/>
    <x v="1"/>
  </r>
  <r>
    <x v="18"/>
    <x v="6"/>
    <s v="FA"/>
    <x v="18"/>
    <s v="Priest Rapids Hatchery"/>
    <s v="WDFW"/>
    <d v="2001-06-11T00:00:00"/>
    <x v="1220"/>
    <x v="7"/>
    <d v="2001-06-20T00:00:00"/>
    <x v="1"/>
  </r>
  <r>
    <x v="18"/>
    <x v="8"/>
    <s v="SU"/>
    <x v="0"/>
    <s v="Bel. Pelton Ladder"/>
    <s v="ODFW"/>
    <d v="2001-04-02T00:00:00"/>
    <x v="1221"/>
    <x v="0"/>
    <d v="2001-04-10T00:00:00"/>
    <x v="1"/>
  </r>
  <r>
    <x v="18"/>
    <x v="4"/>
    <s v="SP"/>
    <x v="0"/>
    <s v="Bel. Pelton Ladder"/>
    <s v="ODFW"/>
    <d v="2001-04-16T00:00:00"/>
    <x v="1222"/>
    <x v="0"/>
    <d v="2001-04-19T00:00:00"/>
    <x v="1"/>
  </r>
  <r>
    <x v="18"/>
    <x v="8"/>
    <s v="SU"/>
    <x v="18"/>
    <s v="Ringold Springs Hatchery"/>
    <s v="WDFW"/>
    <d v="2001-04-01T00:00:00"/>
    <x v="1223"/>
    <x v="7"/>
    <d v="2001-04-18T00:00:00"/>
    <x v="1"/>
  </r>
  <r>
    <x v="18"/>
    <x v="6"/>
    <s v="FA"/>
    <x v="18"/>
    <s v="Ringold Springs Hatchery"/>
    <s v="WDFW"/>
    <d v="2001-06-18T00:00:00"/>
    <x v="1224"/>
    <x v="7"/>
    <d v="2001-06-22T00:00:00"/>
    <x v="1"/>
  </r>
  <r>
    <x v="18"/>
    <x v="4"/>
    <s v="SP"/>
    <x v="14"/>
    <s v="Easton Pond"/>
    <s v="YATR"/>
    <d v="2001-03-15T00:00:00"/>
    <x v="1225"/>
    <x v="4"/>
    <d v="2001-06-06T00:00:00"/>
    <x v="1"/>
  </r>
  <r>
    <x v="18"/>
    <x v="4"/>
    <s v="SP"/>
    <x v="14"/>
    <s v="Jack Creek Acclim Pond"/>
    <s v="YATR"/>
    <d v="2001-03-15T00:00:00"/>
    <x v="1226"/>
    <x v="4"/>
    <d v="2001-06-06T00:00:00"/>
    <x v="1"/>
  </r>
  <r>
    <x v="18"/>
    <x v="4"/>
    <s v="SP"/>
    <x v="14"/>
    <s v="Clark Flat Acclim Pond"/>
    <s v="YATR"/>
    <d v="2001-03-15T00:00:00"/>
    <x v="1227"/>
    <x v="4"/>
    <d v="2001-06-06T00:00:00"/>
    <x v="1"/>
  </r>
  <r>
    <x v="18"/>
    <x v="1"/>
    <s v="SU"/>
    <x v="8"/>
    <s v="Hood River"/>
    <s v="ODFW"/>
    <d v="2001-04-10T00:00:00"/>
    <x v="1228"/>
    <x v="5"/>
    <d v="2001-04-12T00:00:00"/>
    <x v="1"/>
  </r>
  <r>
    <x v="18"/>
    <x v="6"/>
    <s v="FA"/>
    <x v="15"/>
    <s v="Klickitat Hatchery"/>
    <s v="WDFW"/>
    <d v="2001-05-22T00:00:00"/>
    <x v="1229"/>
    <x v="8"/>
    <d v="2001-05-25T00:00:00"/>
    <x v="1"/>
  </r>
  <r>
    <x v="18"/>
    <x v="6"/>
    <s v="FA"/>
    <x v="15"/>
    <s v="Klickitat Hatchery"/>
    <s v="WDFW"/>
    <d v="2001-05-29T00:00:00"/>
    <x v="1230"/>
    <x v="8"/>
    <d v="2001-06-29T00:00:00"/>
    <x v="1"/>
  </r>
  <r>
    <x v="18"/>
    <x v="9"/>
    <s v="NO"/>
    <x v="21"/>
    <s v="Klickitat River"/>
    <s v="WDFW"/>
    <d v="2001-04-02T00:00:00"/>
    <x v="1231"/>
    <x v="8"/>
    <d v="2001-04-10T00:00:00"/>
    <x v="1"/>
  </r>
  <r>
    <x v="18"/>
    <x v="4"/>
    <s v="SP"/>
    <x v="0"/>
    <s v="Columbia R Above Bonn"/>
    <s v="ODFW"/>
    <d v="2001-05-14T00:00:00"/>
    <x v="1232"/>
    <x v="10"/>
    <d v="2001-05-14T00:00:00"/>
    <x v="1"/>
  </r>
  <r>
    <x v="18"/>
    <x v="8"/>
    <s v="SU"/>
    <x v="8"/>
    <s v="Columbia R Above Bonn"/>
    <s v="ODFW"/>
    <d v="2001-05-15T00:00:00"/>
    <x v="1233"/>
    <x v="10"/>
    <d v="2001-05-15T00:00:00"/>
    <x v="1"/>
  </r>
  <r>
    <x v="18"/>
    <x v="6"/>
    <s v="FA"/>
    <x v="1"/>
    <s v="Umatilla River"/>
    <s v="ODFW"/>
    <d v="2001-05-24T00:00:00"/>
    <x v="1234"/>
    <x v="1"/>
    <d v="2001-05-25T00:00:00"/>
    <x v="1"/>
  </r>
  <r>
    <x v="19"/>
    <x v="8"/>
    <s v="SU"/>
    <x v="1"/>
    <s v="Umatilla River"/>
    <s v="ODFW"/>
    <d v="1999-11-29T00:00:00"/>
    <x v="1235"/>
    <x v="1"/>
    <d v="1999-11-29T00:00:00"/>
    <x v="1"/>
  </r>
  <r>
    <x v="19"/>
    <x v="1"/>
    <s v="SU"/>
    <x v="10"/>
    <s v="Dayton Acclim Pond"/>
    <s v="WDFW"/>
    <d v="2000-03-25T00:00:00"/>
    <x v="1236"/>
    <x v="6"/>
    <d v="2000-04-30T00:00:00"/>
    <x v="1"/>
  </r>
  <r>
    <x v="19"/>
    <x v="1"/>
    <s v="SU"/>
    <x v="10"/>
    <s v="Walla Walla River"/>
    <s v="WDFW"/>
    <d v="2000-04-17T00:00:00"/>
    <x v="1237"/>
    <x v="9"/>
    <d v="2000-04-26T00:00:00"/>
    <x v="1"/>
  </r>
  <r>
    <x v="19"/>
    <x v="4"/>
    <s v="SP"/>
    <x v="4"/>
    <s v="Carson Hatchery"/>
    <s v="USFW"/>
    <d v="2000-04-20T00:00:00"/>
    <x v="1238"/>
    <x v="2"/>
    <d v="2000-04-20T00:00:00"/>
    <x v="1"/>
  </r>
  <r>
    <x v="19"/>
    <x v="4"/>
    <s v="SP"/>
    <x v="16"/>
    <s v="Little White Salmon Hatchery"/>
    <s v="USFW"/>
    <d v="2000-04-20T00:00:00"/>
    <x v="1239"/>
    <x v="3"/>
    <d v="2000-04-20T00:00:00"/>
    <x v="1"/>
  </r>
  <r>
    <x v="19"/>
    <x v="7"/>
    <s v="UN"/>
    <x v="5"/>
    <s v="Willard Hatchery"/>
    <s v="USFW"/>
    <d v="2000-04-20T00:00:00"/>
    <x v="1240"/>
    <x v="3"/>
    <d v="2000-04-20T00:00:00"/>
    <x v="1"/>
  </r>
  <r>
    <x v="19"/>
    <x v="7"/>
    <s v="UN"/>
    <x v="16"/>
    <s v="Little White Salmon Hatchery"/>
    <s v="USFW"/>
    <d v="2000-04-20T00:00:00"/>
    <x v="1241"/>
    <x v="3"/>
    <d v="2000-04-20T00:00:00"/>
    <x v="1"/>
  </r>
  <r>
    <x v="19"/>
    <x v="6"/>
    <s v="FA"/>
    <x v="16"/>
    <s v="Little White Salmon Hatchery"/>
    <s v="USFW"/>
    <d v="2000-06-22T00:00:00"/>
    <x v="1242"/>
    <x v="3"/>
    <d v="2000-06-22T00:00:00"/>
    <x v="1"/>
  </r>
  <r>
    <x v="19"/>
    <x v="4"/>
    <s v="SP"/>
    <x v="22"/>
    <s v="Warm Springs Hatchery"/>
    <s v="USFW"/>
    <d v="2000-03-22T00:00:00"/>
    <x v="1243"/>
    <x v="0"/>
    <d v="2000-04-19T00:00:00"/>
    <x v="1"/>
  </r>
  <r>
    <x v="19"/>
    <x v="0"/>
    <s v="SP"/>
    <x v="22"/>
    <s v="Warm Springs Hatchery"/>
    <s v="USFW"/>
    <d v="1999-10-07T00:00:00"/>
    <x v="1244"/>
    <x v="0"/>
    <d v="1999-11-17T00:00:00"/>
    <x v="2"/>
  </r>
  <r>
    <x v="19"/>
    <x v="4"/>
    <s v="SP"/>
    <x v="15"/>
    <s v="Klickitat Hatchery"/>
    <s v="WDFW"/>
    <d v="2000-03-01T00:00:00"/>
    <x v="1245"/>
    <x v="8"/>
    <d v="2000-03-31T00:00:00"/>
    <x v="1"/>
  </r>
  <r>
    <x v="19"/>
    <x v="6"/>
    <s v="FA"/>
    <x v="17"/>
    <s v="Spring Creek Hatchery"/>
    <s v="USFW"/>
    <d v="2000-03-09T00:00:00"/>
    <x v="1246"/>
    <x v="10"/>
    <d v="2000-03-09T00:00:00"/>
    <x v="1"/>
  </r>
  <r>
    <x v="19"/>
    <x v="6"/>
    <s v="FA"/>
    <x v="17"/>
    <s v="Spring Creek Hatchery"/>
    <s v="USFW"/>
    <d v="2000-04-20T00:00:00"/>
    <x v="1247"/>
    <x v="10"/>
    <d v="2000-04-20T00:00:00"/>
    <x v="1"/>
  </r>
  <r>
    <x v="19"/>
    <x v="6"/>
    <s v="FA"/>
    <x v="17"/>
    <s v="Spring Creek Hatchery"/>
    <s v="USFW"/>
    <d v="2000-05-18T00:00:00"/>
    <x v="1248"/>
    <x v="10"/>
    <d v="2000-05-18T00:00:00"/>
    <x v="1"/>
  </r>
  <r>
    <x v="19"/>
    <x v="4"/>
    <s v="SP"/>
    <x v="19"/>
    <s v="Ringold Springs Hatchery"/>
    <s v="WDFW"/>
    <d v="2000-01-05T00:00:00"/>
    <x v="1249"/>
    <x v="7"/>
    <d v="2000-01-14T00:00:00"/>
    <x v="1"/>
  </r>
  <r>
    <x v="19"/>
    <x v="6"/>
    <s v="FA"/>
    <x v="18"/>
    <s v="Priest Rapids Hatchery"/>
    <s v="WDFW"/>
    <d v="2000-06-14T00:00:00"/>
    <x v="1250"/>
    <x v="7"/>
    <d v="2000-06-27T00:00:00"/>
    <x v="1"/>
  </r>
  <r>
    <x v="19"/>
    <x v="6"/>
    <s v="FA"/>
    <x v="19"/>
    <s v="Ringold Springs Hatchery"/>
    <s v="WDFW"/>
    <d v="2000-06-18T00:00:00"/>
    <x v="1251"/>
    <x v="7"/>
    <d v="2000-06-19T00:00:00"/>
    <x v="1"/>
  </r>
  <r>
    <x v="19"/>
    <x v="8"/>
    <s v="SU"/>
    <x v="19"/>
    <s v="Ringold Springs Hatchery"/>
    <s v="WDFW"/>
    <d v="2000-04-03T00:00:00"/>
    <x v="1252"/>
    <x v="7"/>
    <d v="2000-04-07T00:00:00"/>
    <x v="1"/>
  </r>
  <r>
    <x v="19"/>
    <x v="8"/>
    <s v="SU"/>
    <x v="20"/>
    <s v="Klickitat River"/>
    <s v="WDFW"/>
    <d v="2000-05-02T00:00:00"/>
    <x v="1253"/>
    <x v="8"/>
    <d v="2000-05-09T00:00:00"/>
    <x v="1"/>
  </r>
  <r>
    <x v="19"/>
    <x v="8"/>
    <s v="WI"/>
    <x v="20"/>
    <s v="White Salmon River"/>
    <s v="WDFW"/>
    <d v="2000-05-01T00:00:00"/>
    <x v="1254"/>
    <x v="11"/>
    <d v="2000-05-01T00:00:00"/>
    <x v="1"/>
  </r>
  <r>
    <x v="19"/>
    <x v="1"/>
    <s v="SU"/>
    <x v="20"/>
    <s v="Little White Salmon River"/>
    <s v="WDFW"/>
    <d v="2000-05-08T00:00:00"/>
    <x v="1255"/>
    <x v="3"/>
    <d v="2000-05-08T00:00:00"/>
    <x v="1"/>
  </r>
  <r>
    <x v="19"/>
    <x v="13"/>
    <s v="SO"/>
    <x v="21"/>
    <s v="Klickitat River"/>
    <s v="WDFW"/>
    <d v="2000-03-04T00:00:00"/>
    <x v="1256"/>
    <x v="8"/>
    <d v="2000-03-27T00:00:00"/>
    <x v="1"/>
  </r>
  <r>
    <x v="19"/>
    <x v="2"/>
    <s v="FA"/>
    <x v="34"/>
    <s v="Thornhollow Acclim Pond"/>
    <s v="UMTR"/>
    <d v="2000-03-06T00:00:00"/>
    <x v="1257"/>
    <x v="1"/>
    <d v="2000-03-09T00:00:00"/>
    <x v="1"/>
  </r>
  <r>
    <x v="19"/>
    <x v="2"/>
    <s v="FA"/>
    <x v="34"/>
    <s v="Thornhollow Acclim Pond"/>
    <s v="UMTR"/>
    <d v="2000-04-06T00:00:00"/>
    <x v="1258"/>
    <x v="1"/>
    <d v="2000-04-13T00:00:00"/>
    <x v="1"/>
  </r>
  <r>
    <x v="19"/>
    <x v="6"/>
    <s v="FA"/>
    <x v="34"/>
    <s v="Thornhollow Acclim Pond"/>
    <s v="UMTR"/>
    <d v="2000-05-23T00:00:00"/>
    <x v="1259"/>
    <x v="1"/>
    <d v="2000-05-23T00:00:00"/>
    <x v="1"/>
  </r>
  <r>
    <x v="19"/>
    <x v="4"/>
    <s v="SP"/>
    <x v="35"/>
    <s v="Imeques Acclim Pond"/>
    <s v="UMTR"/>
    <d v="2000-03-06T00:00:00"/>
    <x v="1260"/>
    <x v="1"/>
    <d v="2000-03-09T00:00:00"/>
    <x v="1"/>
  </r>
  <r>
    <x v="19"/>
    <x v="4"/>
    <s v="SP"/>
    <x v="35"/>
    <s v="Imeques Acclim Pond"/>
    <s v="UMTR"/>
    <d v="2000-04-06T00:00:00"/>
    <x v="1261"/>
    <x v="1"/>
    <d v="2000-04-12T00:00:00"/>
    <x v="1"/>
  </r>
  <r>
    <x v="19"/>
    <x v="7"/>
    <s v="UN"/>
    <x v="12"/>
    <s v="Pendelton Acclim Pond"/>
    <s v="ODFW"/>
    <d v="2000-03-08T00:00:00"/>
    <x v="1262"/>
    <x v="1"/>
    <d v="2000-03-15T00:00:00"/>
    <x v="1"/>
  </r>
  <r>
    <x v="19"/>
    <x v="7"/>
    <s v="UN"/>
    <x v="28"/>
    <s v="Pendelton Acclim Pond"/>
    <s v="ODFW"/>
    <d v="2000-03-08T00:00:00"/>
    <x v="1263"/>
    <x v="1"/>
    <d v="2000-03-15T00:00:00"/>
    <x v="1"/>
  </r>
  <r>
    <x v="19"/>
    <x v="7"/>
    <s v="UN"/>
    <x v="12"/>
    <s v="Pendelton Acclim Pond"/>
    <s v="ODFW"/>
    <d v="2000-04-21T00:00:00"/>
    <x v="1264"/>
    <x v="1"/>
    <d v="2000-04-28T00:00:00"/>
    <x v="1"/>
  </r>
  <r>
    <x v="19"/>
    <x v="1"/>
    <s v="SU"/>
    <x v="36"/>
    <s v="Minthorn Acclimation Pond"/>
    <s v="UMTR"/>
    <d v="2000-04-24T00:00:00"/>
    <x v="1265"/>
    <x v="1"/>
    <d v="2000-04-28T00:00:00"/>
    <x v="1"/>
  </r>
  <r>
    <x v="19"/>
    <x v="1"/>
    <s v="SU"/>
    <x v="36"/>
    <s v="Minthorn Acclimation Pond"/>
    <s v="UMTR"/>
    <d v="2000-03-30T00:00:00"/>
    <x v="1266"/>
    <x v="1"/>
    <d v="2000-04-04T00:00:00"/>
    <x v="1"/>
  </r>
  <r>
    <x v="19"/>
    <x v="1"/>
    <s v="SU"/>
    <x v="37"/>
    <s v="Bonifer Acclim Pond"/>
    <s v="UMTR"/>
    <d v="2000-04-03T00:00:00"/>
    <x v="1267"/>
    <x v="1"/>
    <d v="2000-04-11T00:00:00"/>
    <x v="1"/>
  </r>
  <r>
    <x v="19"/>
    <x v="8"/>
    <s v="WI"/>
    <x v="8"/>
    <s v="E Fk Irrig Dist Sand Trap"/>
    <s v="ODFW"/>
    <d v="2000-04-17T00:00:00"/>
    <x v="1268"/>
    <x v="5"/>
    <d v="2000-05-01T00:00:00"/>
    <x v="1"/>
  </r>
  <r>
    <x v="19"/>
    <x v="8"/>
    <s v="WI"/>
    <x v="8"/>
    <s v="Parkdale Acclim Pond"/>
    <s v="ODFW"/>
    <d v="2000-04-17T00:00:00"/>
    <x v="1269"/>
    <x v="5"/>
    <d v="2000-05-01T00:00:00"/>
    <x v="1"/>
  </r>
  <r>
    <x v="19"/>
    <x v="8"/>
    <s v="SU"/>
    <x v="8"/>
    <s v="Blackberry Acclim Pond"/>
    <s v="ODFW"/>
    <d v="2000-04-13T00:00:00"/>
    <x v="1270"/>
    <x v="5"/>
    <d v="2000-04-27T00:00:00"/>
    <x v="1"/>
  </r>
  <r>
    <x v="19"/>
    <x v="4"/>
    <s v="SP"/>
    <x v="0"/>
    <s v="Parkdale Acclim Pond"/>
    <s v="ODFW"/>
    <d v="2000-04-10T00:00:00"/>
    <x v="1271"/>
    <x v="5"/>
    <d v="2000-04-25T00:00:00"/>
    <x v="1"/>
  </r>
  <r>
    <x v="19"/>
    <x v="4"/>
    <s v="SP"/>
    <x v="0"/>
    <s v="Blackberry Acclim Pond"/>
    <s v="ODFW"/>
    <d v="2000-04-10T00:00:00"/>
    <x v="1272"/>
    <x v="5"/>
    <d v="2000-04-24T00:00:00"/>
    <x v="1"/>
  </r>
  <r>
    <x v="19"/>
    <x v="4"/>
    <s v="SP"/>
    <x v="0"/>
    <s v="Jones Creek Acclim Pond"/>
    <s v="ODFW"/>
    <d v="2000-04-10T00:00:00"/>
    <x v="1273"/>
    <x v="5"/>
    <d v="2000-04-24T00:00:00"/>
    <x v="1"/>
  </r>
  <r>
    <x v="19"/>
    <x v="4"/>
    <s v="SP"/>
    <x v="0"/>
    <s v="Columbia R Above Bonn"/>
    <s v="ODFW"/>
    <d v="2000-05-09T00:00:00"/>
    <x v="1274"/>
    <x v="10"/>
    <d v="2000-05-10T00:00:00"/>
    <x v="1"/>
  </r>
  <r>
    <x v="19"/>
    <x v="9"/>
    <s v="NO"/>
    <x v="15"/>
    <s v="Klickitat Hatchery"/>
    <s v="WDFW"/>
    <d v="2000-04-19T00:00:00"/>
    <x v="1275"/>
    <x v="8"/>
    <d v="2000-05-15T00:00:00"/>
    <x v="1"/>
  </r>
  <r>
    <x v="19"/>
    <x v="6"/>
    <s v="FA"/>
    <x v="15"/>
    <s v="Klickitat Hatchery"/>
    <s v="WDFW"/>
    <d v="2000-05-15T00:00:00"/>
    <x v="1276"/>
    <x v="8"/>
    <d v="2000-05-22T00:00:00"/>
    <x v="1"/>
  </r>
  <r>
    <x v="19"/>
    <x v="1"/>
    <s v="SU"/>
    <x v="0"/>
    <s v="Bel. Pelton Ladder"/>
    <s v="ODFW"/>
    <d v="2000-04-10T00:00:00"/>
    <x v="1277"/>
    <x v="0"/>
    <d v="2000-04-13T00:00:00"/>
    <x v="1"/>
  </r>
  <r>
    <x v="19"/>
    <x v="4"/>
    <s v="SP"/>
    <x v="0"/>
    <s v="Bel. Pelton Ladder"/>
    <s v="ODFW"/>
    <d v="2000-04-17T00:00:00"/>
    <x v="1278"/>
    <x v="0"/>
    <d v="2000-04-20T00:00:00"/>
    <x v="1"/>
  </r>
  <r>
    <x v="19"/>
    <x v="4"/>
    <s v="SP"/>
    <x v="0"/>
    <s v="Bel. Pelton Ladder"/>
    <s v="ODFW"/>
    <d v="2000-05-09T00:00:00"/>
    <x v="1279"/>
    <x v="0"/>
    <d v="2000-05-09T00:00:00"/>
    <x v="1"/>
  </r>
  <r>
    <x v="19"/>
    <x v="4"/>
    <s v="SP"/>
    <x v="14"/>
    <s v="Easton Pond"/>
    <s v="YATR"/>
    <d v="2000-03-15T00:00:00"/>
    <x v="1280"/>
    <x v="4"/>
    <d v="2000-06-02T00:00:00"/>
    <x v="1"/>
  </r>
  <r>
    <x v="19"/>
    <x v="4"/>
    <s v="SP"/>
    <x v="14"/>
    <s v="Clark Flat Acclim Pond"/>
    <s v="YATR"/>
    <d v="2000-03-15T00:00:00"/>
    <x v="1281"/>
    <x v="4"/>
    <d v="2000-06-02T00:00:00"/>
    <x v="1"/>
  </r>
  <r>
    <x v="19"/>
    <x v="4"/>
    <s v="SP"/>
    <x v="14"/>
    <s v="Jack Creek Acclim Pond"/>
    <s v="YATR"/>
    <d v="2000-03-31T00:00:00"/>
    <x v="1282"/>
    <x v="4"/>
    <d v="2000-06-02T00:00:00"/>
    <x v="1"/>
  </r>
  <r>
    <x v="19"/>
    <x v="6"/>
    <s v="FA"/>
    <x v="7"/>
    <s v="Prosser Acclim Pond"/>
    <s v="YATR"/>
    <d v="2000-05-25T00:00:00"/>
    <x v="1283"/>
    <x v="4"/>
    <d v="2000-05-25T00:00:00"/>
    <x v="1"/>
  </r>
  <r>
    <x v="19"/>
    <x v="7"/>
    <s v="UN"/>
    <x v="32"/>
    <s v="Lost Creek Acclim Pond"/>
    <s v="YATR"/>
    <d v="2000-05-07T00:00:00"/>
    <x v="1284"/>
    <x v="4"/>
    <d v="2000-05-10T00:00:00"/>
    <x v="1"/>
  </r>
  <r>
    <x v="19"/>
    <x v="7"/>
    <s v="UN"/>
    <x v="32"/>
    <s v="Lost Creek Acclim Pond"/>
    <s v="YATR"/>
    <d v="2000-05-25T00:00:00"/>
    <x v="1285"/>
    <x v="4"/>
    <d v="2000-05-31T00:00:00"/>
    <x v="1"/>
  </r>
  <r>
    <x v="19"/>
    <x v="7"/>
    <s v="UN"/>
    <x v="31"/>
    <s v="Naches River"/>
    <s v="YATR"/>
    <d v="2000-05-07T00:00:00"/>
    <x v="1286"/>
    <x v="4"/>
    <d v="2000-05-10T00:00:00"/>
    <x v="1"/>
  </r>
  <r>
    <x v="19"/>
    <x v="7"/>
    <s v="UN"/>
    <x v="31"/>
    <s v="Naches River"/>
    <s v="YATR"/>
    <d v="2000-05-25T00:00:00"/>
    <x v="1287"/>
    <x v="4"/>
    <d v="2000-05-31T00:00:00"/>
    <x v="1"/>
  </r>
  <r>
    <x v="19"/>
    <x v="7"/>
    <s v="UN"/>
    <x v="33"/>
    <s v="Easton Pond"/>
    <s v="YATR"/>
    <d v="2000-05-07T00:00:00"/>
    <x v="1288"/>
    <x v="4"/>
    <d v="2000-05-10T00:00:00"/>
    <x v="1"/>
  </r>
  <r>
    <x v="19"/>
    <x v="7"/>
    <s v="UN"/>
    <x v="33"/>
    <s v="Easton Pond"/>
    <s v="YATR"/>
    <d v="2000-05-25T00:00:00"/>
    <x v="1289"/>
    <x v="4"/>
    <d v="2000-05-31T00:00:00"/>
    <x v="1"/>
  </r>
  <r>
    <x v="19"/>
    <x v="7"/>
    <s v="UN"/>
    <x v="14"/>
    <s v="Cle Elum River"/>
    <s v="YATR"/>
    <d v="2000-05-07T00:00:00"/>
    <x v="1290"/>
    <x v="4"/>
    <d v="2000-05-10T00:00:00"/>
    <x v="1"/>
  </r>
  <r>
    <x v="19"/>
    <x v="6"/>
    <s v="FA"/>
    <x v="7"/>
    <s v="Prosser Acclim Pond"/>
    <s v="YATR"/>
    <d v="2000-04-10T00:00:00"/>
    <x v="1291"/>
    <x v="4"/>
    <d v="2000-04-20T00:00:00"/>
    <x v="1"/>
  </r>
  <r>
    <x v="19"/>
    <x v="7"/>
    <s v="UN"/>
    <x v="6"/>
    <s v="Little White Salmon Hatchery"/>
    <s v="USFW"/>
    <d v="2000-04-24T00:00:00"/>
    <x v="1292"/>
    <x v="3"/>
    <d v="2000-04-27T00:00:00"/>
    <x v="1"/>
  </r>
  <r>
    <x v="19"/>
    <x v="8"/>
    <s v="WI"/>
    <x v="8"/>
    <s v="Columbia R Above Bonn"/>
    <s v="ODFW"/>
    <d v="2000-05-16T00:00:00"/>
    <x v="1293"/>
    <x v="10"/>
    <d v="2000-05-16T00:00:00"/>
    <x v="1"/>
  </r>
  <r>
    <x v="19"/>
    <x v="4"/>
    <s v="SP"/>
    <x v="23"/>
    <s v="Parkdale Acclim Pond"/>
    <s v="WSTR"/>
    <d v="2000-03-20T00:00:00"/>
    <x v="1294"/>
    <x v="5"/>
    <d v="2000-03-20T00:00:00"/>
    <x v="1"/>
  </r>
  <r>
    <x v="19"/>
    <x v="8"/>
    <s v="SU"/>
    <x v="8"/>
    <s v="Columbia R Above Bonn"/>
    <s v="ODFW"/>
    <d v="2000-05-09T00:00:00"/>
    <x v="1295"/>
    <x v="10"/>
    <d v="2000-05-09T00:00:00"/>
    <x v="1"/>
  </r>
  <r>
    <x v="19"/>
    <x v="4"/>
    <s v="SP"/>
    <x v="0"/>
    <s v="Columbia R Above Bonn"/>
    <s v="ODFW"/>
    <d v="2000-05-08T00:00:00"/>
    <x v="1296"/>
    <x v="10"/>
    <d v="2000-05-08T00:00:00"/>
    <x v="1"/>
  </r>
  <r>
    <x v="19"/>
    <x v="4"/>
    <s v="SP"/>
    <x v="23"/>
    <s v="Columbia R Above Bonn"/>
    <s v="WSTR"/>
    <d v="2000-05-15T00:00:00"/>
    <x v="1297"/>
    <x v="10"/>
    <d v="2000-05-15T00:00:00"/>
    <x v="1"/>
  </r>
  <r>
    <x v="19"/>
    <x v="6"/>
    <s v="FA"/>
    <x v="15"/>
    <s v="Klickitat Hatchery"/>
    <s v="WDFW"/>
    <d v="2000-06-12T00:00:00"/>
    <x v="1298"/>
    <x v="8"/>
    <d v="2000-07-10T00:00:00"/>
    <x v="1"/>
  </r>
  <r>
    <x v="19"/>
    <x v="8"/>
    <s v="WI"/>
    <x v="23"/>
    <s v="Columbia R Above Bonn"/>
    <s v="WSTR"/>
    <d v="2000-05-19T00:00:00"/>
    <x v="1299"/>
    <x v="10"/>
    <d v="2000-05-19T00:00:00"/>
    <x v="1"/>
  </r>
  <r>
    <x v="19"/>
    <x v="1"/>
    <s v="SU"/>
    <x v="8"/>
    <s v="Hood River"/>
    <s v="ODFW"/>
    <d v="2000-04-12T00:00:00"/>
    <x v="1300"/>
    <x v="5"/>
    <d v="2000-04-14T00:00:00"/>
    <x v="1"/>
  </r>
  <r>
    <x v="19"/>
    <x v="8"/>
    <s v="SU"/>
    <x v="8"/>
    <s v="Hood River"/>
    <s v="ODFW"/>
    <d v="2000-04-24T00:00:00"/>
    <x v="1301"/>
    <x v="5"/>
    <d v="2000-04-24T00:00:00"/>
    <x v="1"/>
  </r>
  <r>
    <x v="19"/>
    <x v="8"/>
    <s v="SU"/>
    <x v="38"/>
    <s v="Bel. McNary Dam"/>
    <s v="USFW"/>
    <d v="2000-04-07T00:00:00"/>
    <x v="1302"/>
    <x v="12"/>
    <d v="2000-04-12T00:00:00"/>
    <x v="1"/>
  </r>
  <r>
    <x v="19"/>
    <x v="6"/>
    <s v="FA"/>
    <x v="1"/>
    <s v="Pendelton Acclim Pond"/>
    <s v="ODFW"/>
    <d v="2000-05-24T00:00:00"/>
    <x v="1303"/>
    <x v="1"/>
    <d v="2000-05-24T00:00:00"/>
    <x v="1"/>
  </r>
  <r>
    <x v="19"/>
    <x v="6"/>
    <s v="FA"/>
    <x v="7"/>
    <s v="Prosser Acclim Pond"/>
    <s v="YATR"/>
    <d v="2000-05-25T00:00:00"/>
    <x v="1304"/>
    <x v="4"/>
    <d v="2000-05-25T00:00:00"/>
    <x v="1"/>
  </r>
  <r>
    <x v="19"/>
    <x v="6"/>
    <s v="FA"/>
    <x v="17"/>
    <s v="Spring Creek Hatchery"/>
    <s v="USFW"/>
    <d v="1999-12-16T00:00:00"/>
    <x v="1305"/>
    <x v="10"/>
    <d v="1999-12-16T00:00:00"/>
    <x v="0"/>
  </r>
  <r>
    <x v="19"/>
    <x v="9"/>
    <s v="NO"/>
    <x v="21"/>
    <s v="Klickitat River"/>
    <s v="WDFW"/>
    <d v="2000-03-04T00:00:00"/>
    <x v="1306"/>
    <x v="8"/>
    <d v="2000-03-27T00:00:00"/>
    <x v="1"/>
  </r>
  <r>
    <x v="19"/>
    <x v="7"/>
    <s v="UN"/>
    <x v="14"/>
    <s v="Cle Elem Slough"/>
    <s v="YATR"/>
    <d v="2000-05-25T00:00:00"/>
    <x v="1307"/>
    <x v="4"/>
    <d v="2000-05-31T00:00:00"/>
    <x v="1"/>
  </r>
  <r>
    <x v="19"/>
    <x v="0"/>
    <s v="SP"/>
    <x v="15"/>
    <s v="Upper Klickitat River"/>
    <s v="WDFW"/>
    <d v="1999-05-11T00:00:00"/>
    <x v="1308"/>
    <x v="8"/>
    <d v="1999-05-11T00:00:00"/>
    <x v="4"/>
  </r>
  <r>
    <x v="19"/>
    <x v="0"/>
    <s v="SP"/>
    <x v="17"/>
    <s v="White Salmon River"/>
    <s v="USFW"/>
    <d v="1999-03-02T00:00:00"/>
    <x v="1309"/>
    <x v="11"/>
    <d v="1999-03-12T00:00:00"/>
    <x v="4"/>
  </r>
  <r>
    <x v="20"/>
    <x v="0"/>
    <s v="SP"/>
    <x v="17"/>
    <s v="White Salmon River"/>
    <s v="USFW"/>
    <d v="1998-03-23T00:00:00"/>
    <x v="1310"/>
    <x v="11"/>
    <d v="1998-04-12T00:00:00"/>
    <x v="4"/>
  </r>
  <r>
    <x v="20"/>
    <x v="0"/>
    <s v="SP"/>
    <x v="17"/>
    <s v="White Salmon River"/>
    <s v="USFW"/>
    <d v="1998-08-13T00:00:00"/>
    <x v="1311"/>
    <x v="11"/>
    <d v="1998-08-13T00:00:00"/>
    <x v="2"/>
  </r>
  <r>
    <x v="20"/>
    <x v="0"/>
    <s v="SP"/>
    <x v="15"/>
    <s v="Upper Klickitat River"/>
    <s v="WDFW"/>
    <d v="1998-05-06T00:00:00"/>
    <x v="1312"/>
    <x v="8"/>
    <d v="1998-05-07T00:00:00"/>
    <x v="4"/>
  </r>
  <r>
    <x v="20"/>
    <x v="6"/>
    <s v="FA"/>
    <x v="7"/>
    <s v="Prosser Acclim Pond"/>
    <s v="YATR"/>
    <d v="1999-05-25T00:00:00"/>
    <x v="1313"/>
    <x v="4"/>
    <d v="1999-06-04T00:00:00"/>
    <x v="1"/>
  </r>
  <r>
    <x v="20"/>
    <x v="6"/>
    <s v="FA"/>
    <x v="7"/>
    <s v="Prosser Acclim Pond"/>
    <s v="YATR"/>
    <d v="1999-04-26T00:00:00"/>
    <x v="1314"/>
    <x v="4"/>
    <d v="1999-04-26T00:00:00"/>
    <x v="1"/>
  </r>
  <r>
    <x v="20"/>
    <x v="9"/>
    <s v="NO"/>
    <x v="21"/>
    <s v="Klickitat River"/>
    <s v="WDFW"/>
    <d v="1999-04-01T00:00:00"/>
    <x v="1315"/>
    <x v="8"/>
    <d v="1999-04-16T00:00:00"/>
    <x v="1"/>
  </r>
  <r>
    <x v="20"/>
    <x v="8"/>
    <s v="WI"/>
    <x v="20"/>
    <s v="Rock Cr (Stevenson)"/>
    <s v="WDFW"/>
    <d v="1999-04-23T00:00:00"/>
    <x v="1316"/>
    <x v="10"/>
    <d v="1999-04-27T00:00:00"/>
    <x v="1"/>
  </r>
  <r>
    <x v="20"/>
    <x v="8"/>
    <s v="WI"/>
    <x v="20"/>
    <s v="White Salmon River"/>
    <s v="WDFW"/>
    <d v="1999-04-20T00:00:00"/>
    <x v="1317"/>
    <x v="11"/>
    <d v="1999-04-20T00:00:00"/>
    <x v="1"/>
  </r>
  <r>
    <x v="20"/>
    <x v="1"/>
    <s v="SU"/>
    <x v="20"/>
    <s v="White Salmon River"/>
    <s v="WDFW"/>
    <d v="1999-04-28T00:00:00"/>
    <x v="1318"/>
    <x v="11"/>
    <d v="1999-04-30T00:00:00"/>
    <x v="1"/>
  </r>
  <r>
    <x v="20"/>
    <x v="8"/>
    <s v="SU"/>
    <x v="20"/>
    <s v="Klickitat River"/>
    <s v="WDFW"/>
    <d v="1999-04-28T00:00:00"/>
    <x v="1319"/>
    <x v="8"/>
    <d v="1999-05-05T00:00:00"/>
    <x v="1"/>
  </r>
  <r>
    <x v="20"/>
    <x v="4"/>
    <s v="SP"/>
    <x v="15"/>
    <s v="Klickitat Hatchery"/>
    <s v="WDFW"/>
    <d v="1999-03-01T00:00:00"/>
    <x v="1320"/>
    <x v="8"/>
    <d v="1999-03-02T00:00:00"/>
    <x v="1"/>
  </r>
  <r>
    <x v="20"/>
    <x v="9"/>
    <s v="NO"/>
    <x v="15"/>
    <s v="Klickitat Hatchery"/>
    <s v="WDFW"/>
    <d v="1999-05-03T00:00:00"/>
    <x v="1321"/>
    <x v="8"/>
    <d v="1999-05-05T00:00:00"/>
    <x v="1"/>
  </r>
  <r>
    <x v="20"/>
    <x v="6"/>
    <s v="FA"/>
    <x v="15"/>
    <s v="Klickitat Hatchery"/>
    <s v="WDFW"/>
    <d v="1999-06-02T00:00:00"/>
    <x v="1322"/>
    <x v="8"/>
    <d v="1999-06-28T00:00:00"/>
    <x v="1"/>
  </r>
  <r>
    <x v="20"/>
    <x v="4"/>
    <s v="SP"/>
    <x v="4"/>
    <s v="Carson Hatchery"/>
    <s v="USFW"/>
    <d v="1999-04-20T00:00:00"/>
    <x v="1323"/>
    <x v="2"/>
    <d v="1999-04-20T00:00:00"/>
    <x v="1"/>
  </r>
  <r>
    <x v="20"/>
    <x v="4"/>
    <s v="SP"/>
    <x v="14"/>
    <s v="Clark Flat Acclim Pond"/>
    <s v="YATR"/>
    <d v="1999-03-18T00:00:00"/>
    <x v="1324"/>
    <x v="4"/>
    <d v="1999-06-01T00:00:00"/>
    <x v="1"/>
  </r>
  <r>
    <x v="20"/>
    <x v="6"/>
    <s v="FA"/>
    <x v="17"/>
    <s v="Spring Creek Hatchery"/>
    <s v="USFW"/>
    <d v="1999-03-18T00:00:00"/>
    <x v="1325"/>
    <x v="10"/>
    <d v="1999-03-18T00:00:00"/>
    <x v="1"/>
  </r>
  <r>
    <x v="20"/>
    <x v="6"/>
    <s v="FA"/>
    <x v="17"/>
    <s v="Spring Creek Hatchery"/>
    <s v="USFW"/>
    <d v="1999-04-22T00:00:00"/>
    <x v="1326"/>
    <x v="10"/>
    <d v="1999-04-22T00:00:00"/>
    <x v="1"/>
  </r>
  <r>
    <x v="20"/>
    <x v="6"/>
    <s v="FA"/>
    <x v="17"/>
    <s v="Spring Creek Hatchery"/>
    <s v="USFW"/>
    <d v="1999-05-13T00:00:00"/>
    <x v="1327"/>
    <x v="10"/>
    <d v="1999-05-13T00:00:00"/>
    <x v="1"/>
  </r>
  <r>
    <x v="20"/>
    <x v="0"/>
    <s v="SP"/>
    <x v="17"/>
    <s v="White Salmon River"/>
    <s v="USFW"/>
    <d v="1998-12-25T00:00:00"/>
    <x v="1328"/>
    <x v="11"/>
    <d v="1998-12-26T00:00:00"/>
    <x v="2"/>
  </r>
  <r>
    <x v="20"/>
    <x v="0"/>
    <s v="SP"/>
    <x v="35"/>
    <s v="Imeques Acclim Pond"/>
    <s v="UMTR"/>
    <d v="1998-12-20T00:00:00"/>
    <x v="1329"/>
    <x v="1"/>
    <d v="1998-12-21T00:00:00"/>
    <x v="2"/>
  </r>
  <r>
    <x v="20"/>
    <x v="8"/>
    <s v="SU"/>
    <x v="10"/>
    <s v="Dayton Acclim Pond"/>
    <s v="WDFW"/>
    <d v="1999-03-25T00:00:00"/>
    <x v="1330"/>
    <x v="6"/>
    <d v="1999-04-30T00:00:00"/>
    <x v="1"/>
  </r>
  <r>
    <x v="20"/>
    <x v="1"/>
    <s v="SU"/>
    <x v="10"/>
    <s v="Walla Walla River"/>
    <s v="WDFW"/>
    <d v="1999-04-19T00:00:00"/>
    <x v="1331"/>
    <x v="9"/>
    <d v="1999-04-23T00:00:00"/>
    <x v="1"/>
  </r>
  <r>
    <x v="20"/>
    <x v="8"/>
    <s v="SU"/>
    <x v="37"/>
    <s v="Bonifer Acclim Pond"/>
    <s v="UMTR"/>
    <d v="1999-03-18T00:00:00"/>
    <x v="1332"/>
    <x v="1"/>
    <d v="1999-04-13T00:00:00"/>
    <x v="1"/>
  </r>
  <r>
    <x v="20"/>
    <x v="1"/>
    <s v="SU"/>
    <x v="37"/>
    <s v="Bonifer Acclim Pond"/>
    <s v="UMTR"/>
    <d v="1999-05-04T00:00:00"/>
    <x v="1333"/>
    <x v="1"/>
    <d v="1999-05-04T00:00:00"/>
    <x v="1"/>
  </r>
  <r>
    <x v="20"/>
    <x v="1"/>
    <s v="SU"/>
    <x v="36"/>
    <s v="Minthorn Acclimation Pond"/>
    <s v="UMTR"/>
    <d v="1999-04-06T00:00:00"/>
    <x v="1334"/>
    <x v="1"/>
    <d v="1999-04-14T00:00:00"/>
    <x v="1"/>
  </r>
  <r>
    <x v="20"/>
    <x v="2"/>
    <s v="FA"/>
    <x v="34"/>
    <s v="Thornhollow Acclim Pond"/>
    <s v="UMTR"/>
    <d v="1999-03-11T00:00:00"/>
    <x v="1335"/>
    <x v="1"/>
    <d v="1999-03-11T00:00:00"/>
    <x v="1"/>
  </r>
  <r>
    <x v="20"/>
    <x v="2"/>
    <s v="FA"/>
    <x v="34"/>
    <s v="Thornhollow Acclim Pond"/>
    <s v="UMTR"/>
    <d v="1999-04-15T00:00:00"/>
    <x v="1336"/>
    <x v="1"/>
    <d v="1999-04-15T00:00:00"/>
    <x v="1"/>
  </r>
  <r>
    <x v="20"/>
    <x v="6"/>
    <s v="FA"/>
    <x v="35"/>
    <s v="Imeques Acclim Pond"/>
    <s v="UMTR"/>
    <d v="1999-06-03T00:00:00"/>
    <x v="1337"/>
    <x v="1"/>
    <d v="1999-06-03T00:00:00"/>
    <x v="1"/>
  </r>
  <r>
    <x v="20"/>
    <x v="4"/>
    <s v="SP"/>
    <x v="35"/>
    <s v="Imeques Acclim Pond"/>
    <s v="UMTR"/>
    <d v="1999-03-08T00:00:00"/>
    <x v="1338"/>
    <x v="1"/>
    <d v="1999-03-08T00:00:00"/>
    <x v="1"/>
  </r>
  <r>
    <x v="20"/>
    <x v="4"/>
    <s v="SP"/>
    <x v="35"/>
    <s v="Imeques Acclim Pond"/>
    <s v="UMTR"/>
    <d v="1999-03-08T00:00:00"/>
    <x v="1339"/>
    <x v="1"/>
    <d v="1999-03-08T00:00:00"/>
    <x v="1"/>
  </r>
  <r>
    <x v="20"/>
    <x v="4"/>
    <s v="SP"/>
    <x v="35"/>
    <s v="Imeques Acclim Pond"/>
    <s v="UMTR"/>
    <d v="1999-04-14T00:00:00"/>
    <x v="1340"/>
    <x v="1"/>
    <d v="1999-04-14T00:00:00"/>
    <x v="1"/>
  </r>
  <r>
    <x v="20"/>
    <x v="7"/>
    <s v="UN"/>
    <x v="12"/>
    <s v="Umatilla River"/>
    <s v="ODFW"/>
    <d v="1999-03-26T00:00:00"/>
    <x v="1341"/>
    <x v="1"/>
    <d v="1999-04-02T00:00:00"/>
    <x v="1"/>
  </r>
  <r>
    <x v="20"/>
    <x v="7"/>
    <s v="UN"/>
    <x v="28"/>
    <s v="Umatilla River"/>
    <s v="ODFW"/>
    <d v="1999-03-22T00:00:00"/>
    <x v="1342"/>
    <x v="1"/>
    <d v="1999-03-24T00:00:00"/>
    <x v="1"/>
  </r>
  <r>
    <x v="20"/>
    <x v="4"/>
    <s v="SP"/>
    <x v="0"/>
    <s v="Bel. Pelton Ladder"/>
    <s v="ODFW"/>
    <d v="1999-04-12T00:00:00"/>
    <x v="1343"/>
    <x v="0"/>
    <d v="1999-04-15T00:00:00"/>
    <x v="1"/>
  </r>
  <r>
    <x v="20"/>
    <x v="8"/>
    <s v="SU"/>
    <x v="0"/>
    <s v="Bel. Pelton Ladder"/>
    <s v="ODFW"/>
    <d v="1999-04-05T00:00:00"/>
    <x v="1344"/>
    <x v="0"/>
    <d v="1999-04-20T00:00:00"/>
    <x v="1"/>
  </r>
  <r>
    <x v="20"/>
    <x v="1"/>
    <s v="SU"/>
    <x v="8"/>
    <s v="Hood River"/>
    <s v="ODFW"/>
    <d v="1999-04-07T00:00:00"/>
    <x v="1345"/>
    <x v="5"/>
    <d v="1999-04-09T00:00:00"/>
    <x v="1"/>
  </r>
  <r>
    <x v="20"/>
    <x v="8"/>
    <s v="WI"/>
    <x v="8"/>
    <s v="E Fk Irrig Dist Sand Trap"/>
    <s v="ODFW"/>
    <d v="1999-04-15T00:00:00"/>
    <x v="1346"/>
    <x v="5"/>
    <d v="1999-05-05T00:00:00"/>
    <x v="1"/>
  </r>
  <r>
    <x v="20"/>
    <x v="1"/>
    <s v="SU"/>
    <x v="8"/>
    <s v="Blackberry Acclim Pond"/>
    <s v="ODFW"/>
    <d v="1999-04-15T00:00:00"/>
    <x v="1347"/>
    <x v="5"/>
    <d v="1999-04-15T00:00:00"/>
    <x v="1"/>
  </r>
  <r>
    <x v="20"/>
    <x v="6"/>
    <s v="FA"/>
    <x v="18"/>
    <s v="Priest Rapids Hatchery"/>
    <s v="WDFW"/>
    <d v="1999-06-14T00:00:00"/>
    <x v="1348"/>
    <x v="7"/>
    <d v="1999-06-23T00:00:00"/>
    <x v="1"/>
  </r>
  <r>
    <x v="20"/>
    <x v="4"/>
    <s v="SP"/>
    <x v="19"/>
    <s v="Ringold Springs H Game"/>
    <s v="WDFW"/>
    <d v="1999-04-01T00:00:00"/>
    <x v="1349"/>
    <x v="7"/>
    <d v="1999-04-04T00:00:00"/>
    <x v="1"/>
  </r>
  <r>
    <x v="20"/>
    <x v="8"/>
    <s v="SU"/>
    <x v="19"/>
    <s v="Ringold Springs H Game"/>
    <s v="WDFW"/>
    <d v="1999-03-17T00:00:00"/>
    <x v="1252"/>
    <x v="7"/>
    <d v="1999-03-26T00:00:00"/>
    <x v="1"/>
  </r>
  <r>
    <x v="20"/>
    <x v="6"/>
    <s v="FA"/>
    <x v="19"/>
    <s v="Ringold Springs H Game"/>
    <s v="WDFW"/>
    <d v="1999-06-16T00:00:00"/>
    <x v="1350"/>
    <x v="7"/>
    <d v="1999-06-22T00:00:00"/>
    <x v="1"/>
  </r>
  <r>
    <x v="20"/>
    <x v="4"/>
    <s v="SP"/>
    <x v="23"/>
    <s v="Parkdale Acclim Pond"/>
    <s v="WSTR"/>
    <d v="1999-04-12T00:00:00"/>
    <x v="1351"/>
    <x v="5"/>
    <d v="1999-04-12T00:00:00"/>
    <x v="1"/>
  </r>
  <r>
    <x v="20"/>
    <x v="4"/>
    <s v="SP"/>
    <x v="0"/>
    <s v="Blackberry Acclim Pond"/>
    <s v="ODFW"/>
    <d v="1999-04-08T00:00:00"/>
    <x v="1352"/>
    <x v="5"/>
    <d v="1999-04-20T00:00:00"/>
    <x v="1"/>
  </r>
  <r>
    <x v="20"/>
    <x v="4"/>
    <s v="SP"/>
    <x v="0"/>
    <s v="Jones Creek Acclim Pond"/>
    <s v="ODFW"/>
    <d v="1999-04-08T00:00:00"/>
    <x v="1353"/>
    <x v="5"/>
    <d v="1999-04-20T00:00:00"/>
    <x v="1"/>
  </r>
  <r>
    <x v="20"/>
    <x v="4"/>
    <s v="SP"/>
    <x v="16"/>
    <s v="Little White Salmon Hatchery"/>
    <s v="USFW"/>
    <d v="1999-04-20T00:00:00"/>
    <x v="1354"/>
    <x v="3"/>
    <d v="1999-04-20T00:00:00"/>
    <x v="1"/>
  </r>
  <r>
    <x v="20"/>
    <x v="6"/>
    <s v="FA"/>
    <x v="16"/>
    <s v="Little White Salmon Hatchery"/>
    <s v="USFW"/>
    <d v="1999-06-24T00:00:00"/>
    <x v="1355"/>
    <x v="3"/>
    <d v="1999-06-24T00:00:00"/>
    <x v="1"/>
  </r>
  <r>
    <x v="20"/>
    <x v="4"/>
    <s v="SP"/>
    <x v="22"/>
    <s v="Warm Springs Hatchery"/>
    <s v="USFW"/>
    <d v="1999-03-04T00:00:00"/>
    <x v="1356"/>
    <x v="0"/>
    <d v="1999-03-04T00:00:00"/>
    <x v="1"/>
  </r>
  <r>
    <x v="20"/>
    <x v="7"/>
    <s v="UN"/>
    <x v="5"/>
    <s v="Willard Hatchery"/>
    <s v="USFW"/>
    <d v="1999-04-19T00:00:00"/>
    <x v="1357"/>
    <x v="3"/>
    <d v="1999-04-19T00:00:00"/>
    <x v="1"/>
  </r>
  <r>
    <x v="20"/>
    <x v="7"/>
    <s v="UN"/>
    <x v="32"/>
    <s v="Naches River"/>
    <s v="YATR"/>
    <d v="1999-05-07T00:00:00"/>
    <x v="1358"/>
    <x v="4"/>
    <d v="1999-05-25T00:00:00"/>
    <x v="1"/>
  </r>
  <r>
    <x v="20"/>
    <x v="7"/>
    <s v="UN"/>
    <x v="31"/>
    <s v="Naches River"/>
    <s v="YATR"/>
    <d v="1999-05-07T00:00:00"/>
    <x v="1359"/>
    <x v="4"/>
    <d v="1999-05-25T00:00:00"/>
    <x v="1"/>
  </r>
  <r>
    <x v="20"/>
    <x v="7"/>
    <s v="UN"/>
    <x v="33"/>
    <s v="Easton Pond"/>
    <s v="YATR"/>
    <d v="1999-05-10T00:00:00"/>
    <x v="1360"/>
    <x v="4"/>
    <d v="1999-05-10T00:00:00"/>
    <x v="1"/>
  </r>
  <r>
    <x v="20"/>
    <x v="7"/>
    <s v="UN"/>
    <x v="39"/>
    <s v="Jack Creek Acclim Pond"/>
    <s v="YATR"/>
    <d v="1999-05-10T00:00:00"/>
    <x v="26"/>
    <x v="4"/>
    <d v="1999-05-25T00:00:00"/>
    <x v="1"/>
  </r>
  <r>
    <x v="20"/>
    <x v="6"/>
    <s v="FA"/>
    <x v="7"/>
    <s v="Prosser Acclim Pond"/>
    <s v="YATR"/>
    <d v="1999-05-24T00:00:00"/>
    <x v="1361"/>
    <x v="4"/>
    <d v="1999-06-04T00:00:00"/>
    <x v="1"/>
  </r>
  <r>
    <x v="20"/>
    <x v="7"/>
    <s v="UN"/>
    <x v="14"/>
    <s v="Cle Elem Slough"/>
    <s v="YATR"/>
    <d v="1999-05-10T00:00:00"/>
    <x v="1223"/>
    <x v="4"/>
    <d v="1999-05-25T00:00:00"/>
    <x v="1"/>
  </r>
  <r>
    <x v="20"/>
    <x v="4"/>
    <s v="SP"/>
    <x v="19"/>
    <s v="Ringold Springs Hatchery"/>
    <s v="WDFW"/>
    <d v="1999-02-27T00:00:00"/>
    <x v="1362"/>
    <x v="7"/>
    <d v="1999-03-01T00:00:00"/>
    <x v="1"/>
  </r>
  <r>
    <x v="20"/>
    <x v="4"/>
    <s v="SP"/>
    <x v="14"/>
    <s v="Easton Pond"/>
    <s v="YATR"/>
    <d v="1999-03-18T00:00:00"/>
    <x v="1363"/>
    <x v="4"/>
    <d v="1999-06-01T00:00:00"/>
    <x v="1"/>
  </r>
  <r>
    <x v="20"/>
    <x v="0"/>
    <s v="SP"/>
    <x v="22"/>
    <s v="Warm Springs Hatchery"/>
    <s v="USFW"/>
    <d v="1998-10-01T00:00:00"/>
    <x v="1364"/>
    <x v="0"/>
    <d v="1998-10-05T00:00:00"/>
    <x v="2"/>
  </r>
  <r>
    <x v="20"/>
    <x v="8"/>
    <s v="WI"/>
    <x v="8"/>
    <s v="Hood River"/>
    <s v="ODFW"/>
    <d v="1999-04-08T00:00:00"/>
    <x v="1365"/>
    <x v="5"/>
    <d v="1999-04-08T00:00:00"/>
    <x v="1"/>
  </r>
  <r>
    <x v="20"/>
    <x v="4"/>
    <s v="SP"/>
    <x v="0"/>
    <s v="Columbia R Above Bonn"/>
    <s v="ODFW"/>
    <d v="1999-05-11T00:00:00"/>
    <x v="1366"/>
    <x v="10"/>
    <d v="1999-05-11T00:00:00"/>
    <x v="1"/>
  </r>
  <r>
    <x v="20"/>
    <x v="8"/>
    <s v="SU"/>
    <x v="8"/>
    <s v="Columbia R Above Bonn"/>
    <s v="ODFW"/>
    <d v="1999-05-10T00:00:00"/>
    <x v="1367"/>
    <x v="10"/>
    <d v="1999-05-10T00:00:00"/>
    <x v="1"/>
  </r>
  <r>
    <x v="20"/>
    <x v="8"/>
    <s v="WI"/>
    <x v="8"/>
    <s v="Columbia R Above Bonn"/>
    <s v="ODFW"/>
    <d v="1999-05-25T00:00:00"/>
    <x v="1368"/>
    <x v="10"/>
    <d v="1999-05-25T00:00:00"/>
    <x v="1"/>
  </r>
  <r>
    <x v="20"/>
    <x v="4"/>
    <s v="SP"/>
    <x v="0"/>
    <s v="Columbia R Above Bonn"/>
    <s v="ODFW"/>
    <d v="1999-05-06T00:00:00"/>
    <x v="1369"/>
    <x v="10"/>
    <d v="1999-05-07T00:00:00"/>
    <x v="1"/>
  </r>
  <r>
    <x v="20"/>
    <x v="4"/>
    <s v="SP"/>
    <x v="0"/>
    <s v="Bel. Pelton Ladder"/>
    <s v="ODFW"/>
    <d v="1999-05-10T00:00:00"/>
    <x v="1370"/>
    <x v="0"/>
    <d v="1999-05-10T00:00:00"/>
    <x v="1"/>
  </r>
  <r>
    <x v="20"/>
    <x v="4"/>
    <s v="SP"/>
    <x v="23"/>
    <s v="Columbia R Above Bonn"/>
    <s v="WSTR"/>
    <d v="1999-05-05T00:00:00"/>
    <x v="1371"/>
    <x v="10"/>
    <d v="1999-05-05T00:00:00"/>
    <x v="1"/>
  </r>
  <r>
    <x v="20"/>
    <x v="8"/>
    <s v="WI"/>
    <x v="23"/>
    <s v="Parkdale Acclim Pond"/>
    <s v="WSTR"/>
    <d v="1999-04-14T00:00:00"/>
    <x v="1372"/>
    <x v="5"/>
    <d v="1999-04-14T00:00:00"/>
    <x v="1"/>
  </r>
  <r>
    <x v="20"/>
    <x v="8"/>
    <s v="WI"/>
    <x v="23"/>
    <s v="Parkdale Acclim Pond"/>
    <s v="WSTR"/>
    <d v="1999-05-05T00:00:00"/>
    <x v="1373"/>
    <x v="5"/>
    <d v="1999-05-05T00:00:00"/>
    <x v="1"/>
  </r>
  <r>
    <x v="20"/>
    <x v="8"/>
    <s v="WI"/>
    <x v="23"/>
    <s v="Columbia R Above Bonn"/>
    <s v="WSTR"/>
    <d v="1999-05-25T00:00:00"/>
    <x v="1374"/>
    <x v="10"/>
    <d v="1999-05-25T00:00:00"/>
    <x v="1"/>
  </r>
  <r>
    <x v="20"/>
    <x v="1"/>
    <s v="SU"/>
    <x v="20"/>
    <s v="Little White Salmon River"/>
    <s v="WDFW"/>
    <d v="1999-04-29T00:00:00"/>
    <x v="1375"/>
    <x v="3"/>
    <d v="1999-04-29T00:00:00"/>
    <x v="1"/>
  </r>
  <r>
    <x v="21"/>
    <x v="0"/>
    <s v="SP"/>
    <x v="17"/>
    <s v="White Salmon River"/>
    <s v="USFW"/>
    <d v="1996-12-31T00:00:00"/>
    <x v="1376"/>
    <x v="11"/>
    <d v="1996-12-31T00:00:00"/>
    <x v="0"/>
  </r>
  <r>
    <x v="21"/>
    <x v="0"/>
    <s v="SP"/>
    <x v="15"/>
    <s v="Upper Klickitat River"/>
    <s v="WDFW"/>
    <d v="1997-05-27T00:00:00"/>
    <x v="1377"/>
    <x v="8"/>
    <d v="1997-05-29T00:00:00"/>
    <x v="4"/>
  </r>
  <r>
    <x v="21"/>
    <x v="0"/>
    <s v="SP"/>
    <x v="17"/>
    <s v="White Salmon River"/>
    <s v="USFW"/>
    <d v="1997-02-02T00:00:00"/>
    <x v="1378"/>
    <x v="11"/>
    <d v="1997-03-20T00:00:00"/>
    <x v="0"/>
  </r>
  <r>
    <x v="21"/>
    <x v="0"/>
    <s v="SP"/>
    <x v="17"/>
    <s v="White Salmon River"/>
    <s v="USFW"/>
    <d v="1997-08-13T00:00:00"/>
    <x v="1379"/>
    <x v="11"/>
    <d v="1997-08-13T00:00:00"/>
    <x v="2"/>
  </r>
  <r>
    <x v="21"/>
    <x v="8"/>
    <s v="WI"/>
    <x v="11"/>
    <s v="Mill Cr (Walla Walla)"/>
    <s v="WDFW"/>
    <d v="1997-05-22T00:00:00"/>
    <x v="1380"/>
    <x v="9"/>
    <d v="1997-05-22T00:00:00"/>
    <x v="1"/>
  </r>
  <r>
    <x v="21"/>
    <x v="1"/>
    <s v="SU"/>
    <x v="10"/>
    <s v="Dayton Acclim Pond"/>
    <s v="WDFW"/>
    <d v="1998-03-25T00:00:00"/>
    <x v="1381"/>
    <x v="6"/>
    <d v="1998-04-30T00:00:00"/>
    <x v="1"/>
  </r>
  <r>
    <x v="21"/>
    <x v="1"/>
    <s v="SU"/>
    <x v="10"/>
    <s v="Walla Walla River"/>
    <s v="WDFW"/>
    <d v="1998-04-14T00:00:00"/>
    <x v="1382"/>
    <x v="9"/>
    <d v="1998-04-22T00:00:00"/>
    <x v="1"/>
  </r>
  <r>
    <x v="21"/>
    <x v="2"/>
    <s v="FA"/>
    <x v="34"/>
    <s v="Thornhollow Acclim Pond"/>
    <s v="UMTR"/>
    <d v="1998-03-13T00:00:00"/>
    <x v="1383"/>
    <x v="1"/>
    <d v="1998-03-13T00:00:00"/>
    <x v="1"/>
  </r>
  <r>
    <x v="21"/>
    <x v="2"/>
    <s v="FA"/>
    <x v="34"/>
    <s v="Thornhollow Acclim Pond"/>
    <s v="UMTR"/>
    <d v="1998-04-17T00:00:00"/>
    <x v="1384"/>
    <x v="1"/>
    <d v="1998-04-17T00:00:00"/>
    <x v="1"/>
  </r>
  <r>
    <x v="21"/>
    <x v="6"/>
    <s v="FA"/>
    <x v="34"/>
    <s v="Thornhollow Acclim Pond"/>
    <s v="UMTR"/>
    <d v="1998-05-28T00:00:00"/>
    <x v="1385"/>
    <x v="1"/>
    <d v="1998-05-28T00:00:00"/>
    <x v="1"/>
  </r>
  <r>
    <x v="21"/>
    <x v="4"/>
    <s v="SP"/>
    <x v="35"/>
    <s v="Imeques Acclim Pond"/>
    <s v="UMTR"/>
    <d v="1998-03-08T00:00:00"/>
    <x v="1386"/>
    <x v="1"/>
    <d v="1998-03-08T00:00:00"/>
    <x v="1"/>
  </r>
  <r>
    <x v="21"/>
    <x v="4"/>
    <s v="SP"/>
    <x v="35"/>
    <s v="Imeques Acclim Pond"/>
    <s v="UMTR"/>
    <d v="1998-03-08T00:00:00"/>
    <x v="1387"/>
    <x v="1"/>
    <d v="1998-03-08T00:00:00"/>
    <x v="1"/>
  </r>
  <r>
    <x v="21"/>
    <x v="4"/>
    <s v="SP"/>
    <x v="35"/>
    <s v="Imeques Acclim Pond"/>
    <s v="UMTR"/>
    <d v="1998-04-14T00:00:00"/>
    <x v="1388"/>
    <x v="1"/>
    <d v="1998-04-14T00:00:00"/>
    <x v="1"/>
  </r>
  <r>
    <x v="21"/>
    <x v="1"/>
    <s v="SU"/>
    <x v="37"/>
    <s v="Bonifer Acclim Pond"/>
    <s v="UMTR"/>
    <d v="1998-04-16T00:00:00"/>
    <x v="1389"/>
    <x v="1"/>
    <d v="1998-04-16T00:00:00"/>
    <x v="1"/>
  </r>
  <r>
    <x v="21"/>
    <x v="1"/>
    <s v="SU"/>
    <x v="37"/>
    <s v="Bonifer Acclim Pond"/>
    <s v="UMTR"/>
    <d v="1998-05-04T00:00:00"/>
    <x v="1390"/>
    <x v="1"/>
    <d v="1998-05-04T00:00:00"/>
    <x v="1"/>
  </r>
  <r>
    <x v="21"/>
    <x v="1"/>
    <s v="SU"/>
    <x v="36"/>
    <s v="Minthorn Acclimation Pond"/>
    <s v="UMTR"/>
    <d v="1998-04-17T00:00:00"/>
    <x v="1391"/>
    <x v="1"/>
    <d v="1998-04-17T00:00:00"/>
    <x v="1"/>
  </r>
  <r>
    <x v="21"/>
    <x v="7"/>
    <s v="UN"/>
    <x v="12"/>
    <s v="Umatilla River"/>
    <s v="ODFW"/>
    <d v="1998-03-30T00:00:00"/>
    <x v="1392"/>
    <x v="1"/>
    <d v="1998-04-02T00:00:00"/>
    <x v="1"/>
  </r>
  <r>
    <x v="21"/>
    <x v="7"/>
    <s v="UN"/>
    <x v="28"/>
    <s v="Umatilla River"/>
    <s v="ODFW"/>
    <d v="1998-03-23T00:00:00"/>
    <x v="1393"/>
    <x v="1"/>
    <d v="1998-03-27T00:00:00"/>
    <x v="1"/>
  </r>
  <r>
    <x v="21"/>
    <x v="4"/>
    <s v="SP"/>
    <x v="17"/>
    <s v="White Salmon River"/>
    <s v="USFW"/>
    <d v="1998-04-10T00:00:00"/>
    <x v="1394"/>
    <x v="11"/>
    <d v="1998-04-10T00:00:00"/>
    <x v="1"/>
  </r>
  <r>
    <x v="21"/>
    <x v="4"/>
    <s v="SP"/>
    <x v="4"/>
    <s v="Carson Hatchery"/>
    <s v="USFW"/>
    <d v="1998-04-20T00:00:00"/>
    <x v="1395"/>
    <x v="2"/>
    <d v="1998-04-20T00:00:00"/>
    <x v="1"/>
  </r>
  <r>
    <x v="21"/>
    <x v="4"/>
    <s v="SP"/>
    <x v="16"/>
    <s v="Little White Salmon Hatchery"/>
    <s v="USFW"/>
    <d v="1998-04-20T00:00:00"/>
    <x v="1396"/>
    <x v="3"/>
    <d v="1998-04-20T00:00:00"/>
    <x v="1"/>
  </r>
  <r>
    <x v="21"/>
    <x v="6"/>
    <s v="FA"/>
    <x v="16"/>
    <s v="Little White Salmon Hatchery"/>
    <s v="USFW"/>
    <d v="1998-06-25T00:00:00"/>
    <x v="1397"/>
    <x v="3"/>
    <d v="1998-06-26T00:00:00"/>
    <x v="1"/>
  </r>
  <r>
    <x v="21"/>
    <x v="6"/>
    <s v="FA"/>
    <x v="17"/>
    <s v="Spring Creek Hatchery"/>
    <s v="USFW"/>
    <d v="1997-12-25T00:00:00"/>
    <x v="1398"/>
    <x v="10"/>
    <d v="1997-12-25T00:00:00"/>
    <x v="0"/>
  </r>
  <r>
    <x v="21"/>
    <x v="6"/>
    <s v="FA"/>
    <x v="17"/>
    <s v="Spring Creek Hatchery"/>
    <s v="USFW"/>
    <d v="1998-03-13T00:00:00"/>
    <x v="1399"/>
    <x v="10"/>
    <d v="1998-03-13T00:00:00"/>
    <x v="1"/>
  </r>
  <r>
    <x v="21"/>
    <x v="6"/>
    <s v="FA"/>
    <x v="17"/>
    <s v="Spring Creek Hatchery"/>
    <s v="USFW"/>
    <d v="1998-04-20T00:00:00"/>
    <x v="1400"/>
    <x v="10"/>
    <d v="1998-04-20T00:00:00"/>
    <x v="1"/>
  </r>
  <r>
    <x v="21"/>
    <x v="6"/>
    <s v="FA"/>
    <x v="17"/>
    <s v="Spring Creek Hatchery"/>
    <s v="USFW"/>
    <d v="1998-05-15T00:00:00"/>
    <x v="1401"/>
    <x v="10"/>
    <d v="1998-05-15T00:00:00"/>
    <x v="1"/>
  </r>
  <r>
    <x v="21"/>
    <x v="4"/>
    <s v="SP"/>
    <x v="22"/>
    <s v="Warm Springs Hatchery"/>
    <s v="USFW"/>
    <d v="1998-03-25T00:00:00"/>
    <x v="1402"/>
    <x v="0"/>
    <d v="1998-04-15T00:00:00"/>
    <x v="1"/>
  </r>
  <r>
    <x v="21"/>
    <x v="7"/>
    <s v="UN"/>
    <x v="5"/>
    <s v="Willard Hatchery"/>
    <s v="USFW"/>
    <d v="1998-04-17T00:00:00"/>
    <x v="1403"/>
    <x v="3"/>
    <d v="1998-04-20T00:00:00"/>
    <x v="1"/>
  </r>
  <r>
    <x v="21"/>
    <x v="4"/>
    <s v="SP"/>
    <x v="15"/>
    <s v="Klickitat Hatchery"/>
    <s v="WDFW"/>
    <d v="1998-03-02T00:00:00"/>
    <x v="1404"/>
    <x v="8"/>
    <d v="1998-03-12T00:00:00"/>
    <x v="1"/>
  </r>
  <r>
    <x v="21"/>
    <x v="7"/>
    <s v="UN"/>
    <x v="15"/>
    <s v="Klickitat Hatchery"/>
    <s v="WDFW"/>
    <d v="1998-04-17T00:00:00"/>
    <x v="1405"/>
    <x v="8"/>
    <d v="1998-06-06T00:00:00"/>
    <x v="1"/>
  </r>
  <r>
    <x v="21"/>
    <x v="6"/>
    <s v="FA"/>
    <x v="15"/>
    <s v="Klickitat Hatchery"/>
    <s v="WDFW"/>
    <d v="1998-05-21T00:00:00"/>
    <x v="1406"/>
    <x v="8"/>
    <d v="1998-06-10T00:00:00"/>
    <x v="1"/>
  </r>
  <r>
    <x v="21"/>
    <x v="4"/>
    <s v="SP"/>
    <x v="0"/>
    <s v="Bel. Pelton Ladder"/>
    <s v="ODFW"/>
    <d v="1998-04-20T00:00:00"/>
    <x v="1407"/>
    <x v="0"/>
    <d v="1998-04-23T00:00:00"/>
    <x v="1"/>
  </r>
  <r>
    <x v="21"/>
    <x v="1"/>
    <s v="SU"/>
    <x v="0"/>
    <s v="Bel. Pelton Ladder"/>
    <s v="ODFW"/>
    <d v="1998-04-06T00:00:00"/>
    <x v="1408"/>
    <x v="0"/>
    <d v="1998-04-09T00:00:00"/>
    <x v="1"/>
  </r>
  <r>
    <x v="21"/>
    <x v="4"/>
    <s v="SP"/>
    <x v="0"/>
    <s v="Bel. Pelton Ladder"/>
    <s v="ODFW"/>
    <d v="1998-04-13T00:00:00"/>
    <x v="1409"/>
    <x v="0"/>
    <d v="1998-04-13T00:00:00"/>
    <x v="1"/>
  </r>
  <r>
    <x v="21"/>
    <x v="8"/>
    <s v="WI"/>
    <x v="8"/>
    <s v="E Fk Irrig Dist Sand Trap"/>
    <s v="ODFW"/>
    <d v="1998-04-28T00:00:00"/>
    <x v="1410"/>
    <x v="5"/>
    <d v="1998-05-12T00:00:00"/>
    <x v="1"/>
  </r>
  <r>
    <x v="21"/>
    <x v="8"/>
    <s v="WI"/>
    <x v="8"/>
    <s v="E Fk Irrig Dist Sand Trap"/>
    <s v="ODFW"/>
    <d v="1998-04-14T00:00:00"/>
    <x v="1411"/>
    <x v="5"/>
    <d v="1998-04-20T00:00:00"/>
    <x v="1"/>
  </r>
  <r>
    <x v="21"/>
    <x v="1"/>
    <s v="SU"/>
    <x v="8"/>
    <s v="Hood River"/>
    <s v="ODFW"/>
    <d v="1998-04-08T00:00:00"/>
    <x v="1412"/>
    <x v="5"/>
    <d v="1998-04-09T00:00:00"/>
    <x v="1"/>
  </r>
  <r>
    <x v="21"/>
    <x v="4"/>
    <s v="SP"/>
    <x v="0"/>
    <s v="Blackberry Acclim Pond"/>
    <s v="ODFW"/>
    <d v="1998-04-09T00:00:00"/>
    <x v="1413"/>
    <x v="5"/>
    <d v="1998-04-22T00:00:00"/>
    <x v="1"/>
  </r>
  <r>
    <x v="21"/>
    <x v="4"/>
    <s v="SP"/>
    <x v="0"/>
    <s v="Blackberry Acclim Pond"/>
    <s v="ODFW"/>
    <d v="1998-04-22T00:00:00"/>
    <x v="1414"/>
    <x v="5"/>
    <d v="1998-04-22T00:00:00"/>
    <x v="1"/>
  </r>
  <r>
    <x v="21"/>
    <x v="4"/>
    <s v="SP"/>
    <x v="19"/>
    <s v="Ringold Springs H Salmon"/>
    <s v="WDFW"/>
    <d v="1998-04-01T00:00:00"/>
    <x v="1362"/>
    <x v="7"/>
    <d v="1998-04-04T00:00:00"/>
    <x v="1"/>
  </r>
  <r>
    <x v="21"/>
    <x v="6"/>
    <s v="FA"/>
    <x v="18"/>
    <s v="Priest Rapids Hatchery"/>
    <s v="WDFW"/>
    <d v="1998-06-12T00:00:00"/>
    <x v="1415"/>
    <x v="7"/>
    <d v="1998-06-26T00:00:00"/>
    <x v="1"/>
  </r>
  <r>
    <x v="21"/>
    <x v="1"/>
    <s v="SU"/>
    <x v="19"/>
    <s v="Ringold Springs H Game"/>
    <s v="WDFW"/>
    <d v="1998-04-15T00:00:00"/>
    <x v="1416"/>
    <x v="7"/>
    <d v="1998-04-18T00:00:00"/>
    <x v="1"/>
  </r>
  <r>
    <x v="21"/>
    <x v="13"/>
    <s v="SO"/>
    <x v="26"/>
    <s v="Klickitat River"/>
    <s v="WDFW"/>
    <d v="1998-03-17T00:00:00"/>
    <x v="1417"/>
    <x v="8"/>
    <d v="1998-03-18T00:00:00"/>
    <x v="1"/>
  </r>
  <r>
    <x v="21"/>
    <x v="13"/>
    <s v="SO"/>
    <x v="26"/>
    <s v="Klickitat River"/>
    <s v="WDFW"/>
    <d v="1998-04-15T00:00:00"/>
    <x v="1418"/>
    <x v="8"/>
    <d v="1998-04-30T00:00:00"/>
    <x v="1"/>
  </r>
  <r>
    <x v="21"/>
    <x v="6"/>
    <s v="FA"/>
    <x v="19"/>
    <s v="Ringold Springs H Salmon"/>
    <s v="WDFW"/>
    <d v="1998-06-24T00:00:00"/>
    <x v="1419"/>
    <x v="7"/>
    <d v="1998-06-27T00:00:00"/>
    <x v="1"/>
  </r>
  <r>
    <x v="21"/>
    <x v="0"/>
    <s v="SP"/>
    <x v="22"/>
    <s v="Warm Springs Hatchery"/>
    <s v="USFW"/>
    <d v="1997-11-14T00:00:00"/>
    <x v="1420"/>
    <x v="0"/>
    <d v="1997-11-14T00:00:00"/>
    <x v="2"/>
  </r>
  <r>
    <x v="21"/>
    <x v="7"/>
    <s v="UN"/>
    <x v="32"/>
    <s v="Lost Creek Acclim Pond"/>
    <s v="YATR"/>
    <d v="1998-04-24T00:00:00"/>
    <x v="1421"/>
    <x v="4"/>
    <d v="1998-05-30T00:00:00"/>
    <x v="1"/>
  </r>
  <r>
    <x v="21"/>
    <x v="7"/>
    <s v="UN"/>
    <x v="26"/>
    <s v="Naches River"/>
    <s v="WDFW"/>
    <d v="1998-04-20T00:00:00"/>
    <x v="1416"/>
    <x v="4"/>
    <d v="1998-05-10T00:00:00"/>
    <x v="1"/>
  </r>
  <r>
    <x v="21"/>
    <x v="7"/>
    <s v="UN"/>
    <x v="26"/>
    <s v="Naches River"/>
    <s v="WDFW"/>
    <d v="1998-04-20T00:00:00"/>
    <x v="1416"/>
    <x v="4"/>
    <d v="1998-05-10T00:00:00"/>
    <x v="1"/>
  </r>
  <r>
    <x v="21"/>
    <x v="7"/>
    <s v="UN"/>
    <x v="40"/>
    <s v="Roza Acclim Pond"/>
    <s v="YATR"/>
    <d v="1998-04-30T00:00:00"/>
    <x v="1422"/>
    <x v="4"/>
    <d v="1998-05-30T00:00:00"/>
    <x v="1"/>
  </r>
  <r>
    <x v="21"/>
    <x v="6"/>
    <s v="FA"/>
    <x v="7"/>
    <s v="Prosser Acclim Pond"/>
    <s v="YATR"/>
    <d v="1998-05-08T00:00:00"/>
    <x v="1423"/>
    <x v="4"/>
    <d v="1998-06-12T00:00:00"/>
    <x v="1"/>
  </r>
  <r>
    <x v="21"/>
    <x v="8"/>
    <s v="SU"/>
    <x v="38"/>
    <s v="John Day Dam Bypass"/>
    <s v="USFW"/>
    <d v="1998-04-08T00:00:00"/>
    <x v="1424"/>
    <x v="12"/>
    <d v="1998-04-08T00:00:00"/>
    <x v="1"/>
  </r>
  <r>
    <x v="21"/>
    <x v="8"/>
    <s v="WI"/>
    <x v="8"/>
    <s v="Hood River"/>
    <s v="ODFW"/>
    <d v="1998-06-04T00:00:00"/>
    <x v="1425"/>
    <x v="5"/>
    <d v="1998-06-04T00:00:00"/>
    <x v="1"/>
  </r>
  <r>
    <x v="21"/>
    <x v="6"/>
    <s v="FA"/>
    <x v="35"/>
    <s v="Imeques Acclim Pond"/>
    <s v="UMTR"/>
    <d v="1998-06-01T00:00:00"/>
    <x v="1426"/>
    <x v="1"/>
    <d v="1998-06-01T00:00:00"/>
    <x v="1"/>
  </r>
  <r>
    <x v="21"/>
    <x v="8"/>
    <s v="SU"/>
    <x v="20"/>
    <s v="Klickitat River"/>
    <s v="WDFW"/>
    <d v="1998-05-04T00:00:00"/>
    <x v="1427"/>
    <x v="8"/>
    <d v="1998-05-07T00:00:00"/>
    <x v="1"/>
  </r>
  <r>
    <x v="21"/>
    <x v="8"/>
    <s v="SU"/>
    <x v="20"/>
    <s v="Little White Salmon River"/>
    <s v="WDFW"/>
    <d v="1998-05-04T00:00:00"/>
    <x v="1428"/>
    <x v="3"/>
    <d v="1998-05-07T00:00:00"/>
    <x v="1"/>
  </r>
  <r>
    <x v="21"/>
    <x v="8"/>
    <s v="SU"/>
    <x v="20"/>
    <s v="White Salmon River"/>
    <s v="WDFW"/>
    <d v="1998-05-07T00:00:00"/>
    <x v="1429"/>
    <x v="11"/>
    <d v="1998-05-07T00:00:00"/>
    <x v="1"/>
  </r>
  <r>
    <x v="21"/>
    <x v="8"/>
    <s v="WI"/>
    <x v="20"/>
    <s v="Rock Cr (Stevenson)"/>
    <s v="WDFW"/>
    <d v="1998-04-30T00:00:00"/>
    <x v="1430"/>
    <x v="10"/>
    <d v="1998-04-30T00:00:00"/>
    <x v="1"/>
  </r>
  <r>
    <x v="21"/>
    <x v="8"/>
    <s v="WI"/>
    <x v="20"/>
    <s v="White Salmon River"/>
    <s v="WDFW"/>
    <d v="1998-04-24T00:00:00"/>
    <x v="1431"/>
    <x v="11"/>
    <d v="1998-04-24T00:00:00"/>
    <x v="1"/>
  </r>
  <r>
    <x v="21"/>
    <x v="9"/>
    <s v="NO"/>
    <x v="21"/>
    <s v="Klickitat River"/>
    <s v="WDFW"/>
    <d v="1998-04-01T00:00:00"/>
    <x v="1432"/>
    <x v="8"/>
    <d v="1998-04-08T00:00:00"/>
    <x v="1"/>
  </r>
  <r>
    <x v="21"/>
    <x v="13"/>
    <s v="SO"/>
    <x v="21"/>
    <s v="Klickitat River"/>
    <s v="WDFW"/>
    <d v="1998-04-01T00:00:00"/>
    <x v="1433"/>
    <x v="8"/>
    <d v="1998-04-08T00:00:00"/>
    <x v="1"/>
  </r>
  <r>
    <x v="22"/>
    <x v="0"/>
    <s v="SP"/>
    <x v="15"/>
    <s v="Upper Klickitat River"/>
    <s v="WDFW"/>
    <d v="1996-05-28T00:00:00"/>
    <x v="1434"/>
    <x v="8"/>
    <d v="1996-05-29T00:00:00"/>
    <x v="4"/>
  </r>
  <r>
    <x v="22"/>
    <x v="0"/>
    <s v="SP"/>
    <x v="17"/>
    <s v="White Salmon River"/>
    <s v="USFW"/>
    <d v="1996-08-15T00:00:00"/>
    <x v="30"/>
    <x v="11"/>
    <d v="1996-08-15T00:00:00"/>
    <x v="2"/>
  </r>
  <r>
    <x v="22"/>
    <x v="0"/>
    <s v="SP"/>
    <x v="22"/>
    <s v="Warm Springs Hatchery"/>
    <s v="USFW"/>
    <d v="1996-11-13T00:00:00"/>
    <x v="1435"/>
    <x v="0"/>
    <d v="1996-11-13T00:00:00"/>
    <x v="2"/>
  </r>
  <r>
    <x v="22"/>
    <x v="14"/>
    <s v="SO"/>
    <x v="11"/>
    <s v="Yakama River"/>
    <s v="WDFW"/>
    <d v="1996-02-25T00:00:00"/>
    <x v="1436"/>
    <x v="4"/>
    <d v="1996-02-25T00:00:00"/>
    <x v="2"/>
  </r>
  <r>
    <x v="22"/>
    <x v="4"/>
    <s v="SP"/>
    <x v="4"/>
    <s v="Carson Hatchery"/>
    <s v="USFW"/>
    <d v="1997-04-17T00:00:00"/>
    <x v="1437"/>
    <x v="2"/>
    <d v="1997-04-17T00:00:00"/>
    <x v="1"/>
  </r>
  <r>
    <x v="22"/>
    <x v="4"/>
    <s v="SP"/>
    <x v="16"/>
    <s v="Little White Salmon Hatchery"/>
    <s v="USFW"/>
    <d v="1997-04-15T00:00:00"/>
    <x v="1438"/>
    <x v="3"/>
    <d v="1997-04-22T00:00:00"/>
    <x v="1"/>
  </r>
  <r>
    <x v="22"/>
    <x v="7"/>
    <s v="UN"/>
    <x v="16"/>
    <s v="Little White Salmon Hatchery"/>
    <s v="USFW"/>
    <d v="1997-04-15T00:00:00"/>
    <x v="1439"/>
    <x v="3"/>
    <d v="1997-04-15T00:00:00"/>
    <x v="1"/>
  </r>
  <r>
    <x v="22"/>
    <x v="6"/>
    <s v="FA"/>
    <x v="16"/>
    <s v="Little White Salmon Hatchery"/>
    <s v="USFW"/>
    <d v="1997-06-19T00:00:00"/>
    <x v="1440"/>
    <x v="3"/>
    <d v="1997-06-19T00:00:00"/>
    <x v="1"/>
  </r>
  <r>
    <x v="22"/>
    <x v="6"/>
    <s v="FA"/>
    <x v="17"/>
    <s v="Spring Creek Hatchery"/>
    <s v="USFW"/>
    <d v="1997-03-13T00:00:00"/>
    <x v="1441"/>
    <x v="10"/>
    <d v="1997-03-13T00:00:00"/>
    <x v="1"/>
  </r>
  <r>
    <x v="22"/>
    <x v="6"/>
    <s v="FA"/>
    <x v="17"/>
    <s v="Spring Creek Hatchery"/>
    <s v="USFW"/>
    <d v="1997-04-18T00:00:00"/>
    <x v="1442"/>
    <x v="10"/>
    <d v="1997-04-18T00:00:00"/>
    <x v="1"/>
  </r>
  <r>
    <x v="22"/>
    <x v="6"/>
    <s v="FA"/>
    <x v="17"/>
    <s v="Spring Creek Hatchery"/>
    <s v="USFW"/>
    <d v="1997-05-15T00:00:00"/>
    <x v="1443"/>
    <x v="10"/>
    <d v="1997-05-15T00:00:00"/>
    <x v="1"/>
  </r>
  <r>
    <x v="22"/>
    <x v="4"/>
    <s v="SP"/>
    <x v="22"/>
    <s v="Warm Springs Hatchery"/>
    <s v="USFW"/>
    <d v="1997-03-25T00:00:00"/>
    <x v="1444"/>
    <x v="0"/>
    <d v="1997-04-16T00:00:00"/>
    <x v="1"/>
  </r>
  <r>
    <x v="22"/>
    <x v="7"/>
    <s v="UN"/>
    <x v="5"/>
    <s v="Little White Salmon River"/>
    <s v="USFW"/>
    <d v="1997-04-15T00:00:00"/>
    <x v="1445"/>
    <x v="3"/>
    <d v="1997-04-15T00:00:00"/>
    <x v="1"/>
  </r>
  <r>
    <x v="22"/>
    <x v="2"/>
    <s v="FA"/>
    <x v="35"/>
    <s v="Imeques Acclim Pond"/>
    <s v="UMTR"/>
    <d v="1997-03-25T00:00:00"/>
    <x v="1446"/>
    <x v="1"/>
    <d v="1997-03-25T00:00:00"/>
    <x v="1"/>
  </r>
  <r>
    <x v="22"/>
    <x v="7"/>
    <s v="UN"/>
    <x v="41"/>
    <s v="Umatilla River"/>
    <s v="ODFW"/>
    <d v="1997-03-10T00:00:00"/>
    <x v="1447"/>
    <x v="1"/>
    <d v="1997-03-10T00:00:00"/>
    <x v="1"/>
  </r>
  <r>
    <x v="22"/>
    <x v="2"/>
    <s v="FA"/>
    <x v="34"/>
    <s v="Thornhollow Acclim Pond"/>
    <s v="UMTR"/>
    <d v="1997-03-30T00:00:00"/>
    <x v="1448"/>
    <x v="1"/>
    <d v="1997-03-30T00:00:00"/>
    <x v="1"/>
  </r>
  <r>
    <x v="22"/>
    <x v="6"/>
    <s v="FA"/>
    <x v="35"/>
    <s v="Imeques Acclim Pond"/>
    <s v="UMTR"/>
    <d v="1997-05-29T00:00:00"/>
    <x v="1449"/>
    <x v="1"/>
    <d v="1997-05-29T00:00:00"/>
    <x v="1"/>
  </r>
  <r>
    <x v="22"/>
    <x v="4"/>
    <s v="SP"/>
    <x v="35"/>
    <s v="Imeques Acclim Pond"/>
    <s v="UMTR"/>
    <d v="1997-03-26T00:00:00"/>
    <x v="1450"/>
    <x v="1"/>
    <d v="1997-03-26T00:00:00"/>
    <x v="1"/>
  </r>
  <r>
    <x v="22"/>
    <x v="7"/>
    <s v="UN"/>
    <x v="42"/>
    <s v="Umatilla River"/>
    <s v="ODFW"/>
    <d v="1997-04-01T00:00:00"/>
    <x v="1451"/>
    <x v="1"/>
    <d v="1997-04-05T00:00:00"/>
    <x v="1"/>
  </r>
  <r>
    <x v="22"/>
    <x v="7"/>
    <s v="UN"/>
    <x v="28"/>
    <s v="Umatilla River"/>
    <s v="ODFW"/>
    <d v="1997-03-31T00:00:00"/>
    <x v="1452"/>
    <x v="1"/>
    <d v="1997-04-03T00:00:00"/>
    <x v="1"/>
  </r>
  <r>
    <x v="22"/>
    <x v="8"/>
    <s v="SU"/>
    <x v="36"/>
    <s v="Minthorn Acclimation Pond"/>
    <s v="UMTR"/>
    <d v="1997-04-03T00:00:00"/>
    <x v="1453"/>
    <x v="1"/>
    <d v="1997-04-11T00:00:00"/>
    <x v="1"/>
  </r>
  <r>
    <x v="22"/>
    <x v="8"/>
    <s v="SU"/>
    <x v="37"/>
    <s v="Bonifer Acclim Pond"/>
    <s v="UMTR"/>
    <d v="1997-04-03T00:00:00"/>
    <x v="1454"/>
    <x v="1"/>
    <d v="1997-04-10T00:00:00"/>
    <x v="1"/>
  </r>
  <r>
    <x v="22"/>
    <x v="1"/>
    <s v="SU"/>
    <x v="37"/>
    <s v="Bonifer Acclim Pond"/>
    <s v="UMTR"/>
    <d v="1997-05-15T00:00:00"/>
    <x v="1455"/>
    <x v="1"/>
    <d v="1997-05-15T00:00:00"/>
    <x v="1"/>
  </r>
  <r>
    <x v="22"/>
    <x v="4"/>
    <s v="SP"/>
    <x v="19"/>
    <s v="Ringold Springs H Salmon"/>
    <s v="WDFW"/>
    <d v="1997-04-01T00:00:00"/>
    <x v="1456"/>
    <x v="7"/>
    <d v="1997-04-04T00:00:00"/>
    <x v="1"/>
  </r>
  <r>
    <x v="22"/>
    <x v="8"/>
    <s v="SU"/>
    <x v="19"/>
    <s v="Ringold Springs H Game"/>
    <s v="WDFW"/>
    <d v="1997-04-15T00:00:00"/>
    <x v="1457"/>
    <x v="7"/>
    <d v="1997-04-30T00:00:00"/>
    <x v="1"/>
  </r>
  <r>
    <x v="22"/>
    <x v="6"/>
    <s v="FA"/>
    <x v="19"/>
    <s v="Ringold Springs H Game"/>
    <s v="WDFW"/>
    <d v="1997-06-15T00:00:00"/>
    <x v="1458"/>
    <x v="7"/>
    <d v="1997-06-20T00:00:00"/>
    <x v="1"/>
  </r>
  <r>
    <x v="22"/>
    <x v="6"/>
    <s v="FA"/>
    <x v="18"/>
    <s v="Priest Rapids Hatchery"/>
    <s v="WDFW"/>
    <d v="1997-06-16T00:00:00"/>
    <x v="1459"/>
    <x v="7"/>
    <d v="1997-06-30T00:00:00"/>
    <x v="1"/>
  </r>
  <r>
    <x v="22"/>
    <x v="8"/>
    <s v="SU"/>
    <x v="10"/>
    <s v="Dayton Acclim Pond"/>
    <s v="WDFW"/>
    <d v="1997-04-01T00:00:00"/>
    <x v="1460"/>
    <x v="6"/>
    <d v="1997-04-30T00:00:00"/>
    <x v="1"/>
  </r>
  <r>
    <x v="22"/>
    <x v="1"/>
    <s v="SU"/>
    <x v="10"/>
    <s v="Walla Walla River"/>
    <s v="WDFW"/>
    <d v="1997-04-15T00:00:00"/>
    <x v="1461"/>
    <x v="9"/>
    <d v="1997-04-23T00:00:00"/>
    <x v="1"/>
  </r>
  <r>
    <x v="22"/>
    <x v="1"/>
    <s v="SU"/>
    <x v="0"/>
    <s v="Deschutes River"/>
    <s v="ODFW"/>
    <d v="1997-04-09T00:00:00"/>
    <x v="1462"/>
    <x v="0"/>
    <d v="1997-04-24T00:00:00"/>
    <x v="1"/>
  </r>
  <r>
    <x v="22"/>
    <x v="4"/>
    <s v="SP"/>
    <x v="0"/>
    <s v="Bel. Pelton Ladder"/>
    <s v="ODFW"/>
    <d v="1997-04-15T00:00:00"/>
    <x v="1463"/>
    <x v="0"/>
    <d v="1997-04-21T00:00:00"/>
    <x v="1"/>
  </r>
  <r>
    <x v="22"/>
    <x v="6"/>
    <s v="FA"/>
    <x v="19"/>
    <s v="Ringold Springs Hatchery"/>
    <s v="WDFW"/>
    <d v="1997-07-01T00:00:00"/>
    <x v="1464"/>
    <x v="7"/>
    <d v="1997-07-03T00:00:00"/>
    <x v="1"/>
  </r>
  <r>
    <x v="22"/>
    <x v="8"/>
    <s v="WI"/>
    <x v="8"/>
    <s v="E Fk Irrig Dist Sand Trap"/>
    <s v="ODFW"/>
    <d v="1997-04-21T00:00:00"/>
    <x v="1465"/>
    <x v="5"/>
    <d v="1997-04-21T00:00:00"/>
    <x v="1"/>
  </r>
  <r>
    <x v="22"/>
    <x v="8"/>
    <s v="WI"/>
    <x v="8"/>
    <s v="E Fk Irrig Dist Sand Trap"/>
    <s v="ODFW"/>
    <d v="1997-05-05T00:00:00"/>
    <x v="1466"/>
    <x v="5"/>
    <d v="1997-05-05T00:00:00"/>
    <x v="1"/>
  </r>
  <r>
    <x v="22"/>
    <x v="4"/>
    <s v="SP"/>
    <x v="0"/>
    <s v="Blackberry Acclim Pond"/>
    <s v="ODFW"/>
    <d v="1997-04-14T00:00:00"/>
    <x v="1467"/>
    <x v="5"/>
    <d v="1997-04-21T00:00:00"/>
    <x v="1"/>
  </r>
  <r>
    <x v="22"/>
    <x v="4"/>
    <s v="SP"/>
    <x v="0"/>
    <s v="Blackberry Acclim Pond"/>
    <s v="ODFW"/>
    <d v="1997-04-21T00:00:00"/>
    <x v="1468"/>
    <x v="5"/>
    <d v="1997-04-21T00:00:00"/>
    <x v="1"/>
  </r>
  <r>
    <x v="22"/>
    <x v="1"/>
    <s v="SU"/>
    <x v="8"/>
    <s v="W Fk Hood River"/>
    <s v="ODFW"/>
    <d v="1997-04-09T00:00:00"/>
    <x v="1469"/>
    <x v="5"/>
    <d v="1997-04-10T00:00:00"/>
    <x v="1"/>
  </r>
  <r>
    <x v="22"/>
    <x v="4"/>
    <s v="SP"/>
    <x v="15"/>
    <s v="Klickitat Hatchery"/>
    <s v="WDFW"/>
    <d v="1997-03-01T00:00:00"/>
    <x v="1470"/>
    <x v="8"/>
    <d v="1997-03-15T00:00:00"/>
    <x v="1"/>
  </r>
  <r>
    <x v="22"/>
    <x v="9"/>
    <s v="NO"/>
    <x v="15"/>
    <s v="Klickitat Hatchery"/>
    <s v="WDFW"/>
    <d v="1997-04-15T00:00:00"/>
    <x v="1471"/>
    <x v="8"/>
    <d v="1997-06-30T00:00:00"/>
    <x v="1"/>
  </r>
  <r>
    <x v="22"/>
    <x v="6"/>
    <s v="FA"/>
    <x v="15"/>
    <s v="Klickitat Hatchery"/>
    <s v="WDFW"/>
    <d v="1997-05-22T00:00:00"/>
    <x v="1472"/>
    <x v="8"/>
    <d v="1997-06-14T00:00:00"/>
    <x v="1"/>
  </r>
  <r>
    <x v="22"/>
    <x v="13"/>
    <s v="SO"/>
    <x v="21"/>
    <s v="Klickitat River"/>
    <s v="WDFW"/>
    <d v="1997-04-01T00:00:00"/>
    <x v="1473"/>
    <x v="8"/>
    <d v="1997-04-03T00:00:00"/>
    <x v="1"/>
  </r>
  <r>
    <x v="22"/>
    <x v="6"/>
    <s v="FA"/>
    <x v="7"/>
    <s v="Prosser Acclim Pond"/>
    <s v="YATR"/>
    <d v="1997-05-16T00:00:00"/>
    <x v="164"/>
    <x v="4"/>
    <d v="1997-06-15T00:00:00"/>
    <x v="1"/>
  </r>
  <r>
    <x v="22"/>
    <x v="4"/>
    <s v="SP"/>
    <x v="0"/>
    <s v="Bel. Pelton Ladder"/>
    <s v="ODFW"/>
    <d v="1997-05-12T00:00:00"/>
    <x v="1474"/>
    <x v="0"/>
    <d v="1997-05-12T00:00:00"/>
    <x v="1"/>
  </r>
  <r>
    <x v="22"/>
    <x v="6"/>
    <s v="FA"/>
    <x v="34"/>
    <s v="Umatilla River"/>
    <s v="UMTR"/>
    <d v="1997-05-30T00:00:00"/>
    <x v="1475"/>
    <x v="1"/>
    <d v="1997-05-30T00:00:00"/>
    <x v="1"/>
  </r>
  <r>
    <x v="22"/>
    <x v="7"/>
    <s v="UN"/>
    <x v="40"/>
    <s v="Roza Acclim Pond"/>
    <s v="YATR"/>
    <d v="1997-05-15T00:00:00"/>
    <x v="1476"/>
    <x v="4"/>
    <d v="1997-05-15T00:00:00"/>
    <x v="1"/>
  </r>
  <r>
    <x v="22"/>
    <x v="7"/>
    <s v="UN"/>
    <x v="32"/>
    <s v="Lost Creek Acclim Pond"/>
    <s v="YATR"/>
    <d v="1997-05-15T00:00:00"/>
    <x v="1477"/>
    <x v="4"/>
    <d v="1997-05-15T00:00:00"/>
    <x v="1"/>
  </r>
  <r>
    <x v="22"/>
    <x v="13"/>
    <s v="SO"/>
    <x v="43"/>
    <s v="Klickitat River"/>
    <s v="WDFW"/>
    <d v="1997-03-10T00:00:00"/>
    <x v="1478"/>
    <x v="8"/>
    <d v="1997-03-10T00:00:00"/>
    <x v="1"/>
  </r>
  <r>
    <x v="22"/>
    <x v="13"/>
    <s v="SO"/>
    <x v="6"/>
    <s v="Klickitat River"/>
    <s v="USFW"/>
    <d v="1997-03-17T00:00:00"/>
    <x v="1479"/>
    <x v="8"/>
    <d v="1997-03-20T00:00:00"/>
    <x v="1"/>
  </r>
  <r>
    <x v="22"/>
    <x v="2"/>
    <s v="FA"/>
    <x v="34"/>
    <s v="Thornhollow Acclim Pond"/>
    <s v="UMTR"/>
    <d v="1997-03-25T00:00:00"/>
    <x v="1480"/>
    <x v="1"/>
    <d v="1997-03-25T00:00:00"/>
    <x v="1"/>
  </r>
  <r>
    <x v="22"/>
    <x v="7"/>
    <s v="UN"/>
    <x v="44"/>
    <s v="Klickitat River"/>
    <s v="ODFW"/>
    <d v="1997-03-25T00:00:00"/>
    <x v="1481"/>
    <x v="8"/>
    <d v="1997-03-26T00:00:00"/>
    <x v="1"/>
  </r>
  <r>
    <x v="22"/>
    <x v="1"/>
    <s v="SU"/>
    <x v="8"/>
    <s v="W Fk Hood River"/>
    <s v="ODFW"/>
    <d v="1997-04-09T00:00:00"/>
    <x v="1482"/>
    <x v="5"/>
    <d v="1997-04-16T00:00:00"/>
    <x v="1"/>
  </r>
  <r>
    <x v="22"/>
    <x v="8"/>
    <s v="SU"/>
    <x v="45"/>
    <s v="Klickitat River"/>
    <s v="WDFW"/>
    <d v="1997-04-22T00:00:00"/>
    <x v="1483"/>
    <x v="8"/>
    <d v="1997-04-24T00:00:00"/>
    <x v="1"/>
  </r>
  <r>
    <x v="22"/>
    <x v="8"/>
    <s v="WI"/>
    <x v="20"/>
    <s v="Rock Cr (Stevenson)"/>
    <s v="WDFW"/>
    <d v="1997-04-28T00:00:00"/>
    <x v="1484"/>
    <x v="10"/>
    <d v="1997-04-28T00:00:00"/>
    <x v="1"/>
  </r>
  <r>
    <x v="22"/>
    <x v="8"/>
    <s v="SU"/>
    <x v="20"/>
    <s v="Klickitat River"/>
    <s v="WDFW"/>
    <d v="1997-04-28T00:00:00"/>
    <x v="1485"/>
    <x v="8"/>
    <d v="1997-04-29T00:00:00"/>
    <x v="1"/>
  </r>
  <r>
    <x v="22"/>
    <x v="8"/>
    <s v="SU"/>
    <x v="20"/>
    <s v="Wind River"/>
    <s v="WDFW"/>
    <d v="1997-05-02T00:00:00"/>
    <x v="1486"/>
    <x v="2"/>
    <d v="1997-05-02T00:00:00"/>
    <x v="1"/>
  </r>
  <r>
    <x v="22"/>
    <x v="8"/>
    <s v="WI"/>
    <x v="20"/>
    <s v="Northwestern Lake"/>
    <s v="WDFW"/>
    <d v="1997-04-21T00:00:00"/>
    <x v="1487"/>
    <x v="11"/>
    <d v="1997-04-21T00:00:00"/>
    <x v="1"/>
  </r>
  <r>
    <x v="22"/>
    <x v="1"/>
    <s v="SU"/>
    <x v="0"/>
    <s v="Bel. Pelton Ladder"/>
    <s v="ODFW"/>
    <d v="1997-04-24T00:00:00"/>
    <x v="1488"/>
    <x v="0"/>
    <d v="1997-05-28T00:00:00"/>
    <x v="1"/>
  </r>
  <r>
    <x v="23"/>
    <x v="0"/>
    <s v="SP"/>
    <x v="15"/>
    <s v="Upper Klickitat River"/>
    <s v="WDFW"/>
    <d v="1995-05-31T00:00:00"/>
    <x v="1489"/>
    <x v="8"/>
    <d v="1995-06-01T00:00:00"/>
    <x v="4"/>
  </r>
  <r>
    <x v="23"/>
    <x v="0"/>
    <s v="SP"/>
    <x v="22"/>
    <s v="Warm Springs Hatchery"/>
    <s v="USFW"/>
    <d v="1995-10-04T00:00:00"/>
    <x v="1490"/>
    <x v="0"/>
    <d v="1995-11-15T00:00:00"/>
    <x v="2"/>
  </r>
  <r>
    <x v="23"/>
    <x v="10"/>
    <s v="NO"/>
    <x v="11"/>
    <s v="Cowiche Creek"/>
    <s v="WDFW"/>
    <d v="1995-06-02T00:00:00"/>
    <x v="1491"/>
    <x v="4"/>
    <d v="1995-06-02T00:00:00"/>
    <x v="2"/>
  </r>
  <r>
    <x v="23"/>
    <x v="4"/>
    <s v="SP"/>
    <x v="15"/>
    <s v="Klickitat Hatchery"/>
    <s v="WDFW"/>
    <d v="1996-03-01T00:00:00"/>
    <x v="768"/>
    <x v="8"/>
    <d v="1996-03-16T00:00:00"/>
    <x v="1"/>
  </r>
  <r>
    <x v="23"/>
    <x v="6"/>
    <s v="FA"/>
    <x v="15"/>
    <s v="Klickitat Hatchery"/>
    <s v="WDFW"/>
    <d v="1996-05-16T00:00:00"/>
    <x v="1492"/>
    <x v="8"/>
    <d v="1996-06-08T00:00:00"/>
    <x v="1"/>
  </r>
  <r>
    <x v="23"/>
    <x v="6"/>
    <s v="FA"/>
    <x v="19"/>
    <s v="Ringold Springs H Salmon"/>
    <s v="WDFW"/>
    <d v="1996-06-27T00:00:00"/>
    <x v="1493"/>
    <x v="7"/>
    <d v="1996-06-30T00:00:00"/>
    <x v="1"/>
  </r>
  <r>
    <x v="23"/>
    <x v="4"/>
    <s v="SP"/>
    <x v="15"/>
    <s v="Klickitat Hatchery"/>
    <s v="WDFW"/>
    <d v="1996-02-08T00:00:00"/>
    <x v="1469"/>
    <x v="8"/>
    <d v="1996-02-09T00:00:00"/>
    <x v="1"/>
  </r>
  <r>
    <x v="23"/>
    <x v="9"/>
    <s v="NO"/>
    <x v="21"/>
    <s v="Klickitat River"/>
    <s v="WDFW"/>
    <d v="1996-04-02T00:00:00"/>
    <x v="1494"/>
    <x v="8"/>
    <d v="1996-04-12T00:00:00"/>
    <x v="1"/>
  </r>
  <r>
    <x v="23"/>
    <x v="8"/>
    <s v="SU"/>
    <x v="20"/>
    <s v="Klickitat River"/>
    <s v="WDFW"/>
    <d v="1996-04-29T00:00:00"/>
    <x v="1495"/>
    <x v="8"/>
    <d v="1996-04-30T00:00:00"/>
    <x v="1"/>
  </r>
  <r>
    <x v="23"/>
    <x v="9"/>
    <s v="NO"/>
    <x v="15"/>
    <s v="Klickitat Hatchery"/>
    <s v="WDFW"/>
    <d v="1996-04-01T00:00:00"/>
    <x v="1496"/>
    <x v="8"/>
    <d v="1996-05-31T00:00:00"/>
    <x v="1"/>
  </r>
  <r>
    <x v="23"/>
    <x v="4"/>
    <s v="SP"/>
    <x v="19"/>
    <s v="Ringold Springs H Salmon"/>
    <s v="WDFW"/>
    <d v="1996-04-01T00:00:00"/>
    <x v="1497"/>
    <x v="7"/>
    <d v="1996-04-05T00:00:00"/>
    <x v="1"/>
  </r>
  <r>
    <x v="23"/>
    <x v="6"/>
    <s v="FA"/>
    <x v="18"/>
    <s v="Priest Rapids Hatchery"/>
    <s v="WDFW"/>
    <d v="1996-06-14T00:00:00"/>
    <x v="1498"/>
    <x v="7"/>
    <d v="1996-06-23T00:00:00"/>
    <x v="1"/>
  </r>
  <r>
    <x v="23"/>
    <x v="1"/>
    <s v="SU"/>
    <x v="8"/>
    <s v="W Fk Hood River"/>
    <s v="ODFW"/>
    <d v="1996-04-01T00:00:00"/>
    <x v="1499"/>
    <x v="5"/>
    <d v="1996-04-12T00:00:00"/>
    <x v="1"/>
  </r>
  <r>
    <x v="23"/>
    <x v="7"/>
    <s v="UN"/>
    <x v="12"/>
    <s v="Umatilla River"/>
    <s v="ODFW"/>
    <d v="1996-04-02T00:00:00"/>
    <x v="1500"/>
    <x v="1"/>
    <d v="1996-04-12T00:00:00"/>
    <x v="1"/>
  </r>
  <r>
    <x v="23"/>
    <x v="7"/>
    <s v="UN"/>
    <x v="28"/>
    <s v="Umatilla River"/>
    <s v="ODFW"/>
    <d v="1996-03-18T00:00:00"/>
    <x v="1501"/>
    <x v="1"/>
    <d v="1996-03-25T00:00:00"/>
    <x v="1"/>
  </r>
  <r>
    <x v="23"/>
    <x v="4"/>
    <s v="SP"/>
    <x v="0"/>
    <s v="Bel. Pelton Ladder"/>
    <s v="ODFW"/>
    <d v="1996-04-22T00:00:00"/>
    <x v="1502"/>
    <x v="0"/>
    <d v="1996-04-25T00:00:00"/>
    <x v="1"/>
  </r>
  <r>
    <x v="23"/>
    <x v="8"/>
    <s v="SU"/>
    <x v="0"/>
    <s v="Deschutes River"/>
    <s v="ODFW"/>
    <d v="1996-04-11T00:00:00"/>
    <x v="1503"/>
    <x v="0"/>
    <d v="1996-04-17T00:00:00"/>
    <x v="1"/>
  </r>
  <r>
    <x v="23"/>
    <x v="0"/>
    <s v="SP"/>
    <x v="22"/>
    <s v="Warm Springs Hatchery"/>
    <s v="USFW"/>
    <d v="1995-10-04T00:00:00"/>
    <x v="1490"/>
    <x v="0"/>
    <d v="1995-11-15T00:00:00"/>
    <x v="2"/>
  </r>
  <r>
    <x v="23"/>
    <x v="4"/>
    <s v="SP"/>
    <x v="4"/>
    <s v="Carson Hatchery"/>
    <s v="USFW"/>
    <d v="1996-02-08T00:00:00"/>
    <x v="31"/>
    <x v="2"/>
    <d v="1996-02-08T00:00:00"/>
    <x v="1"/>
  </r>
  <r>
    <x v="23"/>
    <x v="4"/>
    <s v="SP"/>
    <x v="22"/>
    <s v="Warm Springs Hatchery"/>
    <s v="USFW"/>
    <d v="1996-04-10T00:00:00"/>
    <x v="1504"/>
    <x v="0"/>
    <d v="1996-04-10T00:00:00"/>
    <x v="1"/>
  </r>
  <r>
    <x v="23"/>
    <x v="6"/>
    <s v="FA"/>
    <x v="16"/>
    <s v="Little White Salmon Hatchery"/>
    <s v="USFW"/>
    <d v="1996-06-27T00:00:00"/>
    <x v="1505"/>
    <x v="3"/>
    <d v="1996-07-03T00:00:00"/>
    <x v="1"/>
  </r>
  <r>
    <x v="23"/>
    <x v="7"/>
    <s v="UN"/>
    <x v="5"/>
    <s v="Willard Hatchery"/>
    <s v="USFW"/>
    <d v="1996-04-19T00:00:00"/>
    <x v="1506"/>
    <x v="3"/>
    <d v="1996-04-19T00:00:00"/>
    <x v="1"/>
  </r>
  <r>
    <x v="23"/>
    <x v="4"/>
    <s v="SP"/>
    <x v="4"/>
    <s v="Carson Hatchery"/>
    <s v="USFW"/>
    <d v="1996-04-18T00:00:00"/>
    <x v="1507"/>
    <x v="2"/>
    <d v="1996-04-19T00:00:00"/>
    <x v="1"/>
  </r>
  <r>
    <x v="23"/>
    <x v="6"/>
    <s v="FA"/>
    <x v="17"/>
    <s v="Spring Creek Hatchery"/>
    <s v="USFW"/>
    <d v="1996-03-14T00:00:00"/>
    <x v="1508"/>
    <x v="10"/>
    <d v="1996-03-14T00:00:00"/>
    <x v="1"/>
  </r>
  <r>
    <x v="23"/>
    <x v="6"/>
    <s v="FA"/>
    <x v="17"/>
    <s v="Spring Creek Hatchery"/>
    <s v="USFW"/>
    <d v="1996-04-18T00:00:00"/>
    <x v="1509"/>
    <x v="10"/>
    <d v="1996-04-18T00:00:00"/>
    <x v="1"/>
  </r>
  <r>
    <x v="23"/>
    <x v="7"/>
    <s v="UN"/>
    <x v="5"/>
    <s v="Willard Hatchery"/>
    <s v="USFW"/>
    <d v="1996-04-19T00:00:00"/>
    <x v="1510"/>
    <x v="3"/>
    <d v="1996-04-19T00:00:00"/>
    <x v="1"/>
  </r>
  <r>
    <x v="23"/>
    <x v="6"/>
    <s v="FA"/>
    <x v="17"/>
    <s v="Spring Creek Hatchery"/>
    <s v="USFW"/>
    <d v="1996-05-16T00:00:00"/>
    <x v="1511"/>
    <x v="10"/>
    <d v="1996-05-17T00:00:00"/>
    <x v="1"/>
  </r>
  <r>
    <x v="23"/>
    <x v="4"/>
    <s v="SP"/>
    <x v="16"/>
    <s v="Little White Salmon Hatchery"/>
    <s v="USFW"/>
    <d v="1996-04-18T00:00:00"/>
    <x v="1512"/>
    <x v="3"/>
    <d v="1996-04-18T00:00:00"/>
    <x v="1"/>
  </r>
  <r>
    <x v="23"/>
    <x v="1"/>
    <s v="SU"/>
    <x v="45"/>
    <s v="Klickitat River"/>
    <s v="WDFW"/>
    <d v="1996-04-23T00:00:00"/>
    <x v="1513"/>
    <x v="8"/>
    <d v="1996-05-06T00:00:00"/>
    <x v="1"/>
  </r>
  <r>
    <x v="23"/>
    <x v="1"/>
    <s v="SU"/>
    <x v="19"/>
    <s v="Ringold Springs H Salmon"/>
    <s v="WDFW"/>
    <d v="1996-04-15T00:00:00"/>
    <x v="1514"/>
    <x v="7"/>
    <d v="1996-04-30T00:00:00"/>
    <x v="1"/>
  </r>
  <r>
    <x v="23"/>
    <x v="8"/>
    <s v="SU"/>
    <x v="20"/>
    <s v="Wind River"/>
    <s v="WDFW"/>
    <d v="1996-05-02T00:00:00"/>
    <x v="1515"/>
    <x v="2"/>
    <d v="1996-05-02T00:00:00"/>
    <x v="1"/>
  </r>
  <r>
    <x v="23"/>
    <x v="1"/>
    <s v="SU"/>
    <x v="10"/>
    <s v="Walla Walla River"/>
    <s v="WDFW"/>
    <d v="1996-04-16T00:00:00"/>
    <x v="1516"/>
    <x v="9"/>
    <d v="1996-04-18T00:00:00"/>
    <x v="1"/>
  </r>
  <r>
    <x v="23"/>
    <x v="1"/>
    <s v="SU"/>
    <x v="10"/>
    <s v="Dayton Acclim Pond"/>
    <s v="WDFW"/>
    <d v="1996-03-27T00:00:00"/>
    <x v="1517"/>
    <x v="6"/>
    <d v="1996-05-02T00:00:00"/>
    <x v="1"/>
  </r>
  <r>
    <x v="23"/>
    <x v="8"/>
    <s v="WI"/>
    <x v="20"/>
    <s v="White Salmon River"/>
    <s v="WDFW"/>
    <d v="1996-04-15T00:00:00"/>
    <x v="1518"/>
    <x v="11"/>
    <d v="1996-04-15T00:00:00"/>
    <x v="1"/>
  </r>
  <r>
    <x v="23"/>
    <x v="8"/>
    <s v="SU"/>
    <x v="45"/>
    <s v="White Salmon River"/>
    <s v="WDFW"/>
    <d v="1996-04-24T00:00:00"/>
    <x v="1519"/>
    <x v="11"/>
    <d v="1996-05-06T00:00:00"/>
    <x v="1"/>
  </r>
  <r>
    <x v="23"/>
    <x v="8"/>
    <s v="WI"/>
    <x v="20"/>
    <s v="Rock Cr (Stevenson)"/>
    <s v="WDFW"/>
    <d v="1996-04-15T00:00:00"/>
    <x v="1520"/>
    <x v="10"/>
    <d v="1996-04-15T00:00:00"/>
    <x v="1"/>
  </r>
  <r>
    <x v="23"/>
    <x v="4"/>
    <s v="SP"/>
    <x v="35"/>
    <s v="Imeques Acclim Pond"/>
    <s v="UMTR"/>
    <d v="1996-03-13T00:00:00"/>
    <x v="1521"/>
    <x v="1"/>
    <d v="1996-03-13T00:00:00"/>
    <x v="1"/>
  </r>
  <r>
    <x v="23"/>
    <x v="2"/>
    <s v="FA"/>
    <x v="34"/>
    <s v="Thornhollow Acclim Pond"/>
    <s v="UMTR"/>
    <d v="1996-04-05T00:00:00"/>
    <x v="1522"/>
    <x v="1"/>
    <d v="1996-04-05T00:00:00"/>
    <x v="1"/>
  </r>
  <r>
    <x v="23"/>
    <x v="1"/>
    <s v="SU"/>
    <x v="37"/>
    <s v="Bonifer Acclim Pond"/>
    <s v="UMTR"/>
    <d v="1996-04-24T00:00:00"/>
    <x v="1523"/>
    <x v="1"/>
    <d v="1996-04-26T00:00:00"/>
    <x v="1"/>
  </r>
  <r>
    <x v="23"/>
    <x v="1"/>
    <s v="SU"/>
    <x v="34"/>
    <s v="Bonifer Acclim Pond"/>
    <s v="UMTR"/>
    <d v="1996-05-09T00:00:00"/>
    <x v="181"/>
    <x v="1"/>
    <d v="1996-05-09T00:00:00"/>
    <x v="1"/>
  </r>
  <r>
    <x v="23"/>
    <x v="8"/>
    <s v="SU"/>
    <x v="36"/>
    <s v="Minthorn Acclimation Pond"/>
    <s v="UMTR"/>
    <d v="1996-04-12T00:00:00"/>
    <x v="1524"/>
    <x v="1"/>
    <d v="1996-04-12T00:00:00"/>
    <x v="1"/>
  </r>
  <r>
    <x v="23"/>
    <x v="2"/>
    <s v="FA"/>
    <x v="35"/>
    <s v="Imeques Acclim Pond"/>
    <s v="UMTR"/>
    <d v="1996-04-18T00:00:00"/>
    <x v="1525"/>
    <x v="1"/>
    <d v="1996-04-18T00:00:00"/>
    <x v="1"/>
  </r>
  <r>
    <x v="23"/>
    <x v="6"/>
    <s v="FA"/>
    <x v="34"/>
    <s v="Thornhollow Acclim Pond"/>
    <s v="UMTR"/>
    <d v="1996-05-31T00:00:00"/>
    <x v="1526"/>
    <x v="1"/>
    <d v="1996-05-31T00:00:00"/>
    <x v="1"/>
  </r>
  <r>
    <x v="23"/>
    <x v="6"/>
    <s v="FA"/>
    <x v="35"/>
    <s v="Imeques Acclim Pond"/>
    <s v="UMTR"/>
    <d v="1996-05-30T00:00:00"/>
    <x v="1527"/>
    <x v="1"/>
    <d v="1996-05-30T00:00:00"/>
    <x v="1"/>
  </r>
  <r>
    <x v="23"/>
    <x v="15"/>
    <s v="SP"/>
    <x v="46"/>
    <s v="Umatilla River"/>
    <s v="n/a"/>
    <d v="1995-10-06T00:00:00"/>
    <x v="1528"/>
    <x v="1"/>
    <d v="1996-05-26T00:00:00"/>
    <x v="2"/>
  </r>
  <r>
    <x v="23"/>
    <x v="8"/>
    <s v="SU"/>
    <x v="46"/>
    <s v="Umatilla River"/>
    <s v="n/a"/>
    <d v="1995-10-06T00:00:00"/>
    <x v="1529"/>
    <x v="1"/>
    <d v="1996-05-26T00:00:00"/>
    <x v="1"/>
  </r>
  <r>
    <x v="23"/>
    <x v="7"/>
    <s v="UN"/>
    <x v="12"/>
    <s v="Yakima Acclim Pond"/>
    <s v="ODFW"/>
    <d v="1996-05-14T00:00:00"/>
    <x v="1530"/>
    <x v="4"/>
    <d v="1996-05-14T00:00:00"/>
    <x v="1"/>
  </r>
  <r>
    <x v="23"/>
    <x v="6"/>
    <s v="FA"/>
    <x v="7"/>
    <s v="Prosser Acclim Pond"/>
    <s v="YATR"/>
    <d v="1996-05-08T00:00:00"/>
    <x v="1531"/>
    <x v="4"/>
    <d v="1996-06-06T00:00:00"/>
    <x v="1"/>
  </r>
  <r>
    <x v="23"/>
    <x v="6"/>
    <s v="FA"/>
    <x v="47"/>
    <s v="Hanford Ferry"/>
    <s v="YATR"/>
    <d v="1996-06-23T00:00:00"/>
    <x v="1532"/>
    <x v="7"/>
    <d v="1996-06-27T00:00:00"/>
    <x v="1"/>
  </r>
  <r>
    <x v="23"/>
    <x v="7"/>
    <s v="UN"/>
    <x v="12"/>
    <s v="Roza Acclim Pond"/>
    <s v="ODFW"/>
    <d v="1996-05-06T00:00:00"/>
    <x v="1533"/>
    <x v="4"/>
    <d v="1996-05-16T00:00:00"/>
    <x v="1"/>
  </r>
  <r>
    <x v="23"/>
    <x v="7"/>
    <s v="UN"/>
    <x v="12"/>
    <s v="Granger Acclim Pond"/>
    <s v="ODFW"/>
    <d v="1996-04-10T00:00:00"/>
    <x v="1534"/>
    <x v="4"/>
    <d v="1996-04-10T00:00:00"/>
    <x v="1"/>
  </r>
  <r>
    <x v="23"/>
    <x v="7"/>
    <s v="UN"/>
    <x v="46"/>
    <s v="Prosser Trap"/>
    <s v="n/a"/>
    <d v="1996-04-19T00:00:00"/>
    <x v="869"/>
    <x v="4"/>
    <d v="1996-05-31T00:00:00"/>
    <x v="1"/>
  </r>
  <r>
    <x v="23"/>
    <x v="4"/>
    <s v="SP"/>
    <x v="46"/>
    <s v="Prosser Trap"/>
    <s v="n/a"/>
    <d v="1996-04-19T00:00:00"/>
    <x v="1535"/>
    <x v="4"/>
    <d v="1996-04-19T00:00:00"/>
    <x v="1"/>
  </r>
  <r>
    <x v="23"/>
    <x v="4"/>
    <s v="SP"/>
    <x v="0"/>
    <s v="W Fk Hood River"/>
    <s v="ODFW"/>
    <d v="1996-04-15T00:00:00"/>
    <x v="1536"/>
    <x v="5"/>
    <d v="1996-05-09T00:00:00"/>
    <x v="1"/>
  </r>
  <r>
    <x v="23"/>
    <x v="8"/>
    <s v="WI"/>
    <x v="8"/>
    <s v="E Fk Hood River"/>
    <s v="ODFW"/>
    <d v="1996-04-12T00:00:00"/>
    <x v="1537"/>
    <x v="5"/>
    <d v="1996-05-08T00:00:00"/>
    <x v="1"/>
  </r>
  <r>
    <x v="24"/>
    <x v="0"/>
    <s v="SP"/>
    <x v="15"/>
    <s v="Upper Klickitat River"/>
    <s v="WDFW"/>
    <d v="1994-06-01T00:00:00"/>
    <x v="1538"/>
    <x v="8"/>
    <d v="1994-07-05T00:00:00"/>
    <x v="4"/>
  </r>
  <r>
    <x v="24"/>
    <x v="16"/>
    <s v="UN"/>
    <x v="11"/>
    <s v="Cowiche Creek"/>
    <s v="WDFW"/>
    <d v="1994-04-01T00:00:00"/>
    <x v="1539"/>
    <x v="4"/>
    <d v="1994-04-01T00:00:00"/>
    <x v="2"/>
  </r>
  <r>
    <x v="24"/>
    <x v="0"/>
    <s v="SP"/>
    <x v="15"/>
    <s v="Klickitat Hatchery"/>
    <s v="WDFW"/>
    <d v="1994-04-15T00:00:00"/>
    <x v="1540"/>
    <x v="8"/>
    <d v="1994-04-15T00:00:00"/>
    <x v="4"/>
  </r>
  <r>
    <x v="24"/>
    <x v="0"/>
    <s v="SP"/>
    <x v="1"/>
    <s v="Umatilla River"/>
    <s v="ODFW"/>
    <d v="1994-11-08T00:00:00"/>
    <x v="1541"/>
    <x v="1"/>
    <d v="1994-11-08T00:00:00"/>
    <x v="2"/>
  </r>
  <r>
    <x v="24"/>
    <x v="0"/>
    <s v="SP"/>
    <x v="16"/>
    <s v="Little White Salmon Hatchery"/>
    <s v="USFW"/>
    <d v="1994-06-23T00:00:00"/>
    <x v="1542"/>
    <x v="3"/>
    <d v="1994-06-23T00:00:00"/>
    <x v="4"/>
  </r>
  <r>
    <x v="24"/>
    <x v="0"/>
    <s v="SP"/>
    <x v="17"/>
    <s v="White Salmon River"/>
    <s v="USFW"/>
    <d v="1994-08-11T00:00:00"/>
    <x v="1543"/>
    <x v="11"/>
    <d v="1994-08-11T00:00:00"/>
    <x v="2"/>
  </r>
  <r>
    <x v="24"/>
    <x v="0"/>
    <s v="SP"/>
    <x v="4"/>
    <s v="Carson Hatchery"/>
    <s v="USFW"/>
    <d v="1994-06-08T00:00:00"/>
    <x v="1358"/>
    <x v="2"/>
    <d v="1994-06-08T00:00:00"/>
    <x v="4"/>
  </r>
  <r>
    <x v="24"/>
    <x v="0"/>
    <s v="SP"/>
    <x v="48"/>
    <s v="Fred Grey Acclim Pond"/>
    <s v="UMTR"/>
    <d v="1994-05-20T00:00:00"/>
    <x v="1544"/>
    <x v="1"/>
    <d v="1994-05-20T00:00:00"/>
    <x v="4"/>
  </r>
  <r>
    <x v="24"/>
    <x v="0"/>
    <s v="SP"/>
    <x v="48"/>
    <s v="Fred Grey Acclim Pond"/>
    <s v="UMTR"/>
    <d v="1994-11-15T00:00:00"/>
    <x v="1545"/>
    <x v="1"/>
    <d v="1994-11-15T00:00:00"/>
    <x v="2"/>
  </r>
  <r>
    <x v="24"/>
    <x v="9"/>
    <s v="NO"/>
    <x v="15"/>
    <s v="Klickitat River"/>
    <s v="WDFW"/>
    <d v="1995-05-01T00:00:00"/>
    <x v="80"/>
    <x v="8"/>
    <d v="1995-05-10T00:00:00"/>
    <x v="1"/>
  </r>
  <r>
    <x v="24"/>
    <x v="4"/>
    <s v="SP"/>
    <x v="15"/>
    <s v="Klickitat Hatchery"/>
    <s v="WDFW"/>
    <d v="1995-03-01T00:00:00"/>
    <x v="1245"/>
    <x v="8"/>
    <d v="1995-03-02T00:00:00"/>
    <x v="1"/>
  </r>
  <r>
    <x v="24"/>
    <x v="6"/>
    <s v="FA"/>
    <x v="15"/>
    <s v="Klickitat Hatchery"/>
    <s v="WDFW"/>
    <d v="1995-05-17T00:00:00"/>
    <x v="1546"/>
    <x v="8"/>
    <d v="1995-06-09T00:00:00"/>
    <x v="1"/>
  </r>
  <r>
    <x v="24"/>
    <x v="6"/>
    <s v="FA"/>
    <x v="19"/>
    <s v="Ringold Springs Hatchery"/>
    <s v="WDFW"/>
    <d v="1995-06-28T00:00:00"/>
    <x v="1547"/>
    <x v="7"/>
    <d v="1995-06-30T00:00:00"/>
    <x v="1"/>
  </r>
  <r>
    <x v="24"/>
    <x v="9"/>
    <s v="NO"/>
    <x v="26"/>
    <s v="Klickitat River"/>
    <s v="WDFW"/>
    <d v="1995-03-27T00:00:00"/>
    <x v="1548"/>
    <x v="8"/>
    <d v="1995-03-30T00:00:00"/>
    <x v="1"/>
  </r>
  <r>
    <x v="24"/>
    <x v="9"/>
    <s v="NO"/>
    <x v="21"/>
    <s v="Klickitat River"/>
    <s v="WDFW"/>
    <d v="1995-04-03T00:00:00"/>
    <x v="1549"/>
    <x v="8"/>
    <d v="1995-04-12T00:00:00"/>
    <x v="1"/>
  </r>
  <r>
    <x v="24"/>
    <x v="8"/>
    <s v="SU"/>
    <x v="20"/>
    <s v="Klickitat River"/>
    <s v="WDFW"/>
    <d v="1995-04-26T00:00:00"/>
    <x v="1550"/>
    <x v="8"/>
    <d v="1995-05-03T00:00:00"/>
    <x v="1"/>
  </r>
  <r>
    <x v="24"/>
    <x v="9"/>
    <s v="NO"/>
    <x v="15"/>
    <s v="Klickitat Hatchery"/>
    <s v="WDFW"/>
    <d v="1995-04-20T00:00:00"/>
    <x v="1551"/>
    <x v="8"/>
    <d v="1995-06-12T00:00:00"/>
    <x v="1"/>
  </r>
  <r>
    <x v="24"/>
    <x v="4"/>
    <s v="SP"/>
    <x v="19"/>
    <s v="Ringold Springs Hatchery"/>
    <s v="WDFW"/>
    <d v="1995-04-01T00:00:00"/>
    <x v="1552"/>
    <x v="7"/>
    <d v="1995-04-04T00:00:00"/>
    <x v="1"/>
  </r>
  <r>
    <x v="24"/>
    <x v="6"/>
    <s v="FA"/>
    <x v="18"/>
    <s v="Priest Rapids Hatchery"/>
    <s v="WDFW"/>
    <d v="1995-06-13T00:00:00"/>
    <x v="1553"/>
    <x v="7"/>
    <d v="1995-06-25T00:00:00"/>
    <x v="1"/>
  </r>
  <r>
    <x v="24"/>
    <x v="1"/>
    <s v="SU"/>
    <x v="8"/>
    <s v="W Fk Hood River"/>
    <s v="ODFW"/>
    <d v="1995-04-10T00:00:00"/>
    <x v="1554"/>
    <x v="5"/>
    <d v="1995-04-12T00:00:00"/>
    <x v="1"/>
  </r>
  <r>
    <x v="24"/>
    <x v="7"/>
    <s v="UN"/>
    <x v="12"/>
    <s v="Umatilla River"/>
    <s v="ODFW"/>
    <d v="1995-03-29T00:00:00"/>
    <x v="1555"/>
    <x v="1"/>
    <d v="1995-04-04T00:00:00"/>
    <x v="1"/>
  </r>
  <r>
    <x v="24"/>
    <x v="7"/>
    <s v="UN"/>
    <x v="28"/>
    <s v="Umatilla River"/>
    <s v="ODFW"/>
    <d v="1995-02-21T00:00:00"/>
    <x v="1556"/>
    <x v="1"/>
    <d v="1995-02-28T00:00:00"/>
    <x v="1"/>
  </r>
  <r>
    <x v="24"/>
    <x v="7"/>
    <s v="UN"/>
    <x v="44"/>
    <s v="Umatilla River"/>
    <s v="ODFW"/>
    <d v="1995-04-06T00:00:00"/>
    <x v="1557"/>
    <x v="1"/>
    <d v="1995-04-07T00:00:00"/>
    <x v="1"/>
  </r>
  <r>
    <x v="24"/>
    <x v="4"/>
    <s v="SP"/>
    <x v="0"/>
    <s v="Bel. Pelton Ladder"/>
    <s v="ODFW"/>
    <d v="1995-04-17T00:00:00"/>
    <x v="1558"/>
    <x v="0"/>
    <d v="1995-05-16T00:00:00"/>
    <x v="1"/>
  </r>
  <r>
    <x v="24"/>
    <x v="4"/>
    <s v="SP"/>
    <x v="0"/>
    <s v="Bel. Pelton Ladder"/>
    <s v="ODFW"/>
    <d v="1995-04-17T00:00:00"/>
    <x v="1559"/>
    <x v="0"/>
    <d v="1995-04-17T00:00:00"/>
    <x v="1"/>
  </r>
  <r>
    <x v="24"/>
    <x v="1"/>
    <s v="SU"/>
    <x v="0"/>
    <s v="Bel. Pelton Ladder"/>
    <s v="ODFW"/>
    <d v="1995-04-10T00:00:00"/>
    <x v="1560"/>
    <x v="0"/>
    <d v="1995-04-12T00:00:00"/>
    <x v="1"/>
  </r>
  <r>
    <x v="24"/>
    <x v="8"/>
    <s v="WI"/>
    <x v="8"/>
    <s v="E Fk Hood River"/>
    <s v="ODFW"/>
    <d v="1995-04-19T00:00:00"/>
    <x v="1561"/>
    <x v="5"/>
    <d v="1995-04-20T00:00:00"/>
    <x v="1"/>
  </r>
  <r>
    <x v="24"/>
    <x v="4"/>
    <s v="SP"/>
    <x v="2"/>
    <s v="W Fk Hood River"/>
    <s v="ODFW"/>
    <d v="1995-04-03T00:00:00"/>
    <x v="1562"/>
    <x v="5"/>
    <d v="1995-04-05T00:00:00"/>
    <x v="1"/>
  </r>
  <r>
    <x v="24"/>
    <x v="4"/>
    <s v="SP"/>
    <x v="4"/>
    <s v="Carson Hatchery"/>
    <s v="USFW"/>
    <d v="1995-04-10T00:00:00"/>
    <x v="1563"/>
    <x v="2"/>
    <d v="1995-04-14T00:00:00"/>
    <x v="1"/>
  </r>
  <r>
    <x v="24"/>
    <x v="4"/>
    <s v="SP"/>
    <x v="22"/>
    <s v="Warm Springs Hatchery"/>
    <s v="USFW"/>
    <d v="1995-03-31T00:00:00"/>
    <x v="1564"/>
    <x v="0"/>
    <d v="1995-03-31T00:00:00"/>
    <x v="1"/>
  </r>
  <r>
    <x v="24"/>
    <x v="6"/>
    <s v="FA"/>
    <x v="16"/>
    <s v="Little White Salmon Hatchery"/>
    <s v="USFW"/>
    <d v="1995-06-29T00:00:00"/>
    <x v="1565"/>
    <x v="3"/>
    <d v="1995-06-29T00:00:00"/>
    <x v="1"/>
  </r>
  <r>
    <x v="24"/>
    <x v="6"/>
    <s v="FA"/>
    <x v="17"/>
    <s v="Spring Creek Hatchery"/>
    <s v="USFW"/>
    <d v="1995-03-16T00:00:00"/>
    <x v="1566"/>
    <x v="10"/>
    <d v="1995-03-16T00:00:00"/>
    <x v="1"/>
  </r>
  <r>
    <x v="24"/>
    <x v="6"/>
    <s v="FA"/>
    <x v="17"/>
    <s v="Spring Creek Hatchery"/>
    <s v="USFW"/>
    <d v="1995-04-13T00:00:00"/>
    <x v="1567"/>
    <x v="10"/>
    <d v="1995-04-13T00:00:00"/>
    <x v="1"/>
  </r>
  <r>
    <x v="24"/>
    <x v="7"/>
    <s v="UN"/>
    <x v="5"/>
    <s v="Willard Hatchery"/>
    <s v="USFW"/>
    <d v="1995-04-13T00:00:00"/>
    <x v="1568"/>
    <x v="3"/>
    <d v="1995-04-13T00:00:00"/>
    <x v="1"/>
  </r>
  <r>
    <x v="24"/>
    <x v="6"/>
    <s v="FA"/>
    <x v="17"/>
    <s v="Spring Creek Hatchery"/>
    <s v="USFW"/>
    <d v="1995-05-18T00:00:00"/>
    <x v="1569"/>
    <x v="10"/>
    <d v="1995-05-18T00:00:00"/>
    <x v="1"/>
  </r>
  <r>
    <x v="24"/>
    <x v="4"/>
    <s v="SP"/>
    <x v="17"/>
    <s v="White Salmon River"/>
    <s v="USFW"/>
    <d v="1995-02-01T00:00:00"/>
    <x v="1570"/>
    <x v="11"/>
    <d v="1995-02-01T00:00:00"/>
    <x v="1"/>
  </r>
  <r>
    <x v="24"/>
    <x v="4"/>
    <s v="SP"/>
    <x v="16"/>
    <s v="Little White Salmon Hatchery"/>
    <s v="USFW"/>
    <d v="1995-04-13T00:00:00"/>
    <x v="1571"/>
    <x v="3"/>
    <d v="1995-04-13T00:00:00"/>
    <x v="1"/>
  </r>
  <r>
    <x v="24"/>
    <x v="8"/>
    <s v="SU"/>
    <x v="45"/>
    <s v="Klickitat River"/>
    <s v="WDFW"/>
    <d v="1995-04-19T00:00:00"/>
    <x v="1572"/>
    <x v="8"/>
    <d v="1995-04-21T00:00:00"/>
    <x v="1"/>
  </r>
  <r>
    <x v="24"/>
    <x v="1"/>
    <s v="SU"/>
    <x v="19"/>
    <s v="Ringold Springs H Game"/>
    <s v="WDFW"/>
    <d v="1995-04-17T00:00:00"/>
    <x v="1573"/>
    <x v="7"/>
    <d v="1995-04-28T00:00:00"/>
    <x v="1"/>
  </r>
  <r>
    <x v="24"/>
    <x v="1"/>
    <s v="SU"/>
    <x v="20"/>
    <s v="Wind River"/>
    <s v="WDFW"/>
    <d v="1995-04-20T00:00:00"/>
    <x v="1574"/>
    <x v="2"/>
    <d v="1995-04-20T00:00:00"/>
    <x v="1"/>
  </r>
  <r>
    <x v="24"/>
    <x v="8"/>
    <s v="SU"/>
    <x v="10"/>
    <s v="Walla Walla River"/>
    <s v="WDFW"/>
    <d v="1995-04-18T00:00:00"/>
    <x v="1575"/>
    <x v="9"/>
    <d v="1995-04-21T00:00:00"/>
    <x v="1"/>
  </r>
  <r>
    <x v="24"/>
    <x v="1"/>
    <s v="SU"/>
    <x v="10"/>
    <s v="Dayton Acclim Pond"/>
    <s v="WDFW"/>
    <d v="1995-04-05T00:00:00"/>
    <x v="1576"/>
    <x v="6"/>
    <d v="1995-04-30T00:00:00"/>
    <x v="1"/>
  </r>
  <r>
    <x v="24"/>
    <x v="8"/>
    <s v="WI"/>
    <x v="20"/>
    <s v="White Salmon River"/>
    <s v="WDFW"/>
    <d v="1995-04-14T00:00:00"/>
    <x v="1577"/>
    <x v="11"/>
    <d v="1995-04-26T00:00:00"/>
    <x v="1"/>
  </r>
  <r>
    <x v="24"/>
    <x v="8"/>
    <s v="WI"/>
    <x v="20"/>
    <s v="Rock Cr (Stevenson)"/>
    <s v="WDFW"/>
    <d v="1995-04-14T00:00:00"/>
    <x v="1578"/>
    <x v="10"/>
    <d v="1995-04-14T00:00:00"/>
    <x v="1"/>
  </r>
  <r>
    <x v="24"/>
    <x v="4"/>
    <s v="SP"/>
    <x v="35"/>
    <s v="Imeques Acclim Pond"/>
    <s v="UMTR"/>
    <d v="1995-03-13T00:00:00"/>
    <x v="1579"/>
    <x v="1"/>
    <d v="1995-03-13T00:00:00"/>
    <x v="1"/>
  </r>
  <r>
    <x v="24"/>
    <x v="2"/>
    <s v="FA"/>
    <x v="34"/>
    <s v="Thornhollow Acclim Pond"/>
    <s v="UMTR"/>
    <d v="1995-04-07T00:00:00"/>
    <x v="1580"/>
    <x v="1"/>
    <d v="1995-04-07T00:00:00"/>
    <x v="1"/>
  </r>
  <r>
    <x v="24"/>
    <x v="1"/>
    <s v="SU"/>
    <x v="37"/>
    <s v="Bonifer Acclim Pond"/>
    <s v="UMTR"/>
    <d v="1995-04-11T00:00:00"/>
    <x v="1581"/>
    <x v="1"/>
    <d v="1995-04-11T00:00:00"/>
    <x v="1"/>
  </r>
  <r>
    <x v="24"/>
    <x v="1"/>
    <s v="SU"/>
    <x v="37"/>
    <s v="Bonifer Acclim Pond"/>
    <s v="UMTR"/>
    <d v="1995-05-12T00:00:00"/>
    <x v="1582"/>
    <x v="1"/>
    <d v="1995-05-12T00:00:00"/>
    <x v="1"/>
  </r>
  <r>
    <x v="24"/>
    <x v="8"/>
    <s v="SU"/>
    <x v="36"/>
    <s v="Minthorn Acclimation Pond"/>
    <s v="UMTR"/>
    <d v="1995-04-13T00:00:00"/>
    <x v="1583"/>
    <x v="1"/>
    <d v="1995-04-13T00:00:00"/>
    <x v="1"/>
  </r>
  <r>
    <x v="24"/>
    <x v="4"/>
    <s v="SP"/>
    <x v="35"/>
    <s v="Umatilla River"/>
    <s v="UMTR"/>
    <d v="1995-04-14T00:00:00"/>
    <x v="1584"/>
    <x v="1"/>
    <d v="1995-04-21T00:00:00"/>
    <x v="1"/>
  </r>
  <r>
    <x v="24"/>
    <x v="6"/>
    <s v="FA"/>
    <x v="34"/>
    <s v="Thornhollow Acclim Pond"/>
    <s v="UMTR"/>
    <d v="1995-05-31T00:00:00"/>
    <x v="1585"/>
    <x v="1"/>
    <d v="1995-05-31T00:00:00"/>
    <x v="1"/>
  </r>
  <r>
    <x v="24"/>
    <x v="6"/>
    <s v="FA"/>
    <x v="35"/>
    <s v="Umatilla River"/>
    <s v="UMTR"/>
    <d v="1995-05-31T00:00:00"/>
    <x v="1586"/>
    <x v="1"/>
    <d v="1995-05-31T00:00:00"/>
    <x v="1"/>
  </r>
  <r>
    <x v="24"/>
    <x v="7"/>
    <s v="UN"/>
    <x v="49"/>
    <s v="Wapato Pond"/>
    <s v="YATR"/>
    <d v="1995-05-02T00:00:00"/>
    <x v="1587"/>
    <x v="4"/>
    <d v="1995-05-02T00:00:00"/>
    <x v="1"/>
  </r>
  <r>
    <x v="24"/>
    <x v="6"/>
    <s v="FA"/>
    <x v="7"/>
    <s v="Prosser Acclim Pond"/>
    <s v="YATR"/>
    <d v="1995-05-08T00:00:00"/>
    <x v="1588"/>
    <x v="4"/>
    <d v="1995-05-12T00:00:00"/>
    <x v="1"/>
  </r>
  <r>
    <x v="24"/>
    <x v="6"/>
    <s v="FA"/>
    <x v="47"/>
    <s v="Hanford Ferry"/>
    <s v="YATR"/>
    <d v="1995-06-23T00:00:00"/>
    <x v="1589"/>
    <x v="7"/>
    <d v="1995-06-25T00:00:00"/>
    <x v="1"/>
  </r>
  <r>
    <x v="24"/>
    <x v="7"/>
    <s v="UN"/>
    <x v="40"/>
    <s v="Roza Acclim Pond"/>
    <s v="YATR"/>
    <d v="1995-04-26T00:00:00"/>
    <x v="1590"/>
    <x v="4"/>
    <d v="1995-05-15T00:00:00"/>
    <x v="1"/>
  </r>
  <r>
    <x v="24"/>
    <x v="7"/>
    <s v="UN"/>
    <x v="50"/>
    <s v="Granger Acclim Pond"/>
    <s v="YATR"/>
    <d v="1995-04-26T00:00:00"/>
    <x v="1591"/>
    <x v="4"/>
    <d v="1995-05-12T00:00:00"/>
    <x v="1"/>
  </r>
  <r>
    <x v="25"/>
    <x v="0"/>
    <s v="SP"/>
    <x v="15"/>
    <s v="Upper Klickitat River"/>
    <s v="WDFW"/>
    <d v="1993-06-10T00:00:00"/>
    <x v="1592"/>
    <x v="8"/>
    <d v="1993-06-10T00:00:00"/>
    <x v="4"/>
  </r>
  <r>
    <x v="25"/>
    <x v="0"/>
    <s v="SP"/>
    <x v="1"/>
    <s v="Umatilla River"/>
    <s v="ODFW"/>
    <d v="1993-06-01T00:00:00"/>
    <x v="1593"/>
    <x v="1"/>
    <d v="1993-06-02T00:00:00"/>
    <x v="4"/>
  </r>
  <r>
    <x v="25"/>
    <x v="0"/>
    <s v="SP"/>
    <x v="16"/>
    <s v="Little White Salmon Hatchery"/>
    <s v="USFW"/>
    <d v="1993-06-23T00:00:00"/>
    <x v="1594"/>
    <x v="3"/>
    <d v="1993-06-23T00:00:00"/>
    <x v="4"/>
  </r>
  <r>
    <x v="25"/>
    <x v="0"/>
    <s v="SP"/>
    <x v="17"/>
    <s v="White Salmon River"/>
    <s v="USFW"/>
    <d v="1993-07-01T00:00:00"/>
    <x v="1595"/>
    <x v="11"/>
    <d v="1993-08-12T00:00:00"/>
    <x v="4"/>
  </r>
  <r>
    <x v="25"/>
    <x v="11"/>
    <s v="UN"/>
    <x v="51"/>
    <s v="Cle Elum Lake"/>
    <s v="NMFS"/>
    <d v="1993-04-12T00:00:00"/>
    <x v="1596"/>
    <x v="4"/>
    <d v="1993-04-14T00:00:00"/>
    <x v="1"/>
  </r>
  <r>
    <x v="25"/>
    <x v="9"/>
    <s v="NO"/>
    <x v="15"/>
    <s v="Klickitat River"/>
    <s v="WDFW"/>
    <d v="1994-04-26T00:00:00"/>
    <x v="26"/>
    <x v="8"/>
    <d v="1994-05-04T00:00:00"/>
    <x v="1"/>
  </r>
  <r>
    <x v="25"/>
    <x v="4"/>
    <s v="SP"/>
    <x v="15"/>
    <s v="Klickitat Hatchery"/>
    <s v="WDFW"/>
    <d v="1994-02-28T00:00:00"/>
    <x v="1597"/>
    <x v="8"/>
    <d v="1994-03-03T00:00:00"/>
    <x v="1"/>
  </r>
  <r>
    <x v="25"/>
    <x v="6"/>
    <s v="FA"/>
    <x v="15"/>
    <s v="Klickitat Hatchery"/>
    <s v="WDFW"/>
    <d v="1994-05-17T00:00:00"/>
    <x v="1598"/>
    <x v="8"/>
    <d v="1994-05-17T00:00:00"/>
    <x v="1"/>
  </r>
  <r>
    <x v="25"/>
    <x v="6"/>
    <s v="FA"/>
    <x v="15"/>
    <s v="Klickitat Hatchery"/>
    <s v="WDFW"/>
    <d v="1994-06-13T00:00:00"/>
    <x v="1599"/>
    <x v="8"/>
    <d v="1994-06-13T00:00:00"/>
    <x v="1"/>
  </r>
  <r>
    <x v="25"/>
    <x v="6"/>
    <s v="FA"/>
    <x v="15"/>
    <s v="Klickitat Hatchery"/>
    <s v="WDFW"/>
    <d v="1994-06-10T00:00:00"/>
    <x v="1600"/>
    <x v="8"/>
    <d v="1994-06-10T00:00:00"/>
    <x v="1"/>
  </r>
  <r>
    <x v="25"/>
    <x v="6"/>
    <s v="FA"/>
    <x v="19"/>
    <s v="Ringold Springs H Game"/>
    <s v="WDFW"/>
    <d v="1994-07-01T00:00:00"/>
    <x v="1601"/>
    <x v="7"/>
    <d v="1994-07-05T00:00:00"/>
    <x v="1"/>
  </r>
  <r>
    <x v="25"/>
    <x v="9"/>
    <s v="NO"/>
    <x v="21"/>
    <s v="Klickitat River"/>
    <s v="WDFW"/>
    <d v="1994-04-11T00:00:00"/>
    <x v="1602"/>
    <x v="8"/>
    <d v="1994-04-19T00:00:00"/>
    <x v="1"/>
  </r>
  <r>
    <x v="25"/>
    <x v="4"/>
    <s v="SP"/>
    <x v="15"/>
    <s v="Klickitat Hatchery"/>
    <s v="WDFW"/>
    <d v="1994-04-29T00:00:00"/>
    <x v="1603"/>
    <x v="8"/>
    <d v="1994-04-29T00:00:00"/>
    <x v="1"/>
  </r>
  <r>
    <x v="25"/>
    <x v="9"/>
    <s v="NO"/>
    <x v="15"/>
    <s v="Klickitat Hatchery"/>
    <s v="WDFW"/>
    <d v="1994-04-19T00:00:00"/>
    <x v="1604"/>
    <x v="8"/>
    <d v="1994-06-07T00:00:00"/>
    <x v="1"/>
  </r>
  <r>
    <x v="25"/>
    <x v="4"/>
    <s v="SP"/>
    <x v="19"/>
    <s v="Ringold Springs H Game"/>
    <s v="WDFW"/>
    <d v="1994-04-08T00:00:00"/>
    <x v="1605"/>
    <x v="7"/>
    <d v="1994-04-11T00:00:00"/>
    <x v="1"/>
  </r>
  <r>
    <x v="25"/>
    <x v="6"/>
    <s v="FA"/>
    <x v="18"/>
    <s v="Priest Rapids Hatchery"/>
    <s v="WDFW"/>
    <d v="1994-06-12T00:00:00"/>
    <x v="1606"/>
    <x v="7"/>
    <d v="1994-06-20T00:00:00"/>
    <x v="1"/>
  </r>
  <r>
    <x v="25"/>
    <x v="6"/>
    <s v="FA"/>
    <x v="11"/>
    <s v="Klickitat River"/>
    <s v="WDFW"/>
    <d v="1994-03-01T00:00:00"/>
    <x v="1607"/>
    <x v="8"/>
    <d v="1994-03-01T00:00:00"/>
    <x v="1"/>
  </r>
  <r>
    <x v="25"/>
    <x v="2"/>
    <s v="FA"/>
    <x v="2"/>
    <s v="Umatilla River"/>
    <s v="ODFW"/>
    <d v="1994-03-22T00:00:00"/>
    <x v="1608"/>
    <x v="1"/>
    <d v="1994-03-23T00:00:00"/>
    <x v="1"/>
  </r>
  <r>
    <x v="25"/>
    <x v="1"/>
    <s v="SU"/>
    <x v="8"/>
    <s v="W Fk Hood River"/>
    <s v="ODFW"/>
    <d v="1994-03-29T00:00:00"/>
    <x v="1609"/>
    <x v="5"/>
    <d v="1994-03-31T00:00:00"/>
    <x v="1"/>
  </r>
  <r>
    <x v="25"/>
    <x v="6"/>
    <s v="FA"/>
    <x v="1"/>
    <s v="Umatilla River"/>
    <s v="ODFW"/>
    <d v="1994-05-23T00:00:00"/>
    <x v="1610"/>
    <x v="1"/>
    <d v="1994-05-24T00:00:00"/>
    <x v="1"/>
  </r>
  <r>
    <x v="25"/>
    <x v="8"/>
    <s v="WI"/>
    <x v="8"/>
    <s v="E Fk Hood River"/>
    <s v="ODFW"/>
    <d v="1994-06-28T00:00:00"/>
    <x v="1611"/>
    <x v="5"/>
    <d v="1994-06-28T00:00:00"/>
    <x v="1"/>
  </r>
  <r>
    <x v="25"/>
    <x v="4"/>
    <s v="SP"/>
    <x v="1"/>
    <s v="Umatilla River"/>
    <s v="ODFW"/>
    <d v="1994-03-21T00:00:00"/>
    <x v="1612"/>
    <x v="1"/>
    <d v="1994-03-22T00:00:00"/>
    <x v="1"/>
  </r>
  <r>
    <x v="25"/>
    <x v="7"/>
    <s v="UN"/>
    <x v="12"/>
    <s v="Umatilla River"/>
    <s v="ODFW"/>
    <d v="1994-04-04T00:00:00"/>
    <x v="1613"/>
    <x v="1"/>
    <d v="1994-04-07T00:00:00"/>
    <x v="1"/>
  </r>
  <r>
    <x v="25"/>
    <x v="17"/>
    <s v="UN"/>
    <x v="46"/>
    <s v="Hood River"/>
    <s v="n/a"/>
    <d v="1994-04-27T00:00:00"/>
    <x v="1614"/>
    <x v="5"/>
    <d v="1994-06-16T00:00:00"/>
    <x v="1"/>
  </r>
  <r>
    <x v="25"/>
    <x v="6"/>
    <s v="FA"/>
    <x v="1"/>
    <s v="Umatilla River"/>
    <s v="ODFW"/>
    <d v="1994-04-05T00:00:00"/>
    <x v="1615"/>
    <x v="1"/>
    <d v="1994-05-27T00:00:00"/>
    <x v="1"/>
  </r>
  <r>
    <x v="25"/>
    <x v="2"/>
    <s v="FA"/>
    <x v="2"/>
    <s v="Umatilla River"/>
    <s v="ODFW"/>
    <d v="1994-04-19T00:00:00"/>
    <x v="1616"/>
    <x v="1"/>
    <d v="1994-04-19T00:00:00"/>
    <x v="1"/>
  </r>
  <r>
    <x v="25"/>
    <x v="4"/>
    <s v="SP"/>
    <x v="0"/>
    <s v="Bel. Pelton Ladder"/>
    <s v="ODFW"/>
    <d v="1994-04-18T00:00:00"/>
    <x v="1617"/>
    <x v="0"/>
    <d v="1994-05-06T00:00:00"/>
    <x v="1"/>
  </r>
  <r>
    <x v="25"/>
    <x v="4"/>
    <s v="SP"/>
    <x v="0"/>
    <s v="Bel. Pelton Ladder"/>
    <s v="ODFW"/>
    <d v="1994-04-18T00:00:00"/>
    <x v="1618"/>
    <x v="0"/>
    <d v="1994-04-18T00:00:00"/>
    <x v="1"/>
  </r>
  <r>
    <x v="25"/>
    <x v="1"/>
    <s v="SU"/>
    <x v="0"/>
    <s v="Bel. Pelton Ladder"/>
    <s v="ODFW"/>
    <d v="1994-04-11T00:00:00"/>
    <x v="1619"/>
    <x v="0"/>
    <d v="1994-04-13T00:00:00"/>
    <x v="1"/>
  </r>
  <r>
    <x v="25"/>
    <x v="4"/>
    <s v="SP"/>
    <x v="2"/>
    <s v="Fred Grey Acclim Pond"/>
    <s v="ODFW"/>
    <d v="1994-03-23T00:00:00"/>
    <x v="1620"/>
    <x v="1"/>
    <d v="1994-03-25T00:00:00"/>
    <x v="1"/>
  </r>
  <r>
    <x v="25"/>
    <x v="8"/>
    <s v="WI"/>
    <x v="8"/>
    <s v="E Fk Hood River"/>
    <s v="ODFW"/>
    <d v="1994-04-12T00:00:00"/>
    <x v="1621"/>
    <x v="5"/>
    <d v="1994-04-13T00:00:00"/>
    <x v="1"/>
  </r>
  <r>
    <x v="25"/>
    <x v="4"/>
    <s v="SP"/>
    <x v="1"/>
    <s v="Umatilla River"/>
    <s v="ODFW"/>
    <d v="1994-03-22T00:00:00"/>
    <x v="1622"/>
    <x v="1"/>
    <d v="1994-04-02T00:00:00"/>
    <x v="1"/>
  </r>
  <r>
    <x v="25"/>
    <x v="4"/>
    <s v="SP"/>
    <x v="4"/>
    <s v="Carson Hatchery"/>
    <s v="USFW"/>
    <d v="1994-04-14T00:00:00"/>
    <x v="1623"/>
    <x v="2"/>
    <d v="1994-04-14T00:00:00"/>
    <x v="1"/>
  </r>
  <r>
    <x v="25"/>
    <x v="4"/>
    <s v="SP"/>
    <x v="22"/>
    <s v="Warm Springs Hatchery"/>
    <s v="USFW"/>
    <d v="1994-03-25T00:00:00"/>
    <x v="1624"/>
    <x v="0"/>
    <d v="1994-04-20T00:00:00"/>
    <x v="1"/>
  </r>
  <r>
    <x v="25"/>
    <x v="6"/>
    <s v="FA"/>
    <x v="16"/>
    <s v="Little White Salmon Hatchery"/>
    <s v="USFW"/>
    <d v="1994-06-23T00:00:00"/>
    <x v="1625"/>
    <x v="3"/>
    <d v="1994-06-23T00:00:00"/>
    <x v="1"/>
  </r>
  <r>
    <x v="25"/>
    <x v="6"/>
    <s v="FA"/>
    <x v="17"/>
    <s v="Spring Creek Hatchery"/>
    <s v="USFW"/>
    <d v="1994-03-17T00:00:00"/>
    <x v="1626"/>
    <x v="10"/>
    <d v="1994-03-17T00:00:00"/>
    <x v="1"/>
  </r>
  <r>
    <x v="25"/>
    <x v="6"/>
    <s v="FA"/>
    <x v="17"/>
    <s v="Spring Creek Hatchery"/>
    <s v="USFW"/>
    <d v="1994-04-14T00:00:00"/>
    <x v="1627"/>
    <x v="10"/>
    <d v="1994-04-14T00:00:00"/>
    <x v="1"/>
  </r>
  <r>
    <x v="25"/>
    <x v="7"/>
    <s v="UN"/>
    <x v="5"/>
    <s v="Willard Hatchery"/>
    <s v="USFW"/>
    <d v="1994-04-14T00:00:00"/>
    <x v="1628"/>
    <x v="3"/>
    <d v="1994-04-14T00:00:00"/>
    <x v="1"/>
  </r>
  <r>
    <x v="25"/>
    <x v="6"/>
    <s v="FA"/>
    <x v="52"/>
    <s v="Little White Salmon River"/>
    <s v="USFW"/>
    <d v="1994-05-19T00:00:00"/>
    <x v="1629"/>
    <x v="3"/>
    <d v="1994-05-19T00:00:00"/>
    <x v="1"/>
  </r>
  <r>
    <x v="25"/>
    <x v="6"/>
    <s v="FA"/>
    <x v="16"/>
    <s v="Little White Salmon Hatchery"/>
    <s v="USFW"/>
    <d v="1994-04-14T00:00:00"/>
    <x v="1630"/>
    <x v="3"/>
    <d v="1994-04-14T00:00:00"/>
    <x v="1"/>
  </r>
  <r>
    <x v="25"/>
    <x v="6"/>
    <s v="FA"/>
    <x v="46"/>
    <s v="Bel. McNary Dam"/>
    <s v="n/a"/>
    <d v="1994-06-21T00:00:00"/>
    <x v="1631"/>
    <x v="12"/>
    <d v="1994-09-02T00:00:00"/>
    <x v="1"/>
  </r>
  <r>
    <x v="25"/>
    <x v="6"/>
    <s v="FA"/>
    <x v="17"/>
    <s v="Spring Creek Hatchery"/>
    <s v="USFW"/>
    <d v="1994-05-19T00:00:00"/>
    <x v="1632"/>
    <x v="10"/>
    <d v="1994-05-19T00:00:00"/>
    <x v="1"/>
  </r>
  <r>
    <x v="25"/>
    <x v="4"/>
    <s v="SP"/>
    <x v="17"/>
    <s v="White Salmon River"/>
    <s v="USFW"/>
    <d v="1994-04-14T00:00:00"/>
    <x v="1633"/>
    <x v="11"/>
    <d v="1994-04-14T00:00:00"/>
    <x v="1"/>
  </r>
  <r>
    <x v="25"/>
    <x v="4"/>
    <s v="SP"/>
    <x v="16"/>
    <s v="Little White Salmon Hatchery"/>
    <s v="USFW"/>
    <d v="1994-04-14T00:00:00"/>
    <x v="1634"/>
    <x v="3"/>
    <d v="1994-04-14T00:00:00"/>
    <x v="1"/>
  </r>
  <r>
    <x v="25"/>
    <x v="8"/>
    <s v="SU"/>
    <x v="20"/>
    <s v="Klickitat River"/>
    <s v="WDFW"/>
    <d v="1994-04-25T00:00:00"/>
    <x v="1635"/>
    <x v="8"/>
    <d v="1994-04-26T00:00:00"/>
    <x v="1"/>
  </r>
  <r>
    <x v="25"/>
    <x v="8"/>
    <s v="SU"/>
    <x v="19"/>
    <s v="Ringold Springs H Game"/>
    <s v="WDFW"/>
    <d v="1994-04-23T00:00:00"/>
    <x v="1636"/>
    <x v="7"/>
    <d v="1994-04-30T00:00:00"/>
    <x v="1"/>
  </r>
  <r>
    <x v="25"/>
    <x v="1"/>
    <s v="SU"/>
    <x v="10"/>
    <s v="Walla Walla River"/>
    <s v="WDFW"/>
    <d v="1994-04-18T00:00:00"/>
    <x v="1637"/>
    <x v="9"/>
    <d v="1994-04-21T00:00:00"/>
    <x v="1"/>
  </r>
  <r>
    <x v="25"/>
    <x v="1"/>
    <s v="SU"/>
    <x v="10"/>
    <s v="Dayton Acclim Pond"/>
    <s v="WDFW"/>
    <d v="1994-04-15T00:00:00"/>
    <x v="1638"/>
    <x v="6"/>
    <d v="1994-04-29T00:00:00"/>
    <x v="1"/>
  </r>
  <r>
    <x v="25"/>
    <x v="8"/>
    <s v="WI"/>
    <x v="20"/>
    <s v="White Salmon River"/>
    <s v="WDFW"/>
    <d v="1994-04-15T00:00:00"/>
    <x v="1639"/>
    <x v="11"/>
    <d v="1994-04-20T00:00:00"/>
    <x v="1"/>
  </r>
  <r>
    <x v="25"/>
    <x v="1"/>
    <s v="SU"/>
    <x v="30"/>
    <s v="Yakama River"/>
    <s v="WDFW &amp; YATR"/>
    <d v="1994-01-04T00:00:00"/>
    <x v="1640"/>
    <x v="4"/>
    <d v="1994-01-04T00:00:00"/>
    <x v="1"/>
  </r>
  <r>
    <x v="25"/>
    <x v="8"/>
    <s v="WI"/>
    <x v="20"/>
    <s v="Rock Cr (Stevenson)"/>
    <s v="WDFW"/>
    <d v="1994-04-20T00:00:00"/>
    <x v="1641"/>
    <x v="10"/>
    <d v="1994-04-20T00:00:00"/>
    <x v="1"/>
  </r>
  <r>
    <x v="25"/>
    <x v="8"/>
    <s v="SU"/>
    <x v="20"/>
    <s v="Wind River"/>
    <s v="WDFW"/>
    <d v="1994-04-22T00:00:00"/>
    <x v="1642"/>
    <x v="2"/>
    <d v="1994-05-12T00:00:00"/>
    <x v="1"/>
  </r>
  <r>
    <x v="25"/>
    <x v="8"/>
    <s v="WI"/>
    <x v="45"/>
    <s v="White Salmon River"/>
    <s v="WDFW"/>
    <d v="1994-04-19T00:00:00"/>
    <x v="1643"/>
    <x v="11"/>
    <d v="1994-04-20T00:00:00"/>
    <x v="1"/>
  </r>
  <r>
    <x v="25"/>
    <x v="4"/>
    <s v="SP"/>
    <x v="46"/>
    <s v="Bel. McNary Dam"/>
    <s v="n/a"/>
    <d v="1994-03-20T00:00:00"/>
    <x v="538"/>
    <x v="12"/>
    <d v="1994-04-28T00:00:00"/>
    <x v="1"/>
  </r>
  <r>
    <x v="25"/>
    <x v="8"/>
    <s v="SU"/>
    <x v="38"/>
    <s v="Bel. McNary Dam"/>
    <s v="USFW"/>
    <d v="1994-03-20T00:00:00"/>
    <x v="1644"/>
    <x v="12"/>
    <d v="1994-04-28T00:00:00"/>
    <x v="1"/>
  </r>
  <r>
    <x v="25"/>
    <x v="4"/>
    <s v="SP"/>
    <x v="16"/>
    <s v="The Dalles Dam"/>
    <s v="USFW"/>
    <d v="1994-05-10T00:00:00"/>
    <x v="1436"/>
    <x v="13"/>
    <d v="1994-05-10T00:00:00"/>
    <x v="1"/>
  </r>
  <r>
    <x v="25"/>
    <x v="6"/>
    <s v="FA"/>
    <x v="16"/>
    <s v="The Dalles Dam"/>
    <s v="USFW"/>
    <d v="1994-03-17T00:00:00"/>
    <x v="1645"/>
    <x v="13"/>
    <d v="1994-03-17T00:00:00"/>
    <x v="1"/>
  </r>
  <r>
    <x v="25"/>
    <x v="6"/>
    <s v="FA"/>
    <x v="16"/>
    <s v="The Dalles Dam"/>
    <s v="USFW"/>
    <d v="1994-06-22T00:00:00"/>
    <x v="734"/>
    <x v="13"/>
    <d v="1994-06-22T00:00:00"/>
    <x v="1"/>
  </r>
  <r>
    <x v="25"/>
    <x v="1"/>
    <s v="SU"/>
    <x v="37"/>
    <s v="Umatilla River"/>
    <s v="UMTR"/>
    <d v="1994-04-15T00:00:00"/>
    <x v="1646"/>
    <x v="1"/>
    <d v="1994-04-16T00:00:00"/>
    <x v="1"/>
  </r>
  <r>
    <x v="25"/>
    <x v="1"/>
    <s v="SU"/>
    <x v="37"/>
    <s v="Bonifer Acclim Pond"/>
    <s v="UMTR"/>
    <d v="1994-04-11T00:00:00"/>
    <x v="1647"/>
    <x v="1"/>
    <d v="1994-04-11T00:00:00"/>
    <x v="1"/>
  </r>
  <r>
    <x v="25"/>
    <x v="1"/>
    <s v="SU"/>
    <x v="37"/>
    <s v="Bonifer Acclim Pond"/>
    <s v="UMTR"/>
    <d v="1994-05-12T00:00:00"/>
    <x v="1648"/>
    <x v="1"/>
    <d v="1994-05-12T00:00:00"/>
    <x v="1"/>
  </r>
  <r>
    <x v="25"/>
    <x v="1"/>
    <s v="SU"/>
    <x v="36"/>
    <s v="Minthorn Acclimation Pond"/>
    <s v="UMTR"/>
    <d v="1994-04-13T00:00:00"/>
    <x v="1649"/>
    <x v="1"/>
    <d v="1994-04-14T00:00:00"/>
    <x v="1"/>
  </r>
  <r>
    <x v="25"/>
    <x v="6"/>
    <s v="FA"/>
    <x v="16"/>
    <s v="Prosser Acclim Pond"/>
    <s v="USFW"/>
    <d v="1994-05-15T00:00:00"/>
    <x v="1650"/>
    <x v="4"/>
    <d v="1994-05-30T00:00:00"/>
    <x v="1"/>
  </r>
  <r>
    <x v="25"/>
    <x v="6"/>
    <s v="FA"/>
    <x v="47"/>
    <s v="Hanford Ferry"/>
    <s v="YATR"/>
    <d v="1994-06-15T00:00:00"/>
    <x v="1651"/>
    <x v="7"/>
    <d v="1994-06-30T00:00:00"/>
    <x v="1"/>
  </r>
  <r>
    <x v="25"/>
    <x v="7"/>
    <s v="UN"/>
    <x v="12"/>
    <s v="Yakama River"/>
    <s v="ODFW"/>
    <d v="1994-04-07T00:00:00"/>
    <x v="1652"/>
    <x v="4"/>
    <d v="1994-05-11T00:00:00"/>
    <x v="1"/>
  </r>
  <r>
    <x v="26"/>
    <x v="0"/>
    <s v="SP"/>
    <x v="15"/>
    <s v="Klickitat Hatchery"/>
    <s v="WDFW"/>
    <d v="1992-07-16T00:00:00"/>
    <x v="1653"/>
    <x v="8"/>
    <d v="1992-07-16T00:00:00"/>
    <x v="4"/>
  </r>
  <r>
    <x v="26"/>
    <x v="0"/>
    <s v="SP"/>
    <x v="1"/>
    <s v="Umatilla River"/>
    <s v="ODFW"/>
    <d v="1992-05-11T00:00:00"/>
    <x v="1654"/>
    <x v="1"/>
    <d v="1992-05-13T00:00:00"/>
    <x v="4"/>
  </r>
  <r>
    <x v="26"/>
    <x v="0"/>
    <s v="SP"/>
    <x v="53"/>
    <s v="Umatilla River"/>
    <s v="ODFW"/>
    <d v="1992-05-13T00:00:00"/>
    <x v="1655"/>
    <x v="1"/>
    <d v="1992-05-14T00:00:00"/>
    <x v="4"/>
  </r>
  <r>
    <x v="26"/>
    <x v="0"/>
    <s v="SP"/>
    <x v="17"/>
    <s v="White Salmon River"/>
    <s v="USFW"/>
    <d v="1992-07-17T00:00:00"/>
    <x v="1656"/>
    <x v="11"/>
    <d v="1992-08-05T00:00:00"/>
    <x v="4"/>
  </r>
  <r>
    <x v="26"/>
    <x v="16"/>
    <s v="UN"/>
    <x v="5"/>
    <s v="Willard Hatchery"/>
    <s v="USFW"/>
    <d v="1992-01-17T00:00:00"/>
    <x v="1657"/>
    <x v="3"/>
    <d v="1992-02-06T00:00:00"/>
    <x v="0"/>
  </r>
  <r>
    <x v="26"/>
    <x v="16"/>
    <s v="UN"/>
    <x v="5"/>
    <s v="Little White Salmon River"/>
    <s v="USFW"/>
    <d v="1992-06-19T00:00:00"/>
    <x v="1658"/>
    <x v="3"/>
    <d v="1992-06-19T00:00:00"/>
    <x v="2"/>
  </r>
  <r>
    <x v="26"/>
    <x v="0"/>
    <s v="SP"/>
    <x v="17"/>
    <s v="White Salmon River"/>
    <s v="USFW"/>
    <d v="1992-06-04T00:00:00"/>
    <x v="1659"/>
    <x v="11"/>
    <d v="1992-06-04T00:00:00"/>
    <x v="4"/>
  </r>
  <r>
    <x v="26"/>
    <x v="0"/>
    <s v="SP"/>
    <x v="37"/>
    <s v="Bonifer Acclim Pond"/>
    <s v="UMTR"/>
    <d v="1992-11-02T00:00:00"/>
    <x v="25"/>
    <x v="1"/>
    <d v="1992-11-06T00:00:00"/>
    <x v="2"/>
  </r>
  <r>
    <x v="26"/>
    <x v="8"/>
    <s v="WI"/>
    <x v="20"/>
    <s v="Rock Cr (Stevenson)"/>
    <s v="WDFW"/>
    <d v="1993-04-27T00:00:00"/>
    <x v="1660"/>
    <x v="10"/>
    <d v="1993-04-27T00:00:00"/>
    <x v="1"/>
  </r>
  <r>
    <x v="26"/>
    <x v="4"/>
    <s v="SP"/>
    <x v="15"/>
    <s v="Klickitat Hatchery"/>
    <s v="WDFW"/>
    <d v="1993-03-15T00:00:00"/>
    <x v="1661"/>
    <x v="8"/>
    <d v="1993-03-16T00:00:00"/>
    <x v="1"/>
  </r>
  <r>
    <x v="26"/>
    <x v="6"/>
    <s v="FA"/>
    <x v="15"/>
    <s v="Klickitat Hatchery"/>
    <s v="WDFW"/>
    <d v="1993-01-26T00:00:00"/>
    <x v="1662"/>
    <x v="8"/>
    <d v="1993-03-17T00:00:00"/>
    <x v="0"/>
  </r>
  <r>
    <x v="26"/>
    <x v="1"/>
    <s v="SU"/>
    <x v="45"/>
    <s v="Wind River"/>
    <s v="WDFW"/>
    <d v="1993-04-19T00:00:00"/>
    <x v="1663"/>
    <x v="2"/>
    <d v="1993-04-24T00:00:00"/>
    <x v="1"/>
  </r>
  <r>
    <x v="26"/>
    <x v="6"/>
    <s v="FA"/>
    <x v="15"/>
    <s v="Klickitat Hatchery"/>
    <s v="WDFW"/>
    <d v="1993-05-21T00:00:00"/>
    <x v="1664"/>
    <x v="8"/>
    <d v="1993-06-25T00:00:00"/>
    <x v="1"/>
  </r>
  <r>
    <x v="26"/>
    <x v="9"/>
    <s v="NO"/>
    <x v="21"/>
    <s v="Klickitat River"/>
    <s v="WDFW"/>
    <d v="1993-04-05T00:00:00"/>
    <x v="1665"/>
    <x v="8"/>
    <d v="1993-04-09T00:00:00"/>
    <x v="1"/>
  </r>
  <r>
    <x v="26"/>
    <x v="4"/>
    <s v="SP"/>
    <x v="15"/>
    <s v="Klickitat Hatchery"/>
    <s v="WDFW"/>
    <d v="1993-04-30T00:00:00"/>
    <x v="1666"/>
    <x v="8"/>
    <d v="1993-04-30T00:00:00"/>
    <x v="1"/>
  </r>
  <r>
    <x v="26"/>
    <x v="9"/>
    <s v="NO"/>
    <x v="15"/>
    <s v="Klickitat Hatchery"/>
    <s v="WDFW"/>
    <d v="1993-05-01T00:00:00"/>
    <x v="1667"/>
    <x v="8"/>
    <d v="1993-06-15T00:00:00"/>
    <x v="1"/>
  </r>
  <r>
    <x v="26"/>
    <x v="4"/>
    <s v="SP"/>
    <x v="19"/>
    <s v="Ringold Springs H Salmon"/>
    <s v="WDFW"/>
    <d v="1993-04-01T00:00:00"/>
    <x v="1668"/>
    <x v="7"/>
    <d v="1993-04-04T00:00:00"/>
    <x v="1"/>
  </r>
  <r>
    <x v="26"/>
    <x v="6"/>
    <s v="FA"/>
    <x v="18"/>
    <s v="Priest Rapids Hatchery"/>
    <s v="WDFW"/>
    <d v="1993-06-15T00:00:00"/>
    <x v="1669"/>
    <x v="7"/>
    <d v="1993-06-27T00:00:00"/>
    <x v="1"/>
  </r>
  <r>
    <x v="26"/>
    <x v="2"/>
    <s v="FA"/>
    <x v="2"/>
    <s v="Umatilla River"/>
    <s v="ODFW"/>
    <d v="1993-03-18T00:00:00"/>
    <x v="1670"/>
    <x v="1"/>
    <d v="1993-03-18T00:00:00"/>
    <x v="1"/>
  </r>
  <r>
    <x v="26"/>
    <x v="7"/>
    <s v="UN"/>
    <x v="12"/>
    <s v="Yakama River"/>
    <s v="ODFW"/>
    <d v="1993-03-15T00:00:00"/>
    <x v="1671"/>
    <x v="4"/>
    <d v="1993-03-17T00:00:00"/>
    <x v="1"/>
  </r>
  <r>
    <x v="26"/>
    <x v="6"/>
    <s v="FA"/>
    <x v="1"/>
    <s v="Umatilla River"/>
    <s v="ODFW"/>
    <d v="1993-05-24T00:00:00"/>
    <x v="1672"/>
    <x v="1"/>
    <d v="1993-05-25T00:00:00"/>
    <x v="1"/>
  </r>
  <r>
    <x v="26"/>
    <x v="4"/>
    <s v="SP"/>
    <x v="1"/>
    <s v="Umatilla River"/>
    <s v="ODFW"/>
    <d v="1993-03-23T00:00:00"/>
    <x v="1673"/>
    <x v="1"/>
    <d v="1993-03-24T00:00:00"/>
    <x v="1"/>
  </r>
  <r>
    <x v="26"/>
    <x v="7"/>
    <s v="UN"/>
    <x v="12"/>
    <s v="Umatilla River"/>
    <s v="ODFW"/>
    <d v="1993-04-05T00:00:00"/>
    <x v="1674"/>
    <x v="1"/>
    <d v="1993-04-09T00:00:00"/>
    <x v="1"/>
  </r>
  <r>
    <x v="26"/>
    <x v="6"/>
    <s v="FA"/>
    <x v="1"/>
    <s v="Umatilla River"/>
    <s v="ODFW"/>
    <d v="1993-03-29T00:00:00"/>
    <x v="1675"/>
    <x v="1"/>
    <d v="1993-04-29T00:00:00"/>
    <x v="0"/>
  </r>
  <r>
    <x v="26"/>
    <x v="6"/>
    <s v="FA"/>
    <x v="1"/>
    <s v="Umatilla River"/>
    <s v="ODFW"/>
    <d v="1993-05-03T00:00:00"/>
    <x v="1676"/>
    <x v="1"/>
    <d v="1993-05-20T00:00:00"/>
    <x v="1"/>
  </r>
  <r>
    <x v="26"/>
    <x v="4"/>
    <s v="SP"/>
    <x v="2"/>
    <s v="W Fk Hood River"/>
    <s v="ODFW"/>
    <d v="1993-04-01T00:00:00"/>
    <x v="1677"/>
    <x v="5"/>
    <d v="1993-04-01T00:00:00"/>
    <x v="1"/>
  </r>
  <r>
    <x v="26"/>
    <x v="4"/>
    <s v="SP"/>
    <x v="0"/>
    <s v="Hood River"/>
    <s v="ODFW"/>
    <d v="1993-04-08T00:00:00"/>
    <x v="1678"/>
    <x v="5"/>
    <d v="1993-04-09T00:00:00"/>
    <x v="1"/>
  </r>
  <r>
    <x v="26"/>
    <x v="4"/>
    <s v="SP"/>
    <x v="0"/>
    <s v="Bel. Pelton Ladder"/>
    <s v="ODFW"/>
    <d v="1993-04-05T00:00:00"/>
    <x v="1679"/>
    <x v="0"/>
    <d v="1993-04-07T00:00:00"/>
    <x v="1"/>
  </r>
  <r>
    <x v="26"/>
    <x v="4"/>
    <s v="SP"/>
    <x v="0"/>
    <s v="Bel. Pelton Ladder"/>
    <s v="ODFW"/>
    <d v="1993-04-07T00:00:00"/>
    <x v="1680"/>
    <x v="0"/>
    <d v="1993-04-07T00:00:00"/>
    <x v="1"/>
  </r>
  <r>
    <x v="26"/>
    <x v="1"/>
    <s v="SU"/>
    <x v="0"/>
    <s v="Bel. Pelton Ladder"/>
    <s v="ODFW"/>
    <d v="1993-03-30T00:00:00"/>
    <x v="1681"/>
    <x v="0"/>
    <d v="1993-04-06T00:00:00"/>
    <x v="1"/>
  </r>
  <r>
    <x v="26"/>
    <x v="4"/>
    <s v="SP"/>
    <x v="2"/>
    <s v="Bonifer Acclim Pond"/>
    <s v="ODFW"/>
    <d v="1993-03-22T00:00:00"/>
    <x v="1682"/>
    <x v="1"/>
    <d v="1993-03-23T00:00:00"/>
    <x v="1"/>
  </r>
  <r>
    <x v="26"/>
    <x v="8"/>
    <s v="WI"/>
    <x v="8"/>
    <s v="Hood River"/>
    <s v="ODFW"/>
    <d v="1993-04-05T00:00:00"/>
    <x v="1683"/>
    <x v="5"/>
    <d v="1993-04-06T00:00:00"/>
    <x v="1"/>
  </r>
  <r>
    <x v="26"/>
    <x v="1"/>
    <s v="SU"/>
    <x v="8"/>
    <s v="W Fk Hood River"/>
    <s v="ODFW"/>
    <d v="1993-04-07T00:00:00"/>
    <x v="1684"/>
    <x v="5"/>
    <d v="1993-05-05T00:00:00"/>
    <x v="1"/>
  </r>
  <r>
    <x v="26"/>
    <x v="4"/>
    <s v="SP"/>
    <x v="4"/>
    <s v="Carson Hatchery"/>
    <s v="USFW"/>
    <d v="1993-04-14T00:00:00"/>
    <x v="1685"/>
    <x v="2"/>
    <d v="1993-04-15T00:00:00"/>
    <x v="1"/>
  </r>
  <r>
    <x v="26"/>
    <x v="4"/>
    <s v="SP"/>
    <x v="22"/>
    <s v="Warm Springs Hatchery"/>
    <s v="USFW"/>
    <d v="1993-03-25T00:00:00"/>
    <x v="1686"/>
    <x v="0"/>
    <d v="1993-04-21T00:00:00"/>
    <x v="1"/>
  </r>
  <r>
    <x v="26"/>
    <x v="6"/>
    <s v="FA"/>
    <x v="16"/>
    <s v="Little White Salmon Hatchery"/>
    <s v="USFW"/>
    <d v="1993-06-23T00:00:00"/>
    <x v="1687"/>
    <x v="3"/>
    <d v="1993-06-23T00:00:00"/>
    <x v="1"/>
  </r>
  <r>
    <x v="26"/>
    <x v="6"/>
    <s v="FA"/>
    <x v="17"/>
    <s v="Spring Creek Hatchery"/>
    <s v="USFW"/>
    <d v="1993-03-18T00:00:00"/>
    <x v="1688"/>
    <x v="10"/>
    <d v="1993-03-18T00:00:00"/>
    <x v="1"/>
  </r>
  <r>
    <x v="26"/>
    <x v="6"/>
    <s v="FA"/>
    <x v="17"/>
    <s v="Spring Creek Hatchery"/>
    <s v="USFW"/>
    <d v="1993-04-15T00:00:00"/>
    <x v="1689"/>
    <x v="10"/>
    <d v="1993-04-15T00:00:00"/>
    <x v="1"/>
  </r>
  <r>
    <x v="26"/>
    <x v="7"/>
    <s v="UN"/>
    <x v="5"/>
    <s v="Willard Hatchery"/>
    <s v="USFW"/>
    <d v="1993-04-15T00:00:00"/>
    <x v="1690"/>
    <x v="3"/>
    <d v="1993-04-15T00:00:00"/>
    <x v="1"/>
  </r>
  <r>
    <x v="26"/>
    <x v="4"/>
    <s v="SP"/>
    <x v="22"/>
    <s v="Warm Springs Hatchery"/>
    <s v="USFW"/>
    <d v="1993-04-21T00:00:00"/>
    <x v="1691"/>
    <x v="0"/>
    <d v="1993-04-21T00:00:00"/>
    <x v="1"/>
  </r>
  <r>
    <x v="26"/>
    <x v="6"/>
    <s v="FA"/>
    <x v="17"/>
    <s v="Spring Creek Hatchery"/>
    <s v="USFW"/>
    <d v="1993-05-20T00:00:00"/>
    <x v="1692"/>
    <x v="10"/>
    <d v="1993-05-21T00:00:00"/>
    <x v="1"/>
  </r>
  <r>
    <x v="26"/>
    <x v="6"/>
    <s v="FA"/>
    <x v="17"/>
    <s v="Spring Creek Hatchery"/>
    <s v="USFW"/>
    <d v="1992-12-24T00:00:00"/>
    <x v="1693"/>
    <x v="10"/>
    <d v="1992-12-24T00:00:00"/>
    <x v="0"/>
  </r>
  <r>
    <x v="26"/>
    <x v="4"/>
    <s v="SP"/>
    <x v="17"/>
    <s v="White Salmon River"/>
    <s v="USFW"/>
    <d v="1993-04-15T00:00:00"/>
    <x v="1694"/>
    <x v="11"/>
    <d v="1993-04-15T00:00:00"/>
    <x v="1"/>
  </r>
  <r>
    <x v="26"/>
    <x v="4"/>
    <s v="SP"/>
    <x v="16"/>
    <s v="Little White Salmon Hatchery"/>
    <s v="USFW"/>
    <d v="1993-04-15T00:00:00"/>
    <x v="1695"/>
    <x v="3"/>
    <d v="1993-04-15T00:00:00"/>
    <x v="1"/>
  </r>
  <r>
    <x v="26"/>
    <x v="6"/>
    <s v="FA"/>
    <x v="46"/>
    <s v="Bel. McNary Dam"/>
    <s v="n/a"/>
    <d v="1993-06-24T00:00:00"/>
    <x v="1696"/>
    <x v="12"/>
    <d v="1993-08-10T00:00:00"/>
    <x v="1"/>
  </r>
  <r>
    <x v="26"/>
    <x v="8"/>
    <s v="SU"/>
    <x v="20"/>
    <s v="Klickitat River"/>
    <s v="WDFW"/>
    <d v="1993-04-29T00:00:00"/>
    <x v="1697"/>
    <x v="8"/>
    <d v="1993-04-30T00:00:00"/>
    <x v="1"/>
  </r>
  <r>
    <x v="26"/>
    <x v="1"/>
    <s v="SU"/>
    <x v="19"/>
    <s v="Ringold Springs H Game"/>
    <s v="WDFW"/>
    <d v="1993-04-19T00:00:00"/>
    <x v="1698"/>
    <x v="7"/>
    <d v="1993-04-30T00:00:00"/>
    <x v="1"/>
  </r>
  <r>
    <x v="26"/>
    <x v="1"/>
    <s v="SU"/>
    <x v="10"/>
    <s v="Walla Walla River"/>
    <s v="WDFW"/>
    <d v="1993-04-16T00:00:00"/>
    <x v="1699"/>
    <x v="9"/>
    <d v="1993-04-23T00:00:00"/>
    <x v="1"/>
  </r>
  <r>
    <x v="26"/>
    <x v="1"/>
    <s v="SU"/>
    <x v="10"/>
    <s v="Dayton Acclim Pond"/>
    <s v="WDFW"/>
    <d v="1993-04-24T00:00:00"/>
    <x v="1700"/>
    <x v="6"/>
    <d v="1993-04-30T00:00:00"/>
    <x v="1"/>
  </r>
  <r>
    <x v="26"/>
    <x v="8"/>
    <s v="SU"/>
    <x v="45"/>
    <s v="Klickitat River"/>
    <s v="WDFW"/>
    <d v="1993-04-20T00:00:00"/>
    <x v="1701"/>
    <x v="8"/>
    <d v="1993-04-23T00:00:00"/>
    <x v="1"/>
  </r>
  <r>
    <x v="26"/>
    <x v="1"/>
    <s v="SU"/>
    <x v="20"/>
    <s v="White Salmon River"/>
    <s v="WDFW"/>
    <d v="1993-04-28T00:00:00"/>
    <x v="1702"/>
    <x v="11"/>
    <d v="1993-04-28T00:00:00"/>
    <x v="1"/>
  </r>
  <r>
    <x v="26"/>
    <x v="8"/>
    <s v="SU"/>
    <x v="30"/>
    <s v="Yakama River"/>
    <s v="WDFW &amp; YATR"/>
    <d v="1993-05-03T00:00:00"/>
    <x v="1703"/>
    <x v="4"/>
    <d v="1993-05-12T00:00:00"/>
    <x v="1"/>
  </r>
  <r>
    <x v="26"/>
    <x v="8"/>
    <s v="WI"/>
    <x v="20"/>
    <s v="White Salmon River"/>
    <s v="WDFW"/>
    <d v="1993-04-12T00:00:00"/>
    <x v="1704"/>
    <x v="11"/>
    <d v="1993-04-28T00:00:00"/>
    <x v="1"/>
  </r>
  <r>
    <x v="26"/>
    <x v="11"/>
    <s v="UN"/>
    <x v="51"/>
    <s v="Cle Elum Lake"/>
    <s v="NMFS"/>
    <d v="1992-06-04T00:00:00"/>
    <x v="1705"/>
    <x v="4"/>
    <d v="1992-08-06T00:00:00"/>
    <x v="1"/>
  </r>
  <r>
    <x v="26"/>
    <x v="11"/>
    <s v="UN"/>
    <x v="51"/>
    <s v="Cle Elum Lake"/>
    <s v="NMFS"/>
    <d v="1993-04-27T00:00:00"/>
    <x v="1706"/>
    <x v="4"/>
    <d v="1993-04-27T00:00:00"/>
    <x v="1"/>
  </r>
  <r>
    <x v="26"/>
    <x v="11"/>
    <s v="UN"/>
    <x v="51"/>
    <s v="Cle Elum River"/>
    <s v="NMFS"/>
    <d v="1993-03-09T00:00:00"/>
    <x v="1707"/>
    <x v="4"/>
    <d v="1993-06-15T00:00:00"/>
    <x v="1"/>
  </r>
  <r>
    <x v="26"/>
    <x v="4"/>
    <s v="SP"/>
    <x v="46"/>
    <s v="Bel. McNary Dam"/>
    <s v="n/a"/>
    <d v="1993-04-19T00:00:00"/>
    <x v="1708"/>
    <x v="12"/>
    <d v="1993-05-28T00:00:00"/>
    <x v="1"/>
  </r>
  <r>
    <x v="26"/>
    <x v="8"/>
    <s v="SU"/>
    <x v="46"/>
    <s v="Bel. McNary Dam"/>
    <s v="n/a"/>
    <d v="1993-05-03T00:00:00"/>
    <x v="1709"/>
    <x v="12"/>
    <d v="1993-05-26T00:00:00"/>
    <x v="1"/>
  </r>
  <r>
    <x v="26"/>
    <x v="6"/>
    <s v="FA"/>
    <x v="46"/>
    <s v="Hanford Ferry"/>
    <s v="n/a"/>
    <d v="1993-06-05T00:00:00"/>
    <x v="1710"/>
    <x v="7"/>
    <d v="1993-06-10T00:00:00"/>
    <x v="1"/>
  </r>
  <r>
    <x v="26"/>
    <x v="4"/>
    <s v="SP"/>
    <x v="37"/>
    <s v="Umatilla River"/>
    <s v="UMTR"/>
    <d v="1993-04-09T00:00:00"/>
    <x v="1711"/>
    <x v="1"/>
    <d v="1993-04-29T00:00:00"/>
    <x v="1"/>
  </r>
  <r>
    <x v="26"/>
    <x v="8"/>
    <s v="SU"/>
    <x v="37"/>
    <s v="Bonifer Acclim Pond"/>
    <s v="UMTR"/>
    <d v="1993-04-18T00:00:00"/>
    <x v="1712"/>
    <x v="1"/>
    <d v="1993-05-13T00:00:00"/>
    <x v="1"/>
  </r>
  <r>
    <x v="26"/>
    <x v="1"/>
    <s v="SU"/>
    <x v="37"/>
    <s v="Minthorn Acclimation Pond"/>
    <s v="UMTR"/>
    <d v="1993-04-19T00:00:00"/>
    <x v="1713"/>
    <x v="1"/>
    <d v="1993-04-19T00:00:00"/>
    <x v="1"/>
  </r>
  <r>
    <x v="26"/>
    <x v="4"/>
    <s v="SP"/>
    <x v="37"/>
    <s v="Umatilla River"/>
    <s v="UMTR"/>
    <d v="1993-04-15T00:00:00"/>
    <x v="1714"/>
    <x v="1"/>
    <d v="1993-04-29T00:00:00"/>
    <x v="1"/>
  </r>
  <r>
    <x v="26"/>
    <x v="6"/>
    <s v="FA"/>
    <x v="18"/>
    <s v="Prosser Acclim Pond"/>
    <s v="WDFW"/>
    <d v="1993-05-04T00:00:00"/>
    <x v="1715"/>
    <x v="4"/>
    <d v="1993-05-12T00:00:00"/>
    <x v="1"/>
  </r>
  <r>
    <x v="27"/>
    <x v="16"/>
    <s v="UN"/>
    <x v="15"/>
    <s v="Klickitat Hatchery"/>
    <s v="WDFW"/>
    <d v="1991-08-08T00:00:00"/>
    <x v="1716"/>
    <x v="8"/>
    <d v="1991-08-08T00:00:00"/>
    <x v="2"/>
  </r>
  <r>
    <x v="27"/>
    <x v="10"/>
    <s v="NO"/>
    <x v="11"/>
    <s v="Columbia R Above Bonn"/>
    <s v="WDFW"/>
    <d v="1991-03-15T00:00:00"/>
    <x v="1436"/>
    <x v="10"/>
    <d v="1991-03-15T00:00:00"/>
    <x v="2"/>
  </r>
  <r>
    <x v="27"/>
    <x v="0"/>
    <s v="SP"/>
    <x v="17"/>
    <s v="White Salmon River"/>
    <s v="USFW"/>
    <d v="1991-08-22T00:00:00"/>
    <x v="1717"/>
    <x v="11"/>
    <d v="1991-08-22T00:00:00"/>
    <x v="2"/>
  </r>
  <r>
    <x v="27"/>
    <x v="4"/>
    <s v="SP"/>
    <x v="15"/>
    <s v="Klickitat Hatchery"/>
    <s v="WDFW"/>
    <d v="1992-03-10T00:00:00"/>
    <x v="1718"/>
    <x v="8"/>
    <d v="1992-03-10T00:00:00"/>
    <x v="1"/>
  </r>
  <r>
    <x v="27"/>
    <x v="6"/>
    <s v="FA"/>
    <x v="15"/>
    <s v="Klickitat Hatchery"/>
    <s v="WDFW"/>
    <d v="1992-03-12T00:00:00"/>
    <x v="1719"/>
    <x v="8"/>
    <d v="1992-03-12T00:00:00"/>
    <x v="0"/>
  </r>
  <r>
    <x v="27"/>
    <x v="8"/>
    <s v="SU"/>
    <x v="45"/>
    <s v="Wind River"/>
    <s v="WDFW"/>
    <d v="1992-04-15T00:00:00"/>
    <x v="1720"/>
    <x v="2"/>
    <d v="1992-04-19T00:00:00"/>
    <x v="1"/>
  </r>
  <r>
    <x v="27"/>
    <x v="6"/>
    <s v="FA"/>
    <x v="15"/>
    <s v="Klickitat Hatchery"/>
    <s v="WDFW"/>
    <d v="1992-06-09T00:00:00"/>
    <x v="1721"/>
    <x v="8"/>
    <d v="1992-06-15T00:00:00"/>
    <x v="1"/>
  </r>
  <r>
    <x v="27"/>
    <x v="9"/>
    <s v="NO"/>
    <x v="21"/>
    <s v="Klickitat River"/>
    <s v="WDFW"/>
    <d v="1992-04-06T00:00:00"/>
    <x v="1722"/>
    <x v="8"/>
    <d v="1992-04-10T00:00:00"/>
    <x v="1"/>
  </r>
  <r>
    <x v="27"/>
    <x v="4"/>
    <s v="SP"/>
    <x v="15"/>
    <s v="Klickitat Hatchery"/>
    <s v="WDFW"/>
    <d v="1992-05-01T00:00:00"/>
    <x v="1723"/>
    <x v="8"/>
    <d v="1992-05-01T00:00:00"/>
    <x v="1"/>
  </r>
  <r>
    <x v="27"/>
    <x v="9"/>
    <s v="NO"/>
    <x v="15"/>
    <s v="Klickitat Hatchery"/>
    <s v="WDFW"/>
    <d v="1992-04-15T00:00:00"/>
    <x v="1724"/>
    <x v="8"/>
    <d v="1992-06-14T00:00:00"/>
    <x v="1"/>
  </r>
  <r>
    <x v="27"/>
    <x v="4"/>
    <s v="SP"/>
    <x v="19"/>
    <s v="Ringold Springs H Salmon"/>
    <s v="WDFW"/>
    <d v="1992-04-01T00:00:00"/>
    <x v="1725"/>
    <x v="7"/>
    <d v="1992-04-04T00:00:00"/>
    <x v="1"/>
  </r>
  <r>
    <x v="27"/>
    <x v="6"/>
    <s v="FA"/>
    <x v="18"/>
    <s v="Priest Rapids Hatchery"/>
    <s v="WDFW"/>
    <d v="1992-06-12T00:00:00"/>
    <x v="1726"/>
    <x v="7"/>
    <d v="1992-06-24T00:00:00"/>
    <x v="1"/>
  </r>
  <r>
    <x v="27"/>
    <x v="2"/>
    <s v="FA"/>
    <x v="2"/>
    <s v="Umatilla River"/>
    <s v="ODFW"/>
    <d v="1992-03-17T00:00:00"/>
    <x v="1727"/>
    <x v="1"/>
    <d v="1992-03-19T00:00:00"/>
    <x v="1"/>
  </r>
  <r>
    <x v="27"/>
    <x v="7"/>
    <s v="UN"/>
    <x v="12"/>
    <s v="Yakama River"/>
    <s v="ODFW"/>
    <d v="1992-03-09T00:00:00"/>
    <x v="1728"/>
    <x v="4"/>
    <d v="1992-03-12T00:00:00"/>
    <x v="1"/>
  </r>
  <r>
    <x v="27"/>
    <x v="1"/>
    <s v="SU"/>
    <x v="1"/>
    <s v="Meacham Creek"/>
    <s v="ODFW"/>
    <d v="1992-04-29T00:00:00"/>
    <x v="1729"/>
    <x v="1"/>
    <d v="1992-05-01T00:00:00"/>
    <x v="1"/>
  </r>
  <r>
    <x v="27"/>
    <x v="6"/>
    <s v="FA"/>
    <x v="1"/>
    <s v="Umatilla River"/>
    <s v="ODFW"/>
    <d v="1992-05-18T00:00:00"/>
    <x v="1730"/>
    <x v="1"/>
    <d v="1992-05-20T00:00:00"/>
    <x v="1"/>
  </r>
  <r>
    <x v="27"/>
    <x v="7"/>
    <s v="UN"/>
    <x v="12"/>
    <s v="Minthorn Acclimation Pond"/>
    <s v="ODFW"/>
    <d v="1992-03-16T00:00:00"/>
    <x v="1731"/>
    <x v="1"/>
    <d v="1992-03-20T00:00:00"/>
    <x v="1"/>
  </r>
  <r>
    <x v="27"/>
    <x v="6"/>
    <s v="FA"/>
    <x v="53"/>
    <s v="Umatilla River"/>
    <s v="ODFW"/>
    <d v="1992-05-20T00:00:00"/>
    <x v="1732"/>
    <x v="1"/>
    <d v="1992-05-21T00:00:00"/>
    <x v="1"/>
  </r>
  <r>
    <x v="27"/>
    <x v="4"/>
    <s v="SP"/>
    <x v="2"/>
    <s v="W Fk Hood River"/>
    <s v="ODFW"/>
    <d v="1992-04-02T00:00:00"/>
    <x v="1733"/>
    <x v="5"/>
    <d v="1992-04-02T00:00:00"/>
    <x v="1"/>
  </r>
  <r>
    <x v="27"/>
    <x v="4"/>
    <s v="SP"/>
    <x v="0"/>
    <s v="Bel. Pelton Ladder"/>
    <s v="ODFW"/>
    <d v="1992-04-20T00:00:00"/>
    <x v="1734"/>
    <x v="0"/>
    <d v="1992-05-21T00:00:00"/>
    <x v="1"/>
  </r>
  <r>
    <x v="27"/>
    <x v="4"/>
    <s v="SP"/>
    <x v="0"/>
    <s v="Bel. Pelton Ladder"/>
    <s v="ODFW"/>
    <d v="1992-04-20T00:00:00"/>
    <x v="1735"/>
    <x v="0"/>
    <d v="1992-04-28T00:00:00"/>
    <x v="1"/>
  </r>
  <r>
    <x v="27"/>
    <x v="8"/>
    <s v="SU"/>
    <x v="0"/>
    <s v="Bel. Pelton Ladder"/>
    <s v="ODFW"/>
    <d v="1992-04-13T00:00:00"/>
    <x v="1736"/>
    <x v="0"/>
    <d v="1992-04-15T00:00:00"/>
    <x v="1"/>
  </r>
  <r>
    <x v="27"/>
    <x v="4"/>
    <s v="SP"/>
    <x v="2"/>
    <s v="Meacham Creek"/>
    <s v="ODFW"/>
    <d v="1992-04-21T00:00:00"/>
    <x v="1737"/>
    <x v="1"/>
    <d v="1992-04-21T00:00:00"/>
    <x v="1"/>
  </r>
  <r>
    <x v="27"/>
    <x v="8"/>
    <s v="WI"/>
    <x v="8"/>
    <s v="Hood River"/>
    <s v="ODFW"/>
    <d v="1992-03-31T00:00:00"/>
    <x v="1738"/>
    <x v="5"/>
    <d v="1992-03-31T00:00:00"/>
    <x v="1"/>
  </r>
  <r>
    <x v="27"/>
    <x v="1"/>
    <s v="SU"/>
    <x v="8"/>
    <s v="Hood River"/>
    <s v="ODFW"/>
    <d v="1992-04-06T00:00:00"/>
    <x v="1739"/>
    <x v="5"/>
    <d v="1992-04-08T00:00:00"/>
    <x v="1"/>
  </r>
  <r>
    <x v="27"/>
    <x v="4"/>
    <s v="SP"/>
    <x v="4"/>
    <s v="Carson Hatchery"/>
    <s v="USFW"/>
    <d v="1992-04-15T00:00:00"/>
    <x v="1740"/>
    <x v="2"/>
    <d v="1992-04-15T00:00:00"/>
    <x v="1"/>
  </r>
  <r>
    <x v="27"/>
    <x v="0"/>
    <s v="SP"/>
    <x v="16"/>
    <s v="Little White Salmon Hatchery"/>
    <s v="USFW"/>
    <d v="1992-06-24T00:00:00"/>
    <x v="1741"/>
    <x v="3"/>
    <d v="1992-06-24T00:00:00"/>
    <x v="2"/>
  </r>
  <r>
    <x v="27"/>
    <x v="4"/>
    <s v="SP"/>
    <x v="22"/>
    <s v="Warm Springs Hatchery"/>
    <s v="USFW"/>
    <d v="1992-03-25T00:00:00"/>
    <x v="1742"/>
    <x v="0"/>
    <d v="1992-04-22T00:00:00"/>
    <x v="1"/>
  </r>
  <r>
    <x v="27"/>
    <x v="6"/>
    <s v="FA"/>
    <x v="16"/>
    <s v="Little White Salmon Hatchery"/>
    <s v="USFW"/>
    <d v="1992-06-19T00:00:00"/>
    <x v="1743"/>
    <x v="3"/>
    <d v="1992-06-19T00:00:00"/>
    <x v="1"/>
  </r>
  <r>
    <x v="27"/>
    <x v="4"/>
    <s v="SP"/>
    <x v="16"/>
    <s v="Little White Salmon Hatchery"/>
    <s v="USFW"/>
    <d v="1992-04-14T00:00:00"/>
    <x v="1744"/>
    <x v="3"/>
    <d v="1992-04-14T00:00:00"/>
    <x v="1"/>
  </r>
  <r>
    <x v="27"/>
    <x v="6"/>
    <s v="FA"/>
    <x v="17"/>
    <s v="Spring Creek Hatchery"/>
    <s v="USFW"/>
    <d v="1992-02-19T00:00:00"/>
    <x v="1745"/>
    <x v="10"/>
    <d v="1992-02-20T00:00:00"/>
    <x v="1"/>
  </r>
  <r>
    <x v="27"/>
    <x v="6"/>
    <s v="FA"/>
    <x v="17"/>
    <s v="Spring Creek Hatchery"/>
    <s v="USFW"/>
    <d v="1992-03-05T00:00:00"/>
    <x v="1746"/>
    <x v="10"/>
    <d v="1992-03-05T00:00:00"/>
    <x v="1"/>
  </r>
  <r>
    <x v="27"/>
    <x v="6"/>
    <s v="FA"/>
    <x v="17"/>
    <s v="Spring Creek Hatchery"/>
    <s v="USFW"/>
    <d v="1992-04-16T00:00:00"/>
    <x v="1747"/>
    <x v="10"/>
    <d v="1992-04-16T00:00:00"/>
    <x v="1"/>
  </r>
  <r>
    <x v="27"/>
    <x v="7"/>
    <s v="UN"/>
    <x v="5"/>
    <s v="Willard Hatchery"/>
    <s v="USFW"/>
    <d v="1992-04-15T00:00:00"/>
    <x v="1748"/>
    <x v="3"/>
    <d v="1992-04-15T00:00:00"/>
    <x v="1"/>
  </r>
  <r>
    <x v="27"/>
    <x v="4"/>
    <s v="SP"/>
    <x v="22"/>
    <s v="Warm Springs Hatchery"/>
    <s v="USFW"/>
    <d v="1992-04-22T00:00:00"/>
    <x v="1749"/>
    <x v="0"/>
    <d v="1992-04-22T00:00:00"/>
    <x v="1"/>
  </r>
  <r>
    <x v="27"/>
    <x v="4"/>
    <s v="SP"/>
    <x v="5"/>
    <s v="Willard Hatchery"/>
    <s v="USFW"/>
    <d v="1992-03-04T00:00:00"/>
    <x v="1750"/>
    <x v="3"/>
    <d v="1992-03-04T00:00:00"/>
    <x v="1"/>
  </r>
  <r>
    <x v="27"/>
    <x v="6"/>
    <s v="FA"/>
    <x v="46"/>
    <s v="Bel. McNary Dam"/>
    <s v="n/a"/>
    <d v="1992-06-16T00:00:00"/>
    <x v="1751"/>
    <x v="12"/>
    <d v="1992-08-02T00:00:00"/>
    <x v="1"/>
  </r>
  <r>
    <x v="27"/>
    <x v="6"/>
    <s v="FA"/>
    <x v="17"/>
    <s v="Spring Creek Hatchery"/>
    <s v="USFW"/>
    <d v="1992-05-21T00:00:00"/>
    <x v="1752"/>
    <x v="10"/>
    <d v="1992-05-21T00:00:00"/>
    <x v="1"/>
  </r>
  <r>
    <x v="27"/>
    <x v="4"/>
    <s v="SP"/>
    <x v="17"/>
    <s v="White Salmon River"/>
    <s v="USFW"/>
    <d v="1992-04-15T00:00:00"/>
    <x v="1753"/>
    <x v="11"/>
    <d v="1992-04-15T00:00:00"/>
    <x v="1"/>
  </r>
  <r>
    <x v="27"/>
    <x v="4"/>
    <s v="SP"/>
    <x v="16"/>
    <s v="Little White Salmon Hatchery"/>
    <s v="USFW"/>
    <d v="1992-03-05T00:00:00"/>
    <x v="1754"/>
    <x v="3"/>
    <d v="1992-03-05T00:00:00"/>
    <x v="1"/>
  </r>
  <r>
    <x v="27"/>
    <x v="8"/>
    <s v="SU"/>
    <x v="20"/>
    <s v="Klickitat River"/>
    <s v="WDFW"/>
    <d v="1992-05-01T00:00:00"/>
    <x v="1755"/>
    <x v="8"/>
    <d v="1992-05-04T00:00:00"/>
    <x v="1"/>
  </r>
  <r>
    <x v="27"/>
    <x v="1"/>
    <s v="SU"/>
    <x v="19"/>
    <s v="Ringold Springs H Game"/>
    <s v="WDFW"/>
    <d v="1992-04-19T00:00:00"/>
    <x v="1756"/>
    <x v="7"/>
    <d v="1992-04-28T00:00:00"/>
    <x v="1"/>
  </r>
  <r>
    <x v="27"/>
    <x v="1"/>
    <s v="SU"/>
    <x v="10"/>
    <s v="Walla Walla River"/>
    <s v="WDFW"/>
    <d v="1992-04-13T00:00:00"/>
    <x v="1757"/>
    <x v="9"/>
    <d v="1992-04-15T00:00:00"/>
    <x v="1"/>
  </r>
  <r>
    <x v="27"/>
    <x v="8"/>
    <s v="SU"/>
    <x v="10"/>
    <s v="Dayton Acclim Pond"/>
    <s v="WDFW"/>
    <d v="1992-04-13T00:00:00"/>
    <x v="1758"/>
    <x v="6"/>
    <d v="1992-04-13T00:00:00"/>
    <x v="1"/>
  </r>
  <r>
    <x v="27"/>
    <x v="8"/>
    <s v="SU"/>
    <x v="45"/>
    <s v="Klickitat River"/>
    <s v="WDFW"/>
    <d v="1992-04-17T00:00:00"/>
    <x v="1759"/>
    <x v="8"/>
    <d v="1992-04-22T00:00:00"/>
    <x v="1"/>
  </r>
  <r>
    <x v="27"/>
    <x v="1"/>
    <s v="SU"/>
    <x v="20"/>
    <s v="White Salmon River"/>
    <s v="WDFW"/>
    <d v="1992-05-01T00:00:00"/>
    <x v="1760"/>
    <x v="11"/>
    <d v="1992-05-04T00:00:00"/>
    <x v="1"/>
  </r>
  <r>
    <x v="27"/>
    <x v="8"/>
    <s v="WI"/>
    <x v="20"/>
    <s v="White Salmon River"/>
    <s v="WDFW"/>
    <d v="1992-04-24T00:00:00"/>
    <x v="1761"/>
    <x v="11"/>
    <d v="1992-04-24T00:00:00"/>
    <x v="1"/>
  </r>
  <r>
    <x v="27"/>
    <x v="11"/>
    <s v="UN"/>
    <x v="51"/>
    <s v="Cle Elum Lake"/>
    <s v="NMFS"/>
    <d v="1992-03-17T00:00:00"/>
    <x v="1762"/>
    <x v="4"/>
    <d v="1992-06-23T00:00:00"/>
    <x v="1"/>
  </r>
  <r>
    <x v="27"/>
    <x v="11"/>
    <s v="UN"/>
    <x v="51"/>
    <s v="Cle Elum Lake"/>
    <s v="NMFS"/>
    <d v="1991-11-07T00:00:00"/>
    <x v="1763"/>
    <x v="4"/>
    <d v="1991-11-07T00:00:00"/>
    <x v="1"/>
  </r>
  <r>
    <x v="27"/>
    <x v="11"/>
    <s v="UN"/>
    <x v="51"/>
    <s v="Cle Elum River"/>
    <s v="NMFS"/>
    <d v="1992-05-05T00:00:00"/>
    <x v="1764"/>
    <x v="4"/>
    <d v="1992-06-02T00:00:00"/>
    <x v="1"/>
  </r>
  <r>
    <x v="27"/>
    <x v="4"/>
    <s v="SP"/>
    <x v="46"/>
    <s v="Bel. McNary Dam"/>
    <s v="n/a"/>
    <d v="1992-04-20T00:00:00"/>
    <x v="1765"/>
    <x v="12"/>
    <d v="1992-05-29T00:00:00"/>
    <x v="1"/>
  </r>
  <r>
    <x v="27"/>
    <x v="8"/>
    <s v="SU"/>
    <x v="46"/>
    <s v="Bel. McNary Dam"/>
    <s v="n/a"/>
    <d v="1992-04-27T00:00:00"/>
    <x v="564"/>
    <x v="12"/>
    <d v="1992-05-23T00:00:00"/>
    <x v="1"/>
  </r>
  <r>
    <x v="27"/>
    <x v="6"/>
    <s v="FA"/>
    <x v="46"/>
    <s v="Hanford Ferry"/>
    <s v="n/a"/>
    <d v="1992-06-05T00:00:00"/>
    <x v="1710"/>
    <x v="7"/>
    <d v="1992-06-10T00:00:00"/>
    <x v="1"/>
  </r>
  <r>
    <x v="27"/>
    <x v="4"/>
    <s v="SP"/>
    <x v="37"/>
    <s v="Bonifer Acclim Pond"/>
    <s v="UMTR"/>
    <d v="1992-04-21T00:00:00"/>
    <x v="1766"/>
    <x v="1"/>
    <d v="1992-05-09T00:00:00"/>
    <x v="1"/>
  </r>
  <r>
    <x v="27"/>
    <x v="1"/>
    <s v="SU"/>
    <x v="36"/>
    <s v="Minthorn Acclimation Pond"/>
    <s v="UMTR"/>
    <d v="1992-04-01T00:00:00"/>
    <x v="126"/>
    <x v="1"/>
    <d v="1992-04-30T00:00:00"/>
    <x v="1"/>
  </r>
  <r>
    <x v="27"/>
    <x v="4"/>
    <s v="SP"/>
    <x v="46"/>
    <s v="Roza Dam"/>
    <s v="n/a"/>
    <d v="1992-03-26T00:00:00"/>
    <x v="1767"/>
    <x v="4"/>
    <d v="1992-03-28T00:00:00"/>
    <x v="1"/>
  </r>
  <r>
    <x v="27"/>
    <x v="6"/>
    <s v="FA"/>
    <x v="17"/>
    <s v="Spring Creek Hatchery"/>
    <s v="USFW"/>
    <d v="1991-12-20T00:00:00"/>
    <x v="1768"/>
    <x v="10"/>
    <d v="1991-12-20T00:00:00"/>
    <x v="0"/>
  </r>
  <r>
    <x v="28"/>
    <x v="0"/>
    <s v="SP"/>
    <x v="16"/>
    <s v="Little White Salmon Hatchery"/>
    <s v="USFW"/>
    <d v="1989-11-29T00:00:00"/>
    <x v="1769"/>
    <x v="3"/>
    <d v="1989-12-28T00:00:00"/>
    <x v="0"/>
  </r>
  <r>
    <x v="28"/>
    <x v="0"/>
    <s v="SP"/>
    <x v="15"/>
    <s v="Upper Klickitat River"/>
    <s v="WDFW"/>
    <d v="1990-06-28T00:00:00"/>
    <x v="1770"/>
    <x v="8"/>
    <d v="1990-06-29T00:00:00"/>
    <x v="4"/>
  </r>
  <r>
    <x v="28"/>
    <x v="0"/>
    <s v="SP"/>
    <x v="19"/>
    <s v="Ringold Springs H Salmon"/>
    <s v="WDFW"/>
    <d v="1990-03-19T00:00:00"/>
    <x v="748"/>
    <x v="7"/>
    <d v="1990-03-19T00:00:00"/>
    <x v="4"/>
  </r>
  <r>
    <x v="28"/>
    <x v="0"/>
    <s v="SP"/>
    <x v="16"/>
    <s v="Little White Salmon Hatchery"/>
    <s v="USFW"/>
    <d v="1990-06-25T00:00:00"/>
    <x v="1771"/>
    <x v="3"/>
    <d v="1990-06-25T00:00:00"/>
    <x v="4"/>
  </r>
  <r>
    <x v="28"/>
    <x v="0"/>
    <s v="SP"/>
    <x v="16"/>
    <s v="Little White Salmon Hatchery"/>
    <s v="USFW"/>
    <d v="1990-01-12T00:00:00"/>
    <x v="1772"/>
    <x v="3"/>
    <d v="1990-01-12T00:00:00"/>
    <x v="0"/>
  </r>
  <r>
    <x v="28"/>
    <x v="16"/>
    <s v="UN"/>
    <x v="5"/>
    <s v="Willard Hatchery"/>
    <s v="USFW"/>
    <d v="1990-01-24T00:00:00"/>
    <x v="1773"/>
    <x v="3"/>
    <d v="1990-01-24T00:00:00"/>
    <x v="0"/>
  </r>
  <r>
    <x v="28"/>
    <x v="0"/>
    <s v="SP"/>
    <x v="17"/>
    <s v="White Salmon River"/>
    <s v="USFW"/>
    <d v="1990-01-08T00:00:00"/>
    <x v="1774"/>
    <x v="11"/>
    <d v="1990-02-15T00:00:00"/>
    <x v="0"/>
  </r>
  <r>
    <x v="28"/>
    <x v="0"/>
    <s v="SP"/>
    <x v="17"/>
    <s v="White Salmon River"/>
    <s v="USFW"/>
    <d v="1990-08-23T00:00:00"/>
    <x v="1775"/>
    <x v="11"/>
    <d v="1990-08-24T00:00:00"/>
    <x v="2"/>
  </r>
  <r>
    <x v="28"/>
    <x v="16"/>
    <s v="UN"/>
    <x v="5"/>
    <s v="Willard Hatchery"/>
    <s v="USFW"/>
    <d v="1990-05-14T00:00:00"/>
    <x v="1776"/>
    <x v="3"/>
    <d v="1990-05-14T00:00:00"/>
    <x v="2"/>
  </r>
  <r>
    <x v="28"/>
    <x v="2"/>
    <s v="FA"/>
    <x v="53"/>
    <s v="Minthorn Acclimation Pond"/>
    <s v="ODFW"/>
    <d v="1990-10-15T00:00:00"/>
    <x v="25"/>
    <x v="1"/>
    <d v="1990-10-15T00:00:00"/>
    <x v="1"/>
  </r>
  <r>
    <x v="28"/>
    <x v="2"/>
    <s v="FA"/>
    <x v="53"/>
    <s v="Minthorn Acclimation Pond"/>
    <s v="ODFW"/>
    <d v="1990-10-16T00:00:00"/>
    <x v="1777"/>
    <x v="1"/>
    <d v="1990-10-16T00:00:00"/>
    <x v="1"/>
  </r>
  <r>
    <x v="28"/>
    <x v="0"/>
    <s v="SP"/>
    <x v="2"/>
    <s v="Bonifer Acclim Pond"/>
    <s v="ODFW"/>
    <d v="1990-10-23T00:00:00"/>
    <x v="1778"/>
    <x v="1"/>
    <d v="1990-10-26T00:00:00"/>
    <x v="2"/>
  </r>
  <r>
    <x v="28"/>
    <x v="4"/>
    <s v="SP"/>
    <x v="15"/>
    <s v="Klickitat Hatchery"/>
    <s v="WDFW"/>
    <d v="1991-03-01T00:00:00"/>
    <x v="1779"/>
    <x v="8"/>
    <d v="1991-04-01T00:00:00"/>
    <x v="1"/>
  </r>
  <r>
    <x v="28"/>
    <x v="6"/>
    <s v="FA"/>
    <x v="15"/>
    <s v="Klickitat Hatchery"/>
    <s v="WDFW"/>
    <d v="1991-03-08T00:00:00"/>
    <x v="1780"/>
    <x v="8"/>
    <d v="1991-03-14T00:00:00"/>
    <x v="0"/>
  </r>
  <r>
    <x v="28"/>
    <x v="6"/>
    <s v="FA"/>
    <x v="15"/>
    <s v="Klickitat Hatchery"/>
    <s v="WDFW"/>
    <d v="1991-04-01T00:00:00"/>
    <x v="1781"/>
    <x v="8"/>
    <d v="1991-06-19T00:00:00"/>
    <x v="1"/>
  </r>
  <r>
    <x v="28"/>
    <x v="6"/>
    <s v="FA"/>
    <x v="15"/>
    <s v="Klickitat Hatchery"/>
    <s v="WDFW"/>
    <d v="1991-02-15T00:00:00"/>
    <x v="1782"/>
    <x v="8"/>
    <d v="1991-03-12T00:00:00"/>
    <x v="0"/>
  </r>
  <r>
    <x v="28"/>
    <x v="9"/>
    <s v="NO"/>
    <x v="21"/>
    <s v="Klickitat River"/>
    <s v="WDFW"/>
    <d v="1991-04-01T00:00:00"/>
    <x v="1783"/>
    <x v="8"/>
    <d v="1991-04-05T00:00:00"/>
    <x v="1"/>
  </r>
  <r>
    <x v="28"/>
    <x v="4"/>
    <s v="SP"/>
    <x v="15"/>
    <s v="Klickitat Hatchery"/>
    <s v="WDFW"/>
    <d v="1991-05-01T00:00:00"/>
    <x v="1784"/>
    <x v="8"/>
    <d v="1991-05-01T00:00:00"/>
    <x v="1"/>
  </r>
  <r>
    <x v="28"/>
    <x v="6"/>
    <s v="FA"/>
    <x v="15"/>
    <s v="Klickitat Hatchery"/>
    <s v="WDFW"/>
    <d v="1991-05-24T00:00:00"/>
    <x v="1785"/>
    <x v="8"/>
    <d v="1991-05-24T00:00:00"/>
    <x v="1"/>
  </r>
  <r>
    <x v="28"/>
    <x v="9"/>
    <s v="NO"/>
    <x v="15"/>
    <s v="Klickitat Hatchery"/>
    <s v="WDFW"/>
    <d v="1991-04-15T00:00:00"/>
    <x v="1786"/>
    <x v="8"/>
    <d v="1991-06-14T00:00:00"/>
    <x v="1"/>
  </r>
  <r>
    <x v="28"/>
    <x v="4"/>
    <s v="SP"/>
    <x v="19"/>
    <s v="Ringold Springs H Salmon"/>
    <s v="WDFW"/>
    <d v="1991-04-01T00:00:00"/>
    <x v="448"/>
    <x v="7"/>
    <d v="1991-04-04T00:00:00"/>
    <x v="1"/>
  </r>
  <r>
    <x v="28"/>
    <x v="6"/>
    <s v="FA"/>
    <x v="18"/>
    <s v="Priest Rapids Hatchery"/>
    <s v="WDFW"/>
    <d v="1991-06-14T00:00:00"/>
    <x v="1787"/>
    <x v="7"/>
    <d v="1991-06-26T00:00:00"/>
    <x v="1"/>
  </r>
  <r>
    <x v="28"/>
    <x v="6"/>
    <s v="FA"/>
    <x v="11"/>
    <s v="Columbia R Above Bonn"/>
    <s v="WDFW"/>
    <d v="1991-03-15T00:00:00"/>
    <x v="734"/>
    <x v="10"/>
    <d v="1991-03-15T00:00:00"/>
    <x v="1"/>
  </r>
  <r>
    <x v="28"/>
    <x v="2"/>
    <s v="FA"/>
    <x v="2"/>
    <s v="Umatilla River"/>
    <s v="ODFW"/>
    <d v="1991-03-18T00:00:00"/>
    <x v="1788"/>
    <x v="1"/>
    <d v="1991-03-20T00:00:00"/>
    <x v="1"/>
  </r>
  <r>
    <x v="28"/>
    <x v="6"/>
    <s v="FA"/>
    <x v="53"/>
    <s v="Umatilla River"/>
    <s v="ODFW"/>
    <d v="1991-05-06T00:00:00"/>
    <x v="1789"/>
    <x v="1"/>
    <d v="1991-05-13T00:00:00"/>
    <x v="1"/>
  </r>
  <r>
    <x v="28"/>
    <x v="7"/>
    <s v="UN"/>
    <x v="12"/>
    <s v="Yakama River"/>
    <s v="ODFW"/>
    <d v="1991-03-05T00:00:00"/>
    <x v="1790"/>
    <x v="4"/>
    <d v="1991-03-08T00:00:00"/>
    <x v="1"/>
  </r>
  <r>
    <x v="28"/>
    <x v="6"/>
    <s v="FA"/>
    <x v="53"/>
    <s v="Umatilla River"/>
    <s v="ODFW"/>
    <d v="1991-05-06T00:00:00"/>
    <x v="1791"/>
    <x v="1"/>
    <d v="1991-05-31T00:00:00"/>
    <x v="1"/>
  </r>
  <r>
    <x v="28"/>
    <x v="7"/>
    <s v="UN"/>
    <x v="12"/>
    <s v="Minthorn Acclimation Pond"/>
    <s v="ODFW"/>
    <d v="1991-03-21T00:00:00"/>
    <x v="1792"/>
    <x v="1"/>
    <d v="1991-03-26T00:00:00"/>
    <x v="1"/>
  </r>
  <r>
    <x v="28"/>
    <x v="4"/>
    <s v="SP"/>
    <x v="2"/>
    <s v="Hood River"/>
    <s v="ODFW"/>
    <d v="1991-03-25T00:00:00"/>
    <x v="1793"/>
    <x v="5"/>
    <d v="1991-03-25T00:00:00"/>
    <x v="1"/>
  </r>
  <r>
    <x v="28"/>
    <x v="4"/>
    <s v="SP"/>
    <x v="0"/>
    <s v="Bel. Pelton Ladder"/>
    <s v="ODFW"/>
    <d v="1991-04-22T00:00:00"/>
    <x v="1794"/>
    <x v="0"/>
    <d v="1991-05-14T00:00:00"/>
    <x v="1"/>
  </r>
  <r>
    <x v="28"/>
    <x v="4"/>
    <s v="SP"/>
    <x v="0"/>
    <s v="Bel. Pelton Ladder"/>
    <s v="ODFW"/>
    <d v="1991-04-22T00:00:00"/>
    <x v="1795"/>
    <x v="0"/>
    <d v="1991-04-23T00:00:00"/>
    <x v="1"/>
  </r>
  <r>
    <x v="28"/>
    <x v="8"/>
    <s v="SU"/>
    <x v="0"/>
    <s v="Bel. Pelton Ladder"/>
    <s v="ODFW"/>
    <d v="1991-04-15T00:00:00"/>
    <x v="1796"/>
    <x v="0"/>
    <d v="1991-04-17T00:00:00"/>
    <x v="1"/>
  </r>
  <r>
    <x v="28"/>
    <x v="4"/>
    <s v="SP"/>
    <x v="2"/>
    <s v="Bonifer Acclim Pond"/>
    <s v="ODFW"/>
    <d v="1991-03-27T00:00:00"/>
    <x v="1797"/>
    <x v="1"/>
    <d v="1991-03-28T00:00:00"/>
    <x v="1"/>
  </r>
  <r>
    <x v="28"/>
    <x v="1"/>
    <s v="SU"/>
    <x v="8"/>
    <s v="Bonifer Acclim Pond"/>
    <s v="ODFW"/>
    <d v="1991-05-02T00:00:00"/>
    <x v="1798"/>
    <x v="1"/>
    <d v="1991-05-03T00:00:00"/>
    <x v="1"/>
  </r>
  <r>
    <x v="28"/>
    <x v="8"/>
    <s v="SU"/>
    <x v="8"/>
    <s v="W Fk Hood River"/>
    <s v="ODFW"/>
    <d v="1991-04-22T00:00:00"/>
    <x v="1799"/>
    <x v="5"/>
    <d v="1991-04-30T00:00:00"/>
    <x v="1"/>
  </r>
  <r>
    <x v="28"/>
    <x v="4"/>
    <s v="SP"/>
    <x v="4"/>
    <s v="Carson Hatchery"/>
    <s v="USFW"/>
    <d v="1991-04-15T00:00:00"/>
    <x v="1800"/>
    <x v="2"/>
    <d v="1991-04-15T00:00:00"/>
    <x v="1"/>
  </r>
  <r>
    <x v="28"/>
    <x v="4"/>
    <s v="SP"/>
    <x v="22"/>
    <s v="Warm Springs Hatchery"/>
    <s v="USFW"/>
    <d v="1991-03-25T00:00:00"/>
    <x v="1801"/>
    <x v="0"/>
    <d v="1991-04-22T00:00:00"/>
    <x v="1"/>
  </r>
  <r>
    <x v="28"/>
    <x v="6"/>
    <s v="FA"/>
    <x v="16"/>
    <s v="Roza Acclim Pond"/>
    <s v="USFW"/>
    <d v="1991-05-23T00:00:00"/>
    <x v="1802"/>
    <x v="4"/>
    <d v="1991-05-26T00:00:00"/>
    <x v="1"/>
  </r>
  <r>
    <x v="28"/>
    <x v="6"/>
    <s v="FA"/>
    <x v="16"/>
    <s v="Little White Salmon Hatchery"/>
    <s v="USFW"/>
    <d v="1991-06-24T00:00:00"/>
    <x v="1803"/>
    <x v="3"/>
    <d v="1991-06-24T00:00:00"/>
    <x v="1"/>
  </r>
  <r>
    <x v="28"/>
    <x v="4"/>
    <s v="SP"/>
    <x v="16"/>
    <s v="Little White Salmon Hatchery"/>
    <s v="USFW"/>
    <d v="1991-04-15T00:00:00"/>
    <x v="1804"/>
    <x v="3"/>
    <d v="1991-04-15T00:00:00"/>
    <x v="1"/>
  </r>
  <r>
    <x v="28"/>
    <x v="6"/>
    <s v="FA"/>
    <x v="17"/>
    <s v="Spring Creek Hatchery"/>
    <s v="USFW"/>
    <d v="1991-03-21T00:00:00"/>
    <x v="1805"/>
    <x v="10"/>
    <d v="1991-03-21T00:00:00"/>
    <x v="1"/>
  </r>
  <r>
    <x v="28"/>
    <x v="6"/>
    <s v="FA"/>
    <x v="17"/>
    <s v="Spring Creek Hatchery"/>
    <s v="USFW"/>
    <d v="1991-04-18T00:00:00"/>
    <x v="1806"/>
    <x v="10"/>
    <d v="1991-04-18T00:00:00"/>
    <x v="1"/>
  </r>
  <r>
    <x v="28"/>
    <x v="6"/>
    <s v="FA"/>
    <x v="17"/>
    <s v="Spring Creek Hatchery"/>
    <s v="USFW"/>
    <d v="1991-05-16T00:00:00"/>
    <x v="1807"/>
    <x v="10"/>
    <d v="1991-05-16T00:00:00"/>
    <x v="1"/>
  </r>
  <r>
    <x v="28"/>
    <x v="7"/>
    <s v="UN"/>
    <x v="5"/>
    <s v="Willard Hatchery"/>
    <s v="USFW"/>
    <d v="1991-04-15T00:00:00"/>
    <x v="1808"/>
    <x v="3"/>
    <d v="1991-04-15T00:00:00"/>
    <x v="1"/>
  </r>
  <r>
    <x v="28"/>
    <x v="4"/>
    <s v="SP"/>
    <x v="22"/>
    <s v="Warm Springs Hatchery"/>
    <s v="USFW"/>
    <d v="1991-04-17T00:00:00"/>
    <x v="1809"/>
    <x v="0"/>
    <d v="1991-04-17T00:00:00"/>
    <x v="1"/>
  </r>
  <r>
    <x v="28"/>
    <x v="6"/>
    <s v="FA"/>
    <x v="46"/>
    <s v="Bel. McNary Dam"/>
    <s v="n/a"/>
    <d v="1991-06-20T00:00:00"/>
    <x v="1810"/>
    <x v="12"/>
    <d v="1991-08-04T00:00:00"/>
    <x v="5"/>
  </r>
  <r>
    <x v="28"/>
    <x v="0"/>
    <s v="SP"/>
    <x v="22"/>
    <s v="Warm Springs Hatchery"/>
    <s v="USFW"/>
    <d v="1990-09-25T00:00:00"/>
    <x v="1811"/>
    <x v="0"/>
    <d v="1990-11-01T00:00:00"/>
    <x v="2"/>
  </r>
  <r>
    <x v="28"/>
    <x v="4"/>
    <s v="SP"/>
    <x v="37"/>
    <s v="Umatilla River"/>
    <s v="UMTR"/>
    <d v="1991-04-09T00:00:00"/>
    <x v="1812"/>
    <x v="1"/>
    <d v="1991-04-09T00:00:00"/>
    <x v="1"/>
  </r>
  <r>
    <x v="28"/>
    <x v="4"/>
    <s v="SP"/>
    <x v="17"/>
    <s v="White Salmon River"/>
    <s v="USFW"/>
    <d v="1991-04-11T00:00:00"/>
    <x v="1813"/>
    <x v="11"/>
    <d v="1991-04-11T00:00:00"/>
    <x v="1"/>
  </r>
  <r>
    <x v="28"/>
    <x v="1"/>
    <s v="SU"/>
    <x v="20"/>
    <s v="Klickitat River"/>
    <s v="WDFW"/>
    <d v="1991-04-25T00:00:00"/>
    <x v="1814"/>
    <x v="8"/>
    <d v="1991-05-03T00:00:00"/>
    <x v="1"/>
  </r>
  <r>
    <x v="28"/>
    <x v="8"/>
    <s v="SU"/>
    <x v="54"/>
    <s v="Roza Dam"/>
    <s v="WDFW"/>
    <d v="1991-04-10T00:00:00"/>
    <x v="1815"/>
    <x v="4"/>
    <d v="1991-04-30T00:00:00"/>
    <x v="1"/>
  </r>
  <r>
    <x v="28"/>
    <x v="1"/>
    <s v="SU"/>
    <x v="19"/>
    <s v="Ringold Springs H Game"/>
    <s v="WDFW"/>
    <d v="1991-04-18T00:00:00"/>
    <x v="1816"/>
    <x v="7"/>
    <d v="1991-04-27T00:00:00"/>
    <x v="1"/>
  </r>
  <r>
    <x v="28"/>
    <x v="1"/>
    <s v="SU"/>
    <x v="10"/>
    <s v="Walla Walla River"/>
    <s v="WDFW"/>
    <d v="1991-04-16T00:00:00"/>
    <x v="1817"/>
    <x v="9"/>
    <d v="1991-04-29T00:00:00"/>
    <x v="1"/>
  </r>
  <r>
    <x v="28"/>
    <x v="1"/>
    <s v="SU"/>
    <x v="10"/>
    <s v="Dayton Acclim Pond"/>
    <s v="WDFW"/>
    <d v="1991-04-16T00:00:00"/>
    <x v="1818"/>
    <x v="6"/>
    <d v="1991-04-29T00:00:00"/>
    <x v="1"/>
  </r>
  <r>
    <x v="28"/>
    <x v="8"/>
    <s v="SU"/>
    <x v="45"/>
    <s v="Klickitat River"/>
    <s v="WDFW"/>
    <d v="1991-04-22T00:00:00"/>
    <x v="1819"/>
    <x v="8"/>
    <d v="1991-04-26T00:00:00"/>
    <x v="1"/>
  </r>
  <r>
    <x v="28"/>
    <x v="1"/>
    <s v="SU"/>
    <x v="20"/>
    <s v="White Salmon River"/>
    <s v="WDFW"/>
    <d v="1991-05-06T00:00:00"/>
    <x v="1820"/>
    <x v="11"/>
    <d v="1991-05-06T00:00:00"/>
    <x v="1"/>
  </r>
  <r>
    <x v="28"/>
    <x v="8"/>
    <s v="SU"/>
    <x v="45"/>
    <s v="Wind River"/>
    <s v="WDFW"/>
    <d v="1991-04-22T00:00:00"/>
    <x v="1821"/>
    <x v="2"/>
    <d v="1991-04-25T00:00:00"/>
    <x v="1"/>
  </r>
  <r>
    <x v="28"/>
    <x v="8"/>
    <s v="WI"/>
    <x v="20"/>
    <s v="Rock Cr (Stevenson)"/>
    <s v="WDFW"/>
    <d v="1991-04-18T00:00:00"/>
    <x v="30"/>
    <x v="10"/>
    <d v="1991-04-18T00:00:00"/>
    <x v="1"/>
  </r>
  <r>
    <x v="28"/>
    <x v="8"/>
    <s v="SU"/>
    <x v="54"/>
    <s v="Teanaway River"/>
    <s v="WDFW"/>
    <d v="1991-04-22T00:00:00"/>
    <x v="1822"/>
    <x v="4"/>
    <d v="1991-05-20T00:00:00"/>
    <x v="1"/>
  </r>
  <r>
    <x v="28"/>
    <x v="1"/>
    <s v="SU"/>
    <x v="10"/>
    <s v="Mill Cr (Walla Walla)"/>
    <s v="WDFW"/>
    <d v="1991-04-17T00:00:00"/>
    <x v="1823"/>
    <x v="9"/>
    <d v="1991-04-23T00:00:00"/>
    <x v="1"/>
  </r>
  <r>
    <x v="28"/>
    <x v="8"/>
    <s v="WI"/>
    <x v="20"/>
    <s v="White Salmon River"/>
    <s v="WDFW"/>
    <d v="1991-04-12T00:00:00"/>
    <x v="1824"/>
    <x v="11"/>
    <d v="1991-04-12T00:00:00"/>
    <x v="1"/>
  </r>
  <r>
    <x v="28"/>
    <x v="8"/>
    <s v="SU"/>
    <x v="30"/>
    <s v="Horn Rapids Dam"/>
    <s v="WDFW &amp; YATR"/>
    <d v="1991-05-10T00:00:00"/>
    <x v="1825"/>
    <x v="4"/>
    <d v="1991-05-21T00:00:00"/>
    <x v="1"/>
  </r>
  <r>
    <x v="28"/>
    <x v="8"/>
    <s v="SU"/>
    <x v="54"/>
    <s v="Horn Rapids Dam"/>
    <s v="WDFW"/>
    <d v="1991-04-24T00:00:00"/>
    <x v="1826"/>
    <x v="4"/>
    <d v="1991-05-22T00:00:00"/>
    <x v="1"/>
  </r>
  <r>
    <x v="28"/>
    <x v="8"/>
    <s v="SU"/>
    <x v="54"/>
    <s v="Wapato Pond"/>
    <s v="WDFW"/>
    <d v="1991-05-02T00:00:00"/>
    <x v="1827"/>
    <x v="4"/>
    <d v="1991-05-24T00:00:00"/>
    <x v="1"/>
  </r>
  <r>
    <x v="28"/>
    <x v="11"/>
    <s v="UN"/>
    <x v="51"/>
    <s v="Cle Elum Lake"/>
    <s v="NMFS"/>
    <d v="1990-11-01T00:00:00"/>
    <x v="1828"/>
    <x v="4"/>
    <d v="1991-06-30T00:00:00"/>
    <x v="1"/>
  </r>
  <r>
    <x v="28"/>
    <x v="11"/>
    <s v="UN"/>
    <x v="51"/>
    <s v="Cle Elum Lake"/>
    <s v="NMFS"/>
    <d v="1990-12-21T00:00:00"/>
    <x v="1829"/>
    <x v="4"/>
    <d v="1991-06-30T00:00:00"/>
    <x v="1"/>
  </r>
  <r>
    <x v="28"/>
    <x v="11"/>
    <s v="UN"/>
    <x v="51"/>
    <s v="Cle Elum River"/>
    <s v="NMFS"/>
    <d v="1991-02-26T00:00:00"/>
    <x v="1830"/>
    <x v="4"/>
    <d v="1991-06-18T00:00:00"/>
    <x v="1"/>
  </r>
  <r>
    <x v="28"/>
    <x v="4"/>
    <s v="SP"/>
    <x v="46"/>
    <s v="Bel. McNary Dam"/>
    <s v="n/a"/>
    <d v="1991-04-22T00:00:00"/>
    <x v="1831"/>
    <x v="12"/>
    <d v="1991-05-31T00:00:00"/>
    <x v="1"/>
  </r>
  <r>
    <x v="28"/>
    <x v="8"/>
    <s v="SU"/>
    <x v="46"/>
    <s v="Bel. McNary Dam"/>
    <s v="n/a"/>
    <d v="1991-04-29T00:00:00"/>
    <x v="1832"/>
    <x v="12"/>
    <d v="1991-06-07T00:00:00"/>
    <x v="1"/>
  </r>
  <r>
    <x v="28"/>
    <x v="6"/>
    <s v="FA"/>
    <x v="46"/>
    <s v="Hanford Ferry"/>
    <s v="n/a"/>
    <d v="1991-06-05T00:00:00"/>
    <x v="1833"/>
    <x v="7"/>
    <d v="1991-06-13T00:00:00"/>
    <x v="1"/>
  </r>
  <r>
    <x v="28"/>
    <x v="4"/>
    <s v="SP"/>
    <x v="37"/>
    <s v="Bonifer Acclim Pond"/>
    <s v="UMTR"/>
    <d v="1991-03-26T00:00:00"/>
    <x v="1834"/>
    <x v="1"/>
    <d v="1991-03-26T00:00:00"/>
    <x v="1"/>
  </r>
  <r>
    <x v="28"/>
    <x v="7"/>
    <s v="UN"/>
    <x v="36"/>
    <s v="Minthorn Acclimation Pond"/>
    <s v="UMTR"/>
    <d v="1991-03-25T00:00:00"/>
    <x v="1835"/>
    <x v="1"/>
    <d v="1991-03-25T00:00:00"/>
    <x v="1"/>
  </r>
  <r>
    <x v="28"/>
    <x v="1"/>
    <s v="SU"/>
    <x v="36"/>
    <s v="Umatilla River"/>
    <s v="UMTR"/>
    <d v="1991-04-16T00:00:00"/>
    <x v="1836"/>
    <x v="1"/>
    <d v="1991-04-30T00:00:00"/>
    <x v="1"/>
  </r>
  <r>
    <x v="28"/>
    <x v="4"/>
    <s v="SP"/>
    <x v="36"/>
    <s v="Umatilla River"/>
    <s v="UMTR"/>
    <d v="1991-04-29T00:00:00"/>
    <x v="1837"/>
    <x v="1"/>
    <d v="1991-05-15T00:00:00"/>
    <x v="1"/>
  </r>
  <r>
    <x v="28"/>
    <x v="1"/>
    <s v="SU"/>
    <x v="37"/>
    <s v="Bonifer Acclim Pond"/>
    <s v="UMTR"/>
    <d v="1991-05-02T00:00:00"/>
    <x v="1838"/>
    <x v="1"/>
    <d v="1991-05-02T00:00:00"/>
    <x v="1"/>
  </r>
  <r>
    <x v="28"/>
    <x v="6"/>
    <s v="FA"/>
    <x v="36"/>
    <s v="Minthorn Acclimation Pond"/>
    <s v="UMTR"/>
    <d v="1991-05-13T00:00:00"/>
    <x v="1839"/>
    <x v="1"/>
    <d v="1991-05-13T00:00:00"/>
    <x v="1"/>
  </r>
  <r>
    <x v="28"/>
    <x v="1"/>
    <s v="SU"/>
    <x v="30"/>
    <s v="Yakama River"/>
    <s v="WDFW &amp; YATR"/>
    <d v="1991-02-07T00:00:00"/>
    <x v="1840"/>
    <x v="4"/>
    <d v="1991-02-07T00:00:00"/>
    <x v="1"/>
  </r>
  <r>
    <x v="28"/>
    <x v="1"/>
    <s v="SU"/>
    <x v="30"/>
    <s v="Yakama River"/>
    <s v="WDFW &amp; YATR"/>
    <d v="1991-02-07T00:00:00"/>
    <x v="1841"/>
    <x v="4"/>
    <d v="1991-06-06T00:00:00"/>
    <x v="1"/>
  </r>
  <r>
    <x v="28"/>
    <x v="15"/>
    <s v="SP"/>
    <x v="46"/>
    <s v="Roza Dam"/>
    <s v="n/a"/>
    <d v="1991-04-12T00:00:00"/>
    <x v="1842"/>
    <x v="4"/>
    <d v="1991-05-15T00:00:00"/>
    <x v="1"/>
  </r>
  <r>
    <x v="28"/>
    <x v="7"/>
    <s v="UN"/>
    <x v="46"/>
    <s v="Prosser Trap"/>
    <s v="n/a"/>
    <d v="1991-05-22T00:00:00"/>
    <x v="1843"/>
    <x v="4"/>
    <d v="1991-06-05T00:00:00"/>
    <x v="1"/>
  </r>
  <r>
    <x v="28"/>
    <x v="8"/>
    <s v="WI"/>
    <x v="42"/>
    <s v="E Fk Hood River"/>
    <s v="ODFW"/>
    <d v="1991-04-23T00:00:00"/>
    <x v="1844"/>
    <x v="5"/>
    <d v="1991-04-23T00:00:00"/>
    <x v="1"/>
  </r>
  <r>
    <x v="29"/>
    <x v="0"/>
    <s v="SP"/>
    <x v="16"/>
    <s v="Little White Salmon Hatchery"/>
    <s v="USFW"/>
    <d v="1988-11-10T00:00:00"/>
    <x v="1845"/>
    <x v="3"/>
    <d v="1988-12-16T00:00:00"/>
    <x v="0"/>
  </r>
  <r>
    <x v="29"/>
    <x v="1"/>
    <s v="SU"/>
    <x v="53"/>
    <s v="Umatilla River"/>
    <s v="ODFW"/>
    <d v="1988-06-03T00:00:00"/>
    <x v="1846"/>
    <x v="1"/>
    <d v="1988-06-03T00:00:00"/>
    <x v="0"/>
  </r>
  <r>
    <x v="29"/>
    <x v="0"/>
    <s v="SP"/>
    <x v="15"/>
    <s v="Upper Klickitat River"/>
    <s v="WDFW"/>
    <d v="1989-06-26T00:00:00"/>
    <x v="1847"/>
    <x v="8"/>
    <d v="1989-06-30T00:00:00"/>
    <x v="4"/>
  </r>
  <r>
    <x v="29"/>
    <x v="0"/>
    <s v="SP"/>
    <x v="15"/>
    <s v="Klickitat Hatchery"/>
    <s v="WDFW"/>
    <d v="1989-03-01T00:00:00"/>
    <x v="1848"/>
    <x v="8"/>
    <d v="1989-03-01T00:00:00"/>
    <x v="4"/>
  </r>
  <r>
    <x v="29"/>
    <x v="0"/>
    <s v="SP"/>
    <x v="15"/>
    <s v="Upper Klickitat River"/>
    <s v="WDFW"/>
    <d v="1989-04-10T00:00:00"/>
    <x v="1849"/>
    <x v="8"/>
    <d v="1989-04-12T00:00:00"/>
    <x v="4"/>
  </r>
  <r>
    <x v="29"/>
    <x v="10"/>
    <s v="NO"/>
    <x v="15"/>
    <s v="Upper Klickitat River"/>
    <s v="WDFW"/>
    <d v="1989-03-20T00:00:00"/>
    <x v="1850"/>
    <x v="8"/>
    <d v="1989-05-24T00:00:00"/>
    <x v="2"/>
  </r>
  <r>
    <x v="29"/>
    <x v="2"/>
    <s v="FA"/>
    <x v="2"/>
    <s v="Minthorn Acclimation Pond"/>
    <s v="ODFW"/>
    <d v="1989-10-18T00:00:00"/>
    <x v="1851"/>
    <x v="1"/>
    <d v="1989-10-18T00:00:00"/>
    <x v="1"/>
  </r>
  <r>
    <x v="29"/>
    <x v="0"/>
    <s v="SP"/>
    <x v="2"/>
    <s v="Bonifer Acclim Pond"/>
    <s v="ODFW"/>
    <d v="1989-10-13T00:00:00"/>
    <x v="1852"/>
    <x v="1"/>
    <d v="1989-10-13T00:00:00"/>
    <x v="2"/>
  </r>
  <r>
    <x v="29"/>
    <x v="0"/>
    <s v="SP"/>
    <x v="16"/>
    <s v="Little White Salmon Hatchery"/>
    <s v="USFW"/>
    <d v="1989-06-22T00:00:00"/>
    <x v="1853"/>
    <x v="3"/>
    <d v="1989-06-22T00:00:00"/>
    <x v="4"/>
  </r>
  <r>
    <x v="29"/>
    <x v="0"/>
    <s v="SP"/>
    <x v="22"/>
    <s v="Warm Springs Hatchery"/>
    <s v="USFW"/>
    <d v="1989-09-27T00:00:00"/>
    <x v="1854"/>
    <x v="0"/>
    <d v="1989-09-27T00:00:00"/>
    <x v="2"/>
  </r>
  <r>
    <x v="29"/>
    <x v="11"/>
    <s v="UN"/>
    <x v="51"/>
    <s v="Cle Elum River"/>
    <s v="NMFS"/>
    <d v="1989-12-13T00:00:00"/>
    <x v="1855"/>
    <x v="4"/>
    <d v="1989-12-13T00:00:00"/>
    <x v="1"/>
  </r>
  <r>
    <x v="29"/>
    <x v="0"/>
    <s v="SP"/>
    <x v="16"/>
    <s v="Little White Salmon Hatchery"/>
    <s v="USFW"/>
    <d v="1988-11-10T00:00:00"/>
    <x v="1856"/>
    <x v="3"/>
    <d v="1988-12-16T00:00:00"/>
    <x v="0"/>
  </r>
  <r>
    <x v="29"/>
    <x v="16"/>
    <s v="UN"/>
    <x v="5"/>
    <s v="Willard Hatchery"/>
    <s v="USFW"/>
    <d v="1989-05-30T00:00:00"/>
    <x v="1857"/>
    <x v="3"/>
    <d v="1989-05-30T00:00:00"/>
    <x v="2"/>
  </r>
  <r>
    <x v="29"/>
    <x v="0"/>
    <s v="SP"/>
    <x v="4"/>
    <s v="Carson Hatchery"/>
    <s v="USFW"/>
    <d v="1989-01-13T00:00:00"/>
    <x v="1858"/>
    <x v="2"/>
    <d v="1989-01-13T00:00:00"/>
    <x v="0"/>
  </r>
  <r>
    <x v="29"/>
    <x v="0"/>
    <s v="SP"/>
    <x v="22"/>
    <s v="Warm Springs Hatchery"/>
    <s v="USFW"/>
    <d v="1989-11-15T00:00:00"/>
    <x v="1710"/>
    <x v="0"/>
    <d v="1989-11-15T00:00:00"/>
    <x v="2"/>
  </r>
  <r>
    <x v="29"/>
    <x v="0"/>
    <s v="SP"/>
    <x v="15"/>
    <s v="Upper Klickitat River"/>
    <s v="WDFW"/>
    <d v="1989-10-03T00:00:00"/>
    <x v="1859"/>
    <x v="8"/>
    <d v="1989-10-03T00:00:00"/>
    <x v="2"/>
  </r>
  <r>
    <x v="29"/>
    <x v="9"/>
    <s v="NO"/>
    <x v="21"/>
    <s v="Klickitat River"/>
    <s v="WDFW"/>
    <d v="1990-04-02T00:00:00"/>
    <x v="1722"/>
    <x v="8"/>
    <d v="1990-04-05T00:00:00"/>
    <x v="1"/>
  </r>
  <r>
    <x v="29"/>
    <x v="4"/>
    <s v="SP"/>
    <x v="15"/>
    <s v="Klickitat Hatchery"/>
    <s v="WDFW"/>
    <d v="1990-05-01T00:00:00"/>
    <x v="1860"/>
    <x v="8"/>
    <d v="1990-05-01T00:00:00"/>
    <x v="1"/>
  </r>
  <r>
    <x v="29"/>
    <x v="6"/>
    <s v="FA"/>
    <x v="15"/>
    <s v="Klickitat Hatchery"/>
    <s v="WDFW"/>
    <d v="1990-05-16T00:00:00"/>
    <x v="1861"/>
    <x v="8"/>
    <d v="1990-06-07T00:00:00"/>
    <x v="1"/>
  </r>
  <r>
    <x v="29"/>
    <x v="9"/>
    <s v="NO"/>
    <x v="15"/>
    <s v="Klickitat Hatchery"/>
    <s v="WDFW"/>
    <d v="1990-04-21T00:00:00"/>
    <x v="1862"/>
    <x v="8"/>
    <d v="1990-06-02T00:00:00"/>
    <x v="1"/>
  </r>
  <r>
    <x v="29"/>
    <x v="4"/>
    <s v="SP"/>
    <x v="19"/>
    <s v="Ringold Springs H Salmon"/>
    <s v="WDFW"/>
    <d v="1990-03-28T00:00:00"/>
    <x v="1863"/>
    <x v="7"/>
    <d v="1990-04-04T00:00:00"/>
    <x v="1"/>
  </r>
  <r>
    <x v="29"/>
    <x v="6"/>
    <s v="FA"/>
    <x v="18"/>
    <s v="Priest Rapids Hatchery"/>
    <s v="WDFW"/>
    <d v="1990-06-07T00:00:00"/>
    <x v="1864"/>
    <x v="7"/>
    <d v="1990-06-19T00:00:00"/>
    <x v="1"/>
  </r>
  <r>
    <x v="29"/>
    <x v="2"/>
    <s v="FA"/>
    <x v="2"/>
    <s v="Umatilla River"/>
    <s v="ODFW"/>
    <d v="1990-03-19T00:00:00"/>
    <x v="1865"/>
    <x v="1"/>
    <d v="1990-03-26T00:00:00"/>
    <x v="1"/>
  </r>
  <r>
    <x v="29"/>
    <x v="6"/>
    <s v="FA"/>
    <x v="53"/>
    <s v="Umatilla River"/>
    <s v="ODFW"/>
    <d v="1990-05-11T00:00:00"/>
    <x v="1866"/>
    <x v="1"/>
    <d v="1990-06-01T00:00:00"/>
    <x v="1"/>
  </r>
  <r>
    <x v="29"/>
    <x v="0"/>
    <s v="SP"/>
    <x v="37"/>
    <s v="Bonifer Acclim Pond"/>
    <s v="UMTR"/>
    <d v="1989-10-13T00:00:00"/>
    <x v="1867"/>
    <x v="1"/>
    <d v="1989-10-13T00:00:00"/>
    <x v="2"/>
  </r>
  <r>
    <x v="29"/>
    <x v="2"/>
    <s v="FA"/>
    <x v="36"/>
    <s v="Minthorn Acclimation Pond"/>
    <s v="UMTR"/>
    <d v="1989-10-18T00:00:00"/>
    <x v="1851"/>
    <x v="1"/>
    <d v="1989-10-18T00:00:00"/>
    <x v="1"/>
  </r>
  <r>
    <x v="29"/>
    <x v="7"/>
    <s v="UN"/>
    <x v="12"/>
    <s v="Umatilla River"/>
    <s v="ODFW"/>
    <d v="1990-03-26T00:00:00"/>
    <x v="1868"/>
    <x v="1"/>
    <d v="1990-04-02T00:00:00"/>
    <x v="1"/>
  </r>
  <r>
    <x v="29"/>
    <x v="7"/>
    <s v="UN"/>
    <x v="12"/>
    <s v="Yakama River"/>
    <s v="ODFW"/>
    <d v="1990-03-09T00:00:00"/>
    <x v="1869"/>
    <x v="4"/>
    <d v="1990-03-14T00:00:00"/>
    <x v="1"/>
  </r>
  <r>
    <x v="29"/>
    <x v="4"/>
    <s v="SP"/>
    <x v="2"/>
    <s v="Hood River"/>
    <s v="ODFW"/>
    <d v="1990-03-12T00:00:00"/>
    <x v="1870"/>
    <x v="5"/>
    <d v="1990-03-14T00:00:00"/>
    <x v="1"/>
  </r>
  <r>
    <x v="29"/>
    <x v="4"/>
    <s v="SP"/>
    <x v="0"/>
    <s v="Bel. Pelton Ladder"/>
    <s v="ODFW"/>
    <d v="1990-04-16T00:00:00"/>
    <x v="1871"/>
    <x v="0"/>
    <d v="1990-05-17T00:00:00"/>
    <x v="1"/>
  </r>
  <r>
    <x v="29"/>
    <x v="4"/>
    <s v="SP"/>
    <x v="0"/>
    <s v="Bel. Pelton Ladder"/>
    <s v="ODFW"/>
    <d v="1990-04-19T00:00:00"/>
    <x v="1872"/>
    <x v="0"/>
    <d v="1990-04-20T00:00:00"/>
    <x v="1"/>
  </r>
  <r>
    <x v="29"/>
    <x v="8"/>
    <s v="SU"/>
    <x v="0"/>
    <s v="Bel. Pelton Ladder"/>
    <s v="ODFW"/>
    <d v="1990-04-16T00:00:00"/>
    <x v="1873"/>
    <x v="0"/>
    <d v="1990-04-18T00:00:00"/>
    <x v="1"/>
  </r>
  <r>
    <x v="29"/>
    <x v="4"/>
    <s v="SP"/>
    <x v="2"/>
    <s v="Bonifer Acclim Pond"/>
    <s v="ODFW"/>
    <d v="1990-03-22T00:00:00"/>
    <x v="1874"/>
    <x v="1"/>
    <d v="1990-03-23T00:00:00"/>
    <x v="1"/>
  </r>
  <r>
    <x v="29"/>
    <x v="1"/>
    <s v="SU"/>
    <x v="8"/>
    <s v="Bonifer Acclim Pond"/>
    <s v="ODFW"/>
    <d v="1990-05-08T00:00:00"/>
    <x v="1875"/>
    <x v="1"/>
    <d v="1990-05-11T00:00:00"/>
    <x v="1"/>
  </r>
  <r>
    <x v="29"/>
    <x v="1"/>
    <s v="SU"/>
    <x v="8"/>
    <s v="W Fk Hood River"/>
    <s v="ODFW"/>
    <d v="1990-04-04T00:00:00"/>
    <x v="1876"/>
    <x v="5"/>
    <d v="1990-04-11T00:00:00"/>
    <x v="1"/>
  </r>
  <r>
    <x v="29"/>
    <x v="8"/>
    <s v="WI"/>
    <x v="55"/>
    <s v="E Fk Hood River"/>
    <s v="ODFW"/>
    <d v="1990-04-12T00:00:00"/>
    <x v="1877"/>
    <x v="5"/>
    <d v="1990-04-12T00:00:00"/>
    <x v="1"/>
  </r>
  <r>
    <x v="29"/>
    <x v="4"/>
    <s v="SP"/>
    <x v="4"/>
    <s v="Carson Hatchery"/>
    <s v="USFW"/>
    <d v="1990-04-12T00:00:00"/>
    <x v="1878"/>
    <x v="2"/>
    <d v="1990-04-13T00:00:00"/>
    <x v="1"/>
  </r>
  <r>
    <x v="29"/>
    <x v="6"/>
    <s v="FA"/>
    <x v="16"/>
    <s v="Yakama River"/>
    <s v="USFW"/>
    <d v="1990-05-14T00:00:00"/>
    <x v="1879"/>
    <x v="4"/>
    <d v="1990-05-18T00:00:00"/>
    <x v="1"/>
  </r>
  <r>
    <x v="29"/>
    <x v="6"/>
    <s v="FA"/>
    <x v="16"/>
    <s v="Little White Salmon Hatchery"/>
    <s v="USFW"/>
    <d v="1990-06-25T00:00:00"/>
    <x v="1880"/>
    <x v="3"/>
    <d v="1990-06-25T00:00:00"/>
    <x v="1"/>
  </r>
  <r>
    <x v="29"/>
    <x v="4"/>
    <s v="SP"/>
    <x v="16"/>
    <s v="Little White Salmon Hatchery"/>
    <s v="USFW"/>
    <d v="1990-04-18T00:00:00"/>
    <x v="1881"/>
    <x v="3"/>
    <d v="1990-04-18T00:00:00"/>
    <x v="1"/>
  </r>
  <r>
    <x v="29"/>
    <x v="6"/>
    <s v="FA"/>
    <x v="17"/>
    <s v="Spring Creek Hatchery"/>
    <s v="USFW"/>
    <d v="1990-03-15T00:00:00"/>
    <x v="1882"/>
    <x v="10"/>
    <d v="1990-03-15T00:00:00"/>
    <x v="1"/>
  </r>
  <r>
    <x v="29"/>
    <x v="6"/>
    <s v="FA"/>
    <x v="17"/>
    <s v="Spring Creek Hatchery"/>
    <s v="USFW"/>
    <d v="1990-04-12T00:00:00"/>
    <x v="1883"/>
    <x v="10"/>
    <d v="1990-04-12T00:00:00"/>
    <x v="1"/>
  </r>
  <r>
    <x v="29"/>
    <x v="6"/>
    <s v="FA"/>
    <x v="17"/>
    <s v="Spring Creek Hatchery"/>
    <s v="USFW"/>
    <d v="1990-05-17T00:00:00"/>
    <x v="1884"/>
    <x v="10"/>
    <d v="1990-05-17T00:00:00"/>
    <x v="1"/>
  </r>
  <r>
    <x v="29"/>
    <x v="7"/>
    <s v="UN"/>
    <x v="5"/>
    <s v="Willard Hatchery"/>
    <s v="USFW"/>
    <d v="1990-04-17T00:00:00"/>
    <x v="1885"/>
    <x v="3"/>
    <d v="1990-04-18T00:00:00"/>
    <x v="1"/>
  </r>
  <r>
    <x v="29"/>
    <x v="4"/>
    <s v="SP"/>
    <x v="22"/>
    <s v="Warm Springs Hatchery"/>
    <s v="USFW"/>
    <d v="1990-04-11T00:00:00"/>
    <x v="1886"/>
    <x v="0"/>
    <d v="1990-04-16T00:00:00"/>
    <x v="1"/>
  </r>
  <r>
    <x v="29"/>
    <x v="0"/>
    <s v="SP"/>
    <x v="22"/>
    <s v="Warm Springs Hatchery"/>
    <s v="USFW"/>
    <d v="1989-09-27T00:00:00"/>
    <x v="1854"/>
    <x v="0"/>
    <d v="1989-09-27T00:00:00"/>
    <x v="2"/>
  </r>
  <r>
    <x v="29"/>
    <x v="6"/>
    <s v="FA"/>
    <x v="17"/>
    <s v="Spring Creek Hatchery"/>
    <s v="USFW"/>
    <d v="1990-04-19T00:00:00"/>
    <x v="1887"/>
    <x v="10"/>
    <d v="1990-04-19T00:00:00"/>
    <x v="1"/>
  </r>
  <r>
    <x v="29"/>
    <x v="4"/>
    <s v="SP"/>
    <x v="37"/>
    <s v="Umatilla River"/>
    <s v="UMTR"/>
    <d v="1990-04-18T00:00:00"/>
    <x v="1888"/>
    <x v="1"/>
    <d v="1990-04-18T00:00:00"/>
    <x v="1"/>
  </r>
  <r>
    <x v="29"/>
    <x v="0"/>
    <s v="SP"/>
    <x v="22"/>
    <s v="Warm Springs Hatchery"/>
    <s v="USFW"/>
    <d v="1989-11-15T00:00:00"/>
    <x v="1710"/>
    <x v="0"/>
    <d v="1989-11-15T00:00:00"/>
    <x v="2"/>
  </r>
  <r>
    <x v="29"/>
    <x v="1"/>
    <s v="SU"/>
    <x v="30"/>
    <s v="Prosser Trap"/>
    <s v="WDFW &amp; YATR"/>
    <d v="1990-04-25T00:00:00"/>
    <x v="1889"/>
    <x v="4"/>
    <d v="1990-05-09T00:00:00"/>
    <x v="1"/>
  </r>
  <r>
    <x v="29"/>
    <x v="1"/>
    <s v="SU"/>
    <x v="54"/>
    <s v="Naches River"/>
    <s v="WDFW"/>
    <d v="1990-04-07T00:00:00"/>
    <x v="1890"/>
    <x v="4"/>
    <d v="1990-04-21T00:00:00"/>
    <x v="1"/>
  </r>
  <r>
    <x v="29"/>
    <x v="1"/>
    <s v="SU"/>
    <x v="19"/>
    <s v="Ringold Springs H Game"/>
    <s v="WDFW"/>
    <d v="1990-04-20T00:00:00"/>
    <x v="1891"/>
    <x v="7"/>
    <d v="1990-04-27T00:00:00"/>
    <x v="1"/>
  </r>
  <r>
    <x v="29"/>
    <x v="1"/>
    <s v="SU"/>
    <x v="10"/>
    <s v="Walla Walla River"/>
    <s v="WDFW"/>
    <d v="1990-04-18T00:00:00"/>
    <x v="1892"/>
    <x v="9"/>
    <d v="1990-04-25T00:00:00"/>
    <x v="1"/>
  </r>
  <r>
    <x v="29"/>
    <x v="1"/>
    <s v="SU"/>
    <x v="10"/>
    <s v="Dayton Acclim Pond"/>
    <s v="WDFW"/>
    <d v="1990-04-15T00:00:00"/>
    <x v="1893"/>
    <x v="6"/>
    <d v="1990-04-30T00:00:00"/>
    <x v="1"/>
  </r>
  <r>
    <x v="29"/>
    <x v="8"/>
    <s v="SU"/>
    <x v="45"/>
    <s v="Klickitat River"/>
    <s v="WDFW"/>
    <d v="1990-04-16T00:00:00"/>
    <x v="1894"/>
    <x v="8"/>
    <d v="1990-04-25T00:00:00"/>
    <x v="1"/>
  </r>
  <r>
    <x v="29"/>
    <x v="1"/>
    <s v="SU"/>
    <x v="45"/>
    <s v="Wind River"/>
    <s v="WDFW"/>
    <d v="1990-04-16T00:00:00"/>
    <x v="1895"/>
    <x v="2"/>
    <d v="1990-04-18T00:00:00"/>
    <x v="1"/>
  </r>
  <r>
    <x v="29"/>
    <x v="1"/>
    <s v="SU"/>
    <x v="10"/>
    <s v="Mill Cr (Walla Walla)"/>
    <s v="WDFW"/>
    <d v="1990-04-18T00:00:00"/>
    <x v="1896"/>
    <x v="9"/>
    <d v="1990-04-20T00:00:00"/>
    <x v="1"/>
  </r>
  <r>
    <x v="29"/>
    <x v="1"/>
    <s v="SU"/>
    <x v="20"/>
    <s v="White Salmon River"/>
    <s v="WDFW"/>
    <d v="1990-04-21T00:00:00"/>
    <x v="1897"/>
    <x v="11"/>
    <d v="1990-04-21T00:00:00"/>
    <x v="1"/>
  </r>
  <r>
    <x v="29"/>
    <x v="1"/>
    <s v="SU"/>
    <x v="30"/>
    <s v="Yakama River"/>
    <s v="WDFW &amp; YATR"/>
    <d v="1990-05-09T00:00:00"/>
    <x v="1898"/>
    <x v="4"/>
    <d v="1990-05-10T00:00:00"/>
    <x v="1"/>
  </r>
  <r>
    <x v="29"/>
    <x v="8"/>
    <s v="SU"/>
    <x v="30"/>
    <s v="Nelson Springs"/>
    <s v="WDFW &amp; YATR"/>
    <d v="1990-05-09T00:00:00"/>
    <x v="1899"/>
    <x v="4"/>
    <d v="1990-05-09T00:00:00"/>
    <x v="1"/>
  </r>
  <r>
    <x v="29"/>
    <x v="8"/>
    <s v="WI"/>
    <x v="20"/>
    <s v="White Salmon River"/>
    <s v="WDFW"/>
    <d v="1990-04-21T00:00:00"/>
    <x v="1900"/>
    <x v="11"/>
    <d v="1990-04-21T00:00:00"/>
    <x v="1"/>
  </r>
  <r>
    <x v="29"/>
    <x v="11"/>
    <s v="UN"/>
    <x v="51"/>
    <s v="Cle Elum Lake"/>
    <s v="NMFS"/>
    <d v="1989-11-01T00:00:00"/>
    <x v="1901"/>
    <x v="4"/>
    <d v="1989-11-30T00:00:00"/>
    <x v="1"/>
  </r>
  <r>
    <x v="29"/>
    <x v="11"/>
    <s v="UN"/>
    <x v="51"/>
    <s v="Cle Elum Lake"/>
    <s v="NMFS"/>
    <d v="1990-03-15T00:00:00"/>
    <x v="1902"/>
    <x v="4"/>
    <d v="1990-03-15T00:00:00"/>
    <x v="1"/>
  </r>
  <r>
    <x v="29"/>
    <x v="11"/>
    <s v="UN"/>
    <x v="51"/>
    <s v="Cle Elum Lake"/>
    <s v="NMFS"/>
    <d v="1990-04-24T00:00:00"/>
    <x v="314"/>
    <x v="4"/>
    <d v="1990-04-26T00:00:00"/>
    <x v="1"/>
  </r>
  <r>
    <x v="29"/>
    <x v="11"/>
    <s v="UN"/>
    <x v="51"/>
    <s v="Cle Elum River"/>
    <s v="NMFS"/>
    <d v="1989-11-20T00:00:00"/>
    <x v="1903"/>
    <x v="4"/>
    <d v="1990-06-01T00:00:00"/>
    <x v="1"/>
  </r>
  <r>
    <x v="29"/>
    <x v="4"/>
    <s v="SP"/>
    <x v="46"/>
    <s v="Prosser Trap"/>
    <s v="n/a"/>
    <d v="1990-04-07T00:00:00"/>
    <x v="1904"/>
    <x v="4"/>
    <d v="1990-04-08T00:00:00"/>
    <x v="1"/>
  </r>
  <r>
    <x v="29"/>
    <x v="4"/>
    <s v="SP"/>
    <x v="46"/>
    <s v="Bel. McNary Dam"/>
    <s v="n/a"/>
    <d v="1990-04-09T00:00:00"/>
    <x v="1859"/>
    <x v="12"/>
    <d v="1990-05-25T00:00:00"/>
    <x v="1"/>
  </r>
  <r>
    <x v="29"/>
    <x v="8"/>
    <s v="SU"/>
    <x v="46"/>
    <s v="Bel. McNary Dam"/>
    <s v="n/a"/>
    <d v="1990-04-30T00:00:00"/>
    <x v="1905"/>
    <x v="12"/>
    <d v="1990-06-05T00:00:00"/>
    <x v="1"/>
  </r>
  <r>
    <x v="29"/>
    <x v="4"/>
    <s v="SP"/>
    <x v="46"/>
    <s v="Prosser Trap"/>
    <s v="n/a"/>
    <d v="1990-04-16T00:00:00"/>
    <x v="734"/>
    <x v="4"/>
    <d v="1990-04-16T00:00:00"/>
    <x v="1"/>
  </r>
  <r>
    <x v="29"/>
    <x v="6"/>
    <s v="FA"/>
    <x v="46"/>
    <s v="Prosser Trap"/>
    <s v="n/a"/>
    <d v="1990-05-26T00:00:00"/>
    <x v="734"/>
    <x v="4"/>
    <d v="1990-05-26T00:00:00"/>
    <x v="1"/>
  </r>
  <r>
    <x v="29"/>
    <x v="4"/>
    <s v="SP"/>
    <x v="37"/>
    <s v="Bonifer Acclim Pond"/>
    <s v="UMTR"/>
    <d v="1990-03-22T00:00:00"/>
    <x v="1906"/>
    <x v="1"/>
    <d v="1990-03-22T00:00:00"/>
    <x v="1"/>
  </r>
  <r>
    <x v="29"/>
    <x v="7"/>
    <s v="UN"/>
    <x v="36"/>
    <s v="Minthorn Acclimation Pond"/>
    <s v="UMTR"/>
    <d v="1990-03-28T00:00:00"/>
    <x v="1907"/>
    <x v="1"/>
    <d v="1990-03-28T00:00:00"/>
    <x v="1"/>
  </r>
  <r>
    <x v="29"/>
    <x v="7"/>
    <s v="UN"/>
    <x v="36"/>
    <s v="Minthorn Acclimation Pond"/>
    <s v="UMTR"/>
    <d v="1990-04-12T00:00:00"/>
    <x v="1908"/>
    <x v="1"/>
    <d v="1990-04-12T00:00:00"/>
    <x v="1"/>
  </r>
  <r>
    <x v="29"/>
    <x v="1"/>
    <s v="SU"/>
    <x v="37"/>
    <s v="Bonifer Acclim Pond"/>
    <s v="UMTR"/>
    <d v="1990-05-07T00:00:00"/>
    <x v="1909"/>
    <x v="1"/>
    <d v="1990-05-07T00:00:00"/>
    <x v="1"/>
  </r>
  <r>
    <x v="29"/>
    <x v="0"/>
    <s v="SP"/>
    <x v="46"/>
    <s v="Roza Dam"/>
    <s v="n/a"/>
    <d v="1989-12-12T00:00:00"/>
    <x v="1910"/>
    <x v="4"/>
    <d v="1990-01-16T00:00:00"/>
    <x v="2"/>
  </r>
  <r>
    <x v="29"/>
    <x v="4"/>
    <s v="SP"/>
    <x v="46"/>
    <s v="Roza Dam"/>
    <s v="n/a"/>
    <d v="1990-01-17T00:00:00"/>
    <x v="1911"/>
    <x v="4"/>
    <d v="1990-03-01T00:00:00"/>
    <x v="1"/>
  </r>
  <r>
    <x v="29"/>
    <x v="0"/>
    <s v="SP"/>
    <x v="46"/>
    <s v="Wapatox Sampling"/>
    <s v="n/a"/>
    <d v="1989-11-15T00:00:00"/>
    <x v="1912"/>
    <x v="4"/>
    <d v="1989-12-12T00:00:00"/>
    <x v="2"/>
  </r>
  <r>
    <x v="29"/>
    <x v="6"/>
    <s v="FA"/>
    <x v="56"/>
    <s v="Wapato Pond"/>
    <s v="YATR"/>
    <d v="1990-05-18T00:00:00"/>
    <x v="1913"/>
    <x v="4"/>
    <d v="1990-05-18T00:00:00"/>
    <x v="1"/>
  </r>
  <r>
    <x v="29"/>
    <x v="1"/>
    <s v="SU"/>
    <x v="56"/>
    <s v="Nile Pond"/>
    <s v="YATR"/>
    <d v="1990-04-30T00:00:00"/>
    <x v="1914"/>
    <x v="4"/>
    <d v="1990-06-30T00:00:00"/>
    <x v="1"/>
  </r>
  <r>
    <x v="29"/>
    <x v="8"/>
    <s v="WI"/>
    <x v="42"/>
    <s v="E Fk Hood River"/>
    <s v="ODFW"/>
    <d v="1990-05-09T00:00:00"/>
    <x v="1915"/>
    <x v="5"/>
    <d v="1990-05-09T00:00:00"/>
    <x v="1"/>
  </r>
  <r>
    <x v="29"/>
    <x v="6"/>
    <s v="FA"/>
    <x v="53"/>
    <s v="Umatilla River"/>
    <s v="ODFW"/>
    <d v="1990-05-22T00:00:00"/>
    <x v="1916"/>
    <x v="1"/>
    <d v="1990-05-23T00:00:00"/>
    <x v="1"/>
  </r>
  <r>
    <x v="30"/>
    <x v="0"/>
    <s v="SP"/>
    <x v="16"/>
    <s v="Little White Salmon Hatchery"/>
    <s v="USFW"/>
    <d v="1987-12-01T00:00:00"/>
    <x v="1917"/>
    <x v="3"/>
    <d v="1987-12-23T00:00:00"/>
    <x v="0"/>
  </r>
  <r>
    <x v="30"/>
    <x v="2"/>
    <s v="FA"/>
    <x v="53"/>
    <s v="Minthorn Acclimation Pond"/>
    <s v="ODFW"/>
    <d v="1988-11-03T00:00:00"/>
    <x v="1918"/>
    <x v="1"/>
    <d v="1988-11-04T00:00:00"/>
    <x v="1"/>
  </r>
  <r>
    <x v="30"/>
    <x v="0"/>
    <s v="SP"/>
    <x v="2"/>
    <s v="Bonifer Acclim Pond"/>
    <s v="ODFW"/>
    <d v="1988-10-15T00:00:00"/>
    <x v="1919"/>
    <x v="1"/>
    <d v="1988-10-15T00:00:00"/>
    <x v="2"/>
  </r>
  <r>
    <x v="30"/>
    <x v="0"/>
    <s v="SP"/>
    <x v="16"/>
    <s v="Little White Salmon Hatchery"/>
    <s v="USFW"/>
    <d v="1988-06-20T00:00:00"/>
    <x v="1920"/>
    <x v="3"/>
    <d v="1988-06-20T00:00:00"/>
    <x v="4"/>
  </r>
  <r>
    <x v="30"/>
    <x v="16"/>
    <s v="UN"/>
    <x v="5"/>
    <s v="Willard Hatchery"/>
    <s v="USFW"/>
    <d v="1988-02-24T00:00:00"/>
    <x v="1921"/>
    <x v="3"/>
    <d v="1988-02-29T00:00:00"/>
    <x v="0"/>
  </r>
  <r>
    <x v="30"/>
    <x v="0"/>
    <s v="SP"/>
    <x v="16"/>
    <s v="Little White Salmon Hatchery"/>
    <s v="USFW"/>
    <d v="1988-01-05T00:00:00"/>
    <x v="1922"/>
    <x v="3"/>
    <d v="1988-01-05T00:00:00"/>
    <x v="0"/>
  </r>
  <r>
    <x v="30"/>
    <x v="0"/>
    <s v="SP"/>
    <x v="22"/>
    <s v="Warm Springs Hatchery"/>
    <s v="USFW"/>
    <d v="1988-09-30T00:00:00"/>
    <x v="1923"/>
    <x v="0"/>
    <d v="1988-09-30T00:00:00"/>
    <x v="2"/>
  </r>
  <r>
    <x v="30"/>
    <x v="0"/>
    <s v="SP"/>
    <x v="4"/>
    <s v="Carson Hatchery"/>
    <s v="USFW"/>
    <d v="1988-07-12T00:00:00"/>
    <x v="1924"/>
    <x v="2"/>
    <d v="1988-07-13T00:00:00"/>
    <x v="2"/>
  </r>
  <r>
    <x v="30"/>
    <x v="16"/>
    <s v="UN"/>
    <x v="5"/>
    <s v="Willard Hatchery"/>
    <s v="USFW"/>
    <d v="1988-06-03T00:00:00"/>
    <x v="33"/>
    <x v="3"/>
    <d v="1988-06-03T00:00:00"/>
    <x v="2"/>
  </r>
  <r>
    <x v="30"/>
    <x v="0"/>
    <s v="SP"/>
    <x v="22"/>
    <s v="Warm Springs Hatchery"/>
    <s v="USFW"/>
    <d v="1988-05-06T00:00:00"/>
    <x v="1925"/>
    <x v="0"/>
    <d v="1988-05-06T00:00:00"/>
    <x v="4"/>
  </r>
  <r>
    <x v="30"/>
    <x v="0"/>
    <s v="SP"/>
    <x v="4"/>
    <s v="Carson Hatchery"/>
    <s v="USFW"/>
    <d v="1988-01-21T00:00:00"/>
    <x v="1926"/>
    <x v="2"/>
    <d v="1988-01-21T00:00:00"/>
    <x v="0"/>
  </r>
  <r>
    <x v="30"/>
    <x v="1"/>
    <s v="SU"/>
    <x v="30"/>
    <s v="Naches River"/>
    <s v="WDFW &amp; YATR"/>
    <d v="1988-10-20T00:00:00"/>
    <x v="35"/>
    <x v="4"/>
    <d v="1988-10-20T00:00:00"/>
    <x v="1"/>
  </r>
  <r>
    <x v="30"/>
    <x v="1"/>
    <s v="SU"/>
    <x v="8"/>
    <s v="Umatilla River"/>
    <s v="ODFW"/>
    <d v="1988-12-21T00:00:00"/>
    <x v="30"/>
    <x v="1"/>
    <d v="1988-12-21T00:00:00"/>
    <x v="1"/>
  </r>
  <r>
    <x v="30"/>
    <x v="9"/>
    <s v="NO"/>
    <x v="21"/>
    <s v="Klickitat River"/>
    <s v="WDFW"/>
    <d v="1989-04-03T00:00:00"/>
    <x v="1927"/>
    <x v="8"/>
    <d v="1989-04-13T00:00:00"/>
    <x v="1"/>
  </r>
  <r>
    <x v="30"/>
    <x v="4"/>
    <s v="SP"/>
    <x v="15"/>
    <s v="Klickitat Hatchery"/>
    <s v="WDFW"/>
    <d v="1989-04-10T00:00:00"/>
    <x v="1928"/>
    <x v="8"/>
    <d v="1989-05-01T00:00:00"/>
    <x v="1"/>
  </r>
  <r>
    <x v="30"/>
    <x v="6"/>
    <s v="FA"/>
    <x v="15"/>
    <s v="Klickitat Hatchery"/>
    <s v="WDFW"/>
    <d v="1989-05-15T00:00:00"/>
    <x v="1929"/>
    <x v="8"/>
    <d v="1989-05-15T00:00:00"/>
    <x v="1"/>
  </r>
  <r>
    <x v="30"/>
    <x v="13"/>
    <s v="SO"/>
    <x v="15"/>
    <s v="Klickitat Hatchery"/>
    <s v="WDFW"/>
    <d v="1989-04-15T00:00:00"/>
    <x v="1930"/>
    <x v="8"/>
    <d v="1989-06-30T00:00:00"/>
    <x v="1"/>
  </r>
  <r>
    <x v="30"/>
    <x v="6"/>
    <s v="FA"/>
    <x v="18"/>
    <s v="Priest Rapids Hatchery"/>
    <s v="WDFW"/>
    <d v="1989-06-12T00:00:00"/>
    <x v="1931"/>
    <x v="7"/>
    <d v="1989-06-29T00:00:00"/>
    <x v="1"/>
  </r>
  <r>
    <x v="30"/>
    <x v="6"/>
    <s v="FA"/>
    <x v="15"/>
    <s v="Klickitat Hatchery"/>
    <s v="WDFW"/>
    <d v="1989-06-26T00:00:00"/>
    <x v="1932"/>
    <x v="8"/>
    <d v="1989-06-26T00:00:00"/>
    <x v="1"/>
  </r>
  <r>
    <x v="30"/>
    <x v="6"/>
    <s v="FA"/>
    <x v="15"/>
    <s v="Klickitat Hatchery"/>
    <s v="WDFW"/>
    <d v="1989-03-09T00:00:00"/>
    <x v="1933"/>
    <x v="8"/>
    <d v="1989-03-13T00:00:00"/>
    <x v="1"/>
  </r>
  <r>
    <x v="30"/>
    <x v="2"/>
    <s v="FA"/>
    <x v="2"/>
    <s v="Umatilla River"/>
    <s v="ODFW"/>
    <d v="1989-03-01T00:00:00"/>
    <x v="1934"/>
    <x v="1"/>
    <d v="1989-03-03T00:00:00"/>
    <x v="1"/>
  </r>
  <r>
    <x v="30"/>
    <x v="4"/>
    <s v="SP"/>
    <x v="2"/>
    <s v="Meacham Creek"/>
    <s v="ODFW"/>
    <d v="1989-05-23T00:00:00"/>
    <x v="1935"/>
    <x v="1"/>
    <d v="1989-05-23T00:00:00"/>
    <x v="1"/>
  </r>
  <r>
    <x v="30"/>
    <x v="4"/>
    <s v="SP"/>
    <x v="2"/>
    <s v="Bonifer Acclim Pond"/>
    <s v="ODFW"/>
    <d v="1989-03-27T00:00:00"/>
    <x v="1936"/>
    <x v="1"/>
    <d v="1989-03-28T00:00:00"/>
    <x v="1"/>
  </r>
  <r>
    <x v="30"/>
    <x v="4"/>
    <s v="SP"/>
    <x v="2"/>
    <s v="W Fk Hood River"/>
    <s v="ODFW"/>
    <d v="1989-03-09T00:00:00"/>
    <x v="1937"/>
    <x v="5"/>
    <d v="1989-03-09T00:00:00"/>
    <x v="1"/>
  </r>
  <r>
    <x v="30"/>
    <x v="7"/>
    <s v="UN"/>
    <x v="12"/>
    <s v="Yakama River"/>
    <s v="ODFW"/>
    <d v="1989-03-09T00:00:00"/>
    <x v="1938"/>
    <x v="4"/>
    <d v="1989-03-16T00:00:00"/>
    <x v="1"/>
  </r>
  <r>
    <x v="30"/>
    <x v="7"/>
    <s v="UN"/>
    <x v="12"/>
    <s v="Umatilla River"/>
    <s v="ODFW"/>
    <d v="1989-03-13T00:00:00"/>
    <x v="1939"/>
    <x v="1"/>
    <d v="1989-03-22T00:00:00"/>
    <x v="1"/>
  </r>
  <r>
    <x v="30"/>
    <x v="7"/>
    <s v="UN"/>
    <x v="12"/>
    <s v="Minthorn Acclimation Pond"/>
    <s v="ODFW"/>
    <d v="1989-03-31T00:00:00"/>
    <x v="1940"/>
    <x v="1"/>
    <d v="1989-03-31T00:00:00"/>
    <x v="1"/>
  </r>
  <r>
    <x v="30"/>
    <x v="8"/>
    <s v="SU"/>
    <x v="8"/>
    <s v="Minthorn Acclimation Pond"/>
    <s v="ODFW"/>
    <d v="1989-05-18T00:00:00"/>
    <x v="1941"/>
    <x v="1"/>
    <d v="1989-05-18T00:00:00"/>
    <x v="1"/>
  </r>
  <r>
    <x v="30"/>
    <x v="8"/>
    <s v="SU"/>
    <x v="8"/>
    <s v="Minthorn Acclimation Pond"/>
    <s v="ODFW"/>
    <d v="1989-05-17T00:00:00"/>
    <x v="1942"/>
    <x v="1"/>
    <d v="1989-05-18T00:00:00"/>
    <x v="1"/>
  </r>
  <r>
    <x v="30"/>
    <x v="1"/>
    <s v="SU"/>
    <x v="8"/>
    <s v="Bonifer Acclim Pond"/>
    <s v="ODFW"/>
    <d v="1989-05-23T00:00:00"/>
    <x v="1943"/>
    <x v="1"/>
    <d v="1989-05-23T00:00:00"/>
    <x v="1"/>
  </r>
  <r>
    <x v="30"/>
    <x v="1"/>
    <s v="SU"/>
    <x v="8"/>
    <s v="W Fk Hood River"/>
    <s v="ODFW"/>
    <d v="1989-04-06T00:00:00"/>
    <x v="1944"/>
    <x v="5"/>
    <d v="1989-04-14T00:00:00"/>
    <x v="1"/>
  </r>
  <r>
    <x v="30"/>
    <x v="6"/>
    <s v="FA"/>
    <x v="53"/>
    <s v="Umatilla River"/>
    <s v="ODFW"/>
    <d v="1989-05-15T00:00:00"/>
    <x v="1945"/>
    <x v="1"/>
    <d v="1989-05-17T00:00:00"/>
    <x v="1"/>
  </r>
  <r>
    <x v="30"/>
    <x v="4"/>
    <s v="SP"/>
    <x v="0"/>
    <s v="Bel. Pelton Ladder"/>
    <s v="ODFW"/>
    <d v="1989-04-17T00:00:00"/>
    <x v="1946"/>
    <x v="0"/>
    <d v="1989-04-19T00:00:00"/>
    <x v="1"/>
  </r>
  <r>
    <x v="30"/>
    <x v="4"/>
    <s v="SP"/>
    <x v="0"/>
    <s v="Bel. Pelton Ladder"/>
    <s v="ODFW"/>
    <d v="1989-04-17T00:00:00"/>
    <x v="1947"/>
    <x v="0"/>
    <d v="1989-05-04T00:00:00"/>
    <x v="1"/>
  </r>
  <r>
    <x v="30"/>
    <x v="8"/>
    <s v="SU"/>
    <x v="0"/>
    <s v="Bel. Pelton Ladder"/>
    <s v="ODFW"/>
    <d v="1989-04-10T00:00:00"/>
    <x v="1948"/>
    <x v="0"/>
    <d v="1989-04-14T00:00:00"/>
    <x v="1"/>
  </r>
  <r>
    <x v="30"/>
    <x v="0"/>
    <s v="SP"/>
    <x v="2"/>
    <s v="Bonifer Acclim Pond"/>
    <s v="ODFW"/>
    <d v="1988-10-15T00:00:00"/>
    <x v="1919"/>
    <x v="1"/>
    <d v="1988-10-15T00:00:00"/>
    <x v="2"/>
  </r>
  <r>
    <x v="30"/>
    <x v="2"/>
    <s v="FA"/>
    <x v="53"/>
    <s v="Minthorn Acclimation Pond"/>
    <s v="ODFW"/>
    <d v="1988-11-03T00:00:00"/>
    <x v="1949"/>
    <x v="1"/>
    <d v="1988-11-08T00:00:00"/>
    <x v="1"/>
  </r>
  <r>
    <x v="30"/>
    <x v="1"/>
    <s v="SU"/>
    <x v="8"/>
    <s v="Umatilla River"/>
    <s v="ODFW"/>
    <d v="1988-12-21T00:00:00"/>
    <x v="30"/>
    <x v="1"/>
    <d v="1988-12-21T00:00:00"/>
    <x v="1"/>
  </r>
  <r>
    <x v="30"/>
    <x v="7"/>
    <s v="UN"/>
    <x v="12"/>
    <s v="Minthorn Acclimation Pond"/>
    <s v="ODFW"/>
    <d v="1989-03-31T00:00:00"/>
    <x v="1950"/>
    <x v="1"/>
    <d v="1989-03-31T00:00:00"/>
    <x v="1"/>
  </r>
  <r>
    <x v="30"/>
    <x v="4"/>
    <s v="SP"/>
    <x v="4"/>
    <s v="Carson Hatchery"/>
    <s v="USFW"/>
    <d v="1989-04-27T00:00:00"/>
    <x v="16"/>
    <x v="2"/>
    <d v="1989-04-27T00:00:00"/>
    <x v="1"/>
  </r>
  <r>
    <x v="30"/>
    <x v="4"/>
    <s v="SP"/>
    <x v="4"/>
    <s v="Carson Hatchery"/>
    <s v="USFW"/>
    <d v="1989-04-20T00:00:00"/>
    <x v="1951"/>
    <x v="2"/>
    <d v="1989-04-20T00:00:00"/>
    <x v="1"/>
  </r>
  <r>
    <x v="30"/>
    <x v="4"/>
    <s v="SP"/>
    <x v="16"/>
    <s v="Little White Salmon Hatchery"/>
    <s v="USFW"/>
    <d v="1989-04-17T00:00:00"/>
    <x v="1952"/>
    <x v="3"/>
    <d v="1989-04-17T00:00:00"/>
    <x v="1"/>
  </r>
  <r>
    <x v="30"/>
    <x v="6"/>
    <s v="FA"/>
    <x v="16"/>
    <s v="Yakama River"/>
    <s v="USFW"/>
    <d v="1989-05-30T00:00:00"/>
    <x v="1953"/>
    <x v="4"/>
    <d v="1989-05-30T00:00:00"/>
    <x v="1"/>
  </r>
  <r>
    <x v="30"/>
    <x v="6"/>
    <s v="FA"/>
    <x v="16"/>
    <s v="Little White Salmon Hatchery"/>
    <s v="USFW"/>
    <d v="1989-06-22T00:00:00"/>
    <x v="1954"/>
    <x v="3"/>
    <d v="1989-06-22T00:00:00"/>
    <x v="1"/>
  </r>
  <r>
    <x v="30"/>
    <x v="6"/>
    <s v="FA"/>
    <x v="17"/>
    <s v="Spring Creek Hatchery"/>
    <s v="USFW"/>
    <d v="1989-03-09T00:00:00"/>
    <x v="1955"/>
    <x v="10"/>
    <d v="1989-03-09T00:00:00"/>
    <x v="1"/>
  </r>
  <r>
    <x v="30"/>
    <x v="6"/>
    <s v="FA"/>
    <x v="17"/>
    <s v="Spring Creek Hatchery"/>
    <s v="USFW"/>
    <d v="1989-04-13T00:00:00"/>
    <x v="1956"/>
    <x v="10"/>
    <d v="1989-04-13T00:00:00"/>
    <x v="1"/>
  </r>
  <r>
    <x v="30"/>
    <x v="6"/>
    <s v="FA"/>
    <x v="17"/>
    <s v="Spring Creek Hatchery"/>
    <s v="USFW"/>
    <d v="1989-05-18T00:00:00"/>
    <x v="1957"/>
    <x v="10"/>
    <d v="1989-05-18T00:00:00"/>
    <x v="1"/>
  </r>
  <r>
    <x v="30"/>
    <x v="7"/>
    <s v="UN"/>
    <x v="5"/>
    <s v="Willard Hatchery"/>
    <s v="USFW"/>
    <d v="1989-04-17T00:00:00"/>
    <x v="1958"/>
    <x v="3"/>
    <d v="1989-04-17T00:00:00"/>
    <x v="1"/>
  </r>
  <r>
    <x v="30"/>
    <x v="4"/>
    <s v="SP"/>
    <x v="22"/>
    <s v="Warm Springs Hatchery"/>
    <s v="USFW"/>
    <d v="1989-04-05T00:00:00"/>
    <x v="1959"/>
    <x v="0"/>
    <d v="1989-04-05T00:00:00"/>
    <x v="1"/>
  </r>
  <r>
    <x v="30"/>
    <x v="1"/>
    <s v="SU"/>
    <x v="10"/>
    <s v="Walla Walla River"/>
    <s v="WDFW"/>
    <d v="1989-04-22T00:00:00"/>
    <x v="1960"/>
    <x v="9"/>
    <d v="1989-04-27T00:00:00"/>
    <x v="1"/>
  </r>
  <r>
    <x v="30"/>
    <x v="1"/>
    <s v="SU"/>
    <x v="10"/>
    <s v="Dayton Acclim Pond"/>
    <s v="WDFW"/>
    <d v="1989-04-18T00:00:00"/>
    <x v="1961"/>
    <x v="6"/>
    <d v="1989-04-27T00:00:00"/>
    <x v="1"/>
  </r>
  <r>
    <x v="30"/>
    <x v="1"/>
    <s v="SU"/>
    <x v="20"/>
    <s v="Klickitat River"/>
    <s v="WDFW"/>
    <d v="1989-04-15T00:00:00"/>
    <x v="1962"/>
    <x v="8"/>
    <d v="1989-04-24T00:00:00"/>
    <x v="1"/>
  </r>
  <r>
    <x v="30"/>
    <x v="1"/>
    <s v="SU"/>
    <x v="20"/>
    <s v="White Salmon River"/>
    <s v="WDFW"/>
    <d v="1989-05-03T00:00:00"/>
    <x v="1963"/>
    <x v="11"/>
    <d v="1989-05-03T00:00:00"/>
    <x v="1"/>
  </r>
  <r>
    <x v="30"/>
    <x v="1"/>
    <s v="SU"/>
    <x v="45"/>
    <s v="Wind River"/>
    <s v="WDFW"/>
    <d v="1989-04-16T00:00:00"/>
    <x v="1964"/>
    <x v="2"/>
    <d v="1989-04-20T00:00:00"/>
    <x v="1"/>
  </r>
  <r>
    <x v="30"/>
    <x v="8"/>
    <s v="WI"/>
    <x v="20"/>
    <s v="White Salmon River"/>
    <s v="WDFW"/>
    <d v="1989-04-23T00:00:00"/>
    <x v="1965"/>
    <x v="11"/>
    <d v="1989-04-23T00:00:00"/>
    <x v="1"/>
  </r>
  <r>
    <x v="30"/>
    <x v="8"/>
    <s v="SU"/>
    <x v="30"/>
    <s v="Yakama River"/>
    <s v="WDFW &amp; YATR"/>
    <d v="1989-04-18T00:00:00"/>
    <x v="1966"/>
    <x v="4"/>
    <d v="1989-04-21T00:00:00"/>
    <x v="1"/>
  </r>
  <r>
    <x v="30"/>
    <x v="8"/>
    <s v="SU"/>
    <x v="54"/>
    <s v="Nile Pond"/>
    <s v="WDFW"/>
    <d v="1989-04-17T00:00:00"/>
    <x v="1967"/>
    <x v="4"/>
    <d v="1989-04-21T00:00:00"/>
    <x v="1"/>
  </r>
  <r>
    <x v="30"/>
    <x v="1"/>
    <s v="SU"/>
    <x v="19"/>
    <s v="Ringold Springs H Game"/>
    <s v="WDFW"/>
    <d v="1989-04-19T00:00:00"/>
    <x v="1968"/>
    <x v="7"/>
    <d v="1989-04-26T00:00:00"/>
    <x v="1"/>
  </r>
  <r>
    <x v="30"/>
    <x v="1"/>
    <s v="SU"/>
    <x v="30"/>
    <s v="Naches River"/>
    <s v="WDFW &amp; YATR"/>
    <d v="1988-10-20T00:00:00"/>
    <x v="35"/>
    <x v="4"/>
    <d v="1988-10-20T00:00:00"/>
    <x v="2"/>
  </r>
  <r>
    <x v="30"/>
    <x v="8"/>
    <s v="WI"/>
    <x v="20"/>
    <s v="Rock Cr (Stevenson)"/>
    <s v="WDFW"/>
    <d v="1989-04-28T00:00:00"/>
    <x v="1969"/>
    <x v="10"/>
    <d v="1989-04-28T00:00:00"/>
    <x v="1"/>
  </r>
  <r>
    <x v="30"/>
    <x v="18"/>
    <s v="UN"/>
    <x v="20"/>
    <s v="Rock Cr (Stevenson)"/>
    <s v="WDFW"/>
    <d v="1989-05-08T00:00:00"/>
    <x v="1970"/>
    <x v="10"/>
    <d v="1989-05-08T00:00:00"/>
    <x v="1"/>
  </r>
  <r>
    <x v="30"/>
    <x v="1"/>
    <s v="SU"/>
    <x v="45"/>
    <s v="Klickitat River"/>
    <s v="WDFW"/>
    <d v="1989-04-17T00:00:00"/>
    <x v="1971"/>
    <x v="8"/>
    <d v="1989-04-20T00:00:00"/>
    <x v="1"/>
  </r>
  <r>
    <x v="30"/>
    <x v="1"/>
    <s v="SU"/>
    <x v="10"/>
    <s v="Mill Cr (Walla Walla)"/>
    <s v="WDFW"/>
    <d v="1989-04-19T00:00:00"/>
    <x v="1972"/>
    <x v="9"/>
    <d v="1989-04-19T00:00:00"/>
    <x v="1"/>
  </r>
  <r>
    <x v="30"/>
    <x v="4"/>
    <s v="SP"/>
    <x v="46"/>
    <s v="Bel. McNary Dam"/>
    <s v="n/a"/>
    <d v="1989-04-24T00:00:00"/>
    <x v="1973"/>
    <x v="12"/>
    <d v="1989-05-26T00:00:00"/>
    <x v="1"/>
  </r>
  <r>
    <x v="30"/>
    <x v="4"/>
    <s v="SP"/>
    <x v="46"/>
    <s v="Bel. McNary Dam"/>
    <s v="n/a"/>
    <d v="1989-05-08T00:00:00"/>
    <x v="1974"/>
    <x v="12"/>
    <d v="1989-05-12T00:00:00"/>
    <x v="1"/>
  </r>
  <r>
    <x v="30"/>
    <x v="4"/>
    <s v="SP"/>
    <x v="46"/>
    <s v="Bel. McNary Dam"/>
    <s v="n/a"/>
    <d v="1989-05-15T00:00:00"/>
    <x v="1973"/>
    <x v="12"/>
    <d v="1989-05-19T00:00:00"/>
    <x v="1"/>
  </r>
  <r>
    <x v="30"/>
    <x v="4"/>
    <s v="SP"/>
    <x v="46"/>
    <s v="Bel. McNary Dam"/>
    <s v="n/a"/>
    <d v="1989-05-22T00:00:00"/>
    <x v="1975"/>
    <x v="12"/>
    <d v="1989-05-26T00:00:00"/>
    <x v="1"/>
  </r>
  <r>
    <x v="30"/>
    <x v="4"/>
    <s v="SP"/>
    <x v="46"/>
    <s v="Bel. McNary Dam"/>
    <s v="n/a"/>
    <d v="1989-05-29T00:00:00"/>
    <x v="1976"/>
    <x v="12"/>
    <d v="1989-06-03T00:00:00"/>
    <x v="1"/>
  </r>
  <r>
    <x v="30"/>
    <x v="8"/>
    <s v="SU"/>
    <x v="46"/>
    <s v="Bel. McNary Dam"/>
    <s v="n/a"/>
    <d v="1989-05-01T00:00:00"/>
    <x v="1977"/>
    <x v="12"/>
    <d v="1989-05-06T00:00:00"/>
    <x v="1"/>
  </r>
  <r>
    <x v="30"/>
    <x v="8"/>
    <s v="SU"/>
    <x v="46"/>
    <s v="Bel. McNary Dam"/>
    <s v="n/a"/>
    <d v="1989-05-08T00:00:00"/>
    <x v="1978"/>
    <x v="12"/>
    <d v="1989-05-12T00:00:00"/>
    <x v="1"/>
  </r>
  <r>
    <x v="30"/>
    <x v="8"/>
    <s v="SU"/>
    <x v="46"/>
    <s v="Bel. McNary Dam"/>
    <s v="n/a"/>
    <d v="1989-05-15T00:00:00"/>
    <x v="1979"/>
    <x v="12"/>
    <d v="1989-05-19T00:00:00"/>
    <x v="1"/>
  </r>
  <r>
    <x v="30"/>
    <x v="8"/>
    <s v="SU"/>
    <x v="46"/>
    <s v="Bel. McNary Dam"/>
    <s v="n/a"/>
    <d v="1989-05-22T00:00:00"/>
    <x v="1980"/>
    <x v="12"/>
    <d v="1989-05-27T00:00:00"/>
    <x v="1"/>
  </r>
  <r>
    <x v="30"/>
    <x v="8"/>
    <s v="SU"/>
    <x v="46"/>
    <s v="Bel. McNary Dam"/>
    <s v="n/a"/>
    <d v="1989-05-29T00:00:00"/>
    <x v="1981"/>
    <x v="12"/>
    <d v="1989-06-03T00:00:00"/>
    <x v="1"/>
  </r>
  <r>
    <x v="30"/>
    <x v="11"/>
    <s v="UN"/>
    <x v="51"/>
    <s v="Cle Elum Lake"/>
    <s v="NMFS"/>
    <d v="1988-11-01T00:00:00"/>
    <x v="1982"/>
    <x v="4"/>
    <d v="1989-05-24T00:00:00"/>
    <x v="1"/>
  </r>
  <r>
    <x v="30"/>
    <x v="11"/>
    <s v="UN"/>
    <x v="51"/>
    <s v="Cle Elum Lake"/>
    <s v="NMFS"/>
    <d v="1989-04-27T00:00:00"/>
    <x v="1983"/>
    <x v="4"/>
    <d v="1989-06-14T00:00:00"/>
    <x v="1"/>
  </r>
  <r>
    <x v="30"/>
    <x v="11"/>
    <s v="UN"/>
    <x v="51"/>
    <s v="Yakama River"/>
    <s v="NMFS"/>
    <d v="1989-04-06T00:00:00"/>
    <x v="1984"/>
    <x v="4"/>
    <d v="1989-04-18T00:00:00"/>
    <x v="1"/>
  </r>
  <r>
    <x v="30"/>
    <x v="6"/>
    <s v="FA"/>
    <x v="17"/>
    <s v="Spring Creek Hatchery"/>
    <s v="USFW"/>
    <d v="1989-05-17T00:00:00"/>
    <x v="1985"/>
    <x v="10"/>
    <d v="1989-05-18T00:00:00"/>
    <x v="1"/>
  </r>
  <r>
    <x v="30"/>
    <x v="0"/>
    <s v="SP"/>
    <x v="22"/>
    <s v="Warm Springs Hatchery"/>
    <s v="USFW"/>
    <d v="1988-09-30T00:00:00"/>
    <x v="1986"/>
    <x v="0"/>
    <d v="1988-09-30T00:00:00"/>
    <x v="2"/>
  </r>
  <r>
    <x v="30"/>
    <x v="6"/>
    <s v="FA"/>
    <x v="16"/>
    <s v="Yakama River"/>
    <s v="USFW"/>
    <d v="1989-05-31T00:00:00"/>
    <x v="1987"/>
    <x v="4"/>
    <d v="1989-06-08T00:00:00"/>
    <x v="1"/>
  </r>
  <r>
    <x v="30"/>
    <x v="8"/>
    <s v="WI"/>
    <x v="55"/>
    <s v="E Fk Hood River"/>
    <s v="ODFW"/>
    <d v="1989-04-17T00:00:00"/>
    <x v="1988"/>
    <x v="5"/>
    <d v="1989-04-17T00:00:00"/>
    <x v="1"/>
  </r>
  <r>
    <x v="30"/>
    <x v="1"/>
    <s v="SU"/>
    <x v="8"/>
    <s v="W Fk Hood River"/>
    <s v="ODFW"/>
    <d v="1989-05-02T00:00:00"/>
    <x v="1989"/>
    <x v="5"/>
    <d v="1989-05-03T00:00:00"/>
    <x v="1"/>
  </r>
  <r>
    <x v="31"/>
    <x v="0"/>
    <s v="SP"/>
    <x v="2"/>
    <s v="Bonifer Acclim Pond"/>
    <s v="ODFW"/>
    <d v="1987-10-15T00:00:00"/>
    <x v="1990"/>
    <x v="1"/>
    <d v="1987-10-15T00:00:00"/>
    <x v="2"/>
  </r>
  <r>
    <x v="31"/>
    <x v="2"/>
    <s v="FA"/>
    <x v="53"/>
    <s v="Minthorn Acclimation Pond"/>
    <s v="ODFW"/>
    <d v="1987-10-01T00:00:00"/>
    <x v="16"/>
    <x v="1"/>
    <d v="1987-10-01T00:00:00"/>
    <x v="1"/>
  </r>
  <r>
    <x v="31"/>
    <x v="0"/>
    <s v="SP"/>
    <x v="29"/>
    <s v="Umatilla River"/>
    <s v="ODFW"/>
    <d v="1987-04-09T00:00:00"/>
    <x v="1991"/>
    <x v="1"/>
    <d v="1987-04-09T00:00:00"/>
    <x v="2"/>
  </r>
  <r>
    <x v="31"/>
    <x v="0"/>
    <s v="SP"/>
    <x v="4"/>
    <s v="White Salmon River"/>
    <s v="USFW"/>
    <d v="1987-06-11T00:00:00"/>
    <x v="1992"/>
    <x v="11"/>
    <d v="1987-06-15T00:00:00"/>
    <x v="2"/>
  </r>
  <r>
    <x v="31"/>
    <x v="0"/>
    <s v="SP"/>
    <x v="16"/>
    <s v="Little White Salmon Hatchery"/>
    <s v="USFW"/>
    <d v="1987-06-01T00:00:00"/>
    <x v="1993"/>
    <x v="3"/>
    <d v="1987-06-01T00:00:00"/>
    <x v="4"/>
  </r>
  <r>
    <x v="31"/>
    <x v="0"/>
    <s v="SP"/>
    <x v="16"/>
    <s v="Little White Salmon Hatchery"/>
    <s v="USFW"/>
    <d v="1987-02-13T00:00:00"/>
    <x v="1994"/>
    <x v="3"/>
    <d v="1987-02-13T00:00:00"/>
    <x v="2"/>
  </r>
  <r>
    <x v="31"/>
    <x v="16"/>
    <s v="UN"/>
    <x v="5"/>
    <s v="Willard Hatchery"/>
    <s v="USFW"/>
    <d v="1987-02-13T00:00:00"/>
    <x v="1995"/>
    <x v="3"/>
    <d v="1987-02-13T00:00:00"/>
    <x v="2"/>
  </r>
  <r>
    <x v="31"/>
    <x v="0"/>
    <s v="SP"/>
    <x v="4"/>
    <s v="Carson Hatchery"/>
    <s v="USFW"/>
    <d v="1987-06-12T00:00:00"/>
    <x v="1996"/>
    <x v="2"/>
    <d v="1987-06-15T00:00:00"/>
    <x v="2"/>
  </r>
  <r>
    <x v="31"/>
    <x v="16"/>
    <s v="UN"/>
    <x v="5"/>
    <s v="Willard Hatchery"/>
    <s v="USFW"/>
    <d v="1987-06-10T00:00:00"/>
    <x v="1997"/>
    <x v="3"/>
    <d v="1987-06-10T00:00:00"/>
    <x v="2"/>
  </r>
  <r>
    <x v="31"/>
    <x v="10"/>
    <s v="NO"/>
    <x v="57"/>
    <s v="White Salmon River"/>
    <s v="WDFW"/>
    <d v="1987-05-12T00:00:00"/>
    <x v="1998"/>
    <x v="11"/>
    <d v="1987-05-12T00:00:00"/>
    <x v="2"/>
  </r>
  <r>
    <x v="31"/>
    <x v="16"/>
    <s v="UN"/>
    <x v="15"/>
    <s v="Klickitat Hatchery"/>
    <s v="WDFW"/>
    <d v="1987-02-24T00:00:00"/>
    <x v="1999"/>
    <x v="8"/>
    <d v="1987-02-24T00:00:00"/>
    <x v="2"/>
  </r>
  <r>
    <x v="31"/>
    <x v="10"/>
    <s v="NO"/>
    <x v="57"/>
    <s v="White Salmon River"/>
    <s v="WDFW"/>
    <d v="1987-07-13T00:00:00"/>
    <x v="2000"/>
    <x v="11"/>
    <d v="1987-07-16T00:00:00"/>
    <x v="2"/>
  </r>
  <r>
    <x v="31"/>
    <x v="0"/>
    <s v="SP"/>
    <x v="58"/>
    <s v="Yakama River"/>
    <s v="USFW"/>
    <d v="1987-09-14T00:00:00"/>
    <x v="2001"/>
    <x v="4"/>
    <d v="1987-09-24T00:00:00"/>
    <x v="2"/>
  </r>
  <r>
    <x v="31"/>
    <x v="2"/>
    <s v="FA"/>
    <x v="2"/>
    <s v="Minthorn Acclimation Pond"/>
    <s v="ODFW"/>
    <d v="1988-03-24T00:00:00"/>
    <x v="488"/>
    <x v="1"/>
    <d v="1988-03-25T00:00:00"/>
    <x v="1"/>
  </r>
  <r>
    <x v="31"/>
    <x v="2"/>
    <s v="FA"/>
    <x v="2"/>
    <s v="Bonifer Acclim Pond"/>
    <s v="ODFW"/>
    <d v="1988-03-15T00:00:00"/>
    <x v="2002"/>
    <x v="1"/>
    <d v="1988-03-27T00:00:00"/>
    <x v="1"/>
  </r>
  <r>
    <x v="31"/>
    <x v="6"/>
    <s v="FA"/>
    <x v="53"/>
    <s v="Umatilla River"/>
    <s v="ODFW"/>
    <d v="1988-05-04T00:00:00"/>
    <x v="2003"/>
    <x v="1"/>
    <d v="1988-06-01T00:00:00"/>
    <x v="1"/>
  </r>
  <r>
    <x v="31"/>
    <x v="4"/>
    <s v="SP"/>
    <x v="2"/>
    <s v="Bonifer Acclim Pond"/>
    <s v="ODFW"/>
    <d v="1988-04-18T00:00:00"/>
    <x v="2004"/>
    <x v="1"/>
    <d v="1988-04-20T00:00:00"/>
    <x v="1"/>
  </r>
  <r>
    <x v="31"/>
    <x v="7"/>
    <s v="UN"/>
    <x v="12"/>
    <s v="Umatilla River"/>
    <s v="ODFW"/>
    <d v="1988-03-28T00:00:00"/>
    <x v="2005"/>
    <x v="1"/>
    <d v="1988-04-01T00:00:00"/>
    <x v="1"/>
  </r>
  <r>
    <x v="31"/>
    <x v="8"/>
    <s v="SU"/>
    <x v="8"/>
    <s v="Bonifer Acclim Pond"/>
    <s v="ODFW"/>
    <d v="1988-04-18T00:00:00"/>
    <x v="2006"/>
    <x v="1"/>
    <d v="1988-04-19T00:00:00"/>
    <x v="1"/>
  </r>
  <r>
    <x v="31"/>
    <x v="2"/>
    <s v="FA"/>
    <x v="53"/>
    <s v="Minthorn Acclimation Pond"/>
    <s v="ODFW"/>
    <d v="1987-10-01T00:00:00"/>
    <x v="16"/>
    <x v="1"/>
    <d v="1987-10-01T00:00:00"/>
    <x v="1"/>
  </r>
  <r>
    <x v="31"/>
    <x v="8"/>
    <s v="SU"/>
    <x v="8"/>
    <s v="Umatilla River"/>
    <s v="ODFW"/>
    <d v="1988-05-05T00:00:00"/>
    <x v="2007"/>
    <x v="1"/>
    <d v="1988-05-05T00:00:00"/>
    <x v="1"/>
  </r>
  <r>
    <x v="31"/>
    <x v="4"/>
    <s v="SP"/>
    <x v="2"/>
    <s v="Umatilla River"/>
    <s v="ODFW"/>
    <d v="1988-04-11T00:00:00"/>
    <x v="1918"/>
    <x v="1"/>
    <d v="1988-04-12T00:00:00"/>
    <x v="1"/>
  </r>
  <r>
    <x v="31"/>
    <x v="7"/>
    <s v="UN"/>
    <x v="12"/>
    <s v="Yakama River"/>
    <s v="ODFW"/>
    <d v="1988-04-25T00:00:00"/>
    <x v="2008"/>
    <x v="4"/>
    <d v="1988-05-03T00:00:00"/>
    <x v="1"/>
  </r>
  <r>
    <x v="31"/>
    <x v="1"/>
    <s v="SU"/>
    <x v="8"/>
    <s v="Hood River"/>
    <s v="ODFW"/>
    <d v="1988-04-04T00:00:00"/>
    <x v="2009"/>
    <x v="5"/>
    <d v="1988-04-11T00:00:00"/>
    <x v="1"/>
  </r>
  <r>
    <x v="31"/>
    <x v="4"/>
    <s v="SP"/>
    <x v="0"/>
    <s v="Bel. Pelton Ladder"/>
    <s v="ODFW"/>
    <d v="1988-04-11T00:00:00"/>
    <x v="2010"/>
    <x v="0"/>
    <d v="1988-04-12T00:00:00"/>
    <x v="1"/>
  </r>
  <r>
    <x v="31"/>
    <x v="4"/>
    <s v="SP"/>
    <x v="0"/>
    <s v="Bel. Pelton Ladder"/>
    <s v="ODFW"/>
    <d v="1988-04-11T00:00:00"/>
    <x v="1223"/>
    <x v="0"/>
    <d v="1988-05-25T00:00:00"/>
    <x v="1"/>
  </r>
  <r>
    <x v="31"/>
    <x v="8"/>
    <s v="SU"/>
    <x v="0"/>
    <s v="Bel. Pelton Ladder"/>
    <s v="ODFW"/>
    <d v="1988-04-18T00:00:00"/>
    <x v="1109"/>
    <x v="0"/>
    <d v="1988-04-26T00:00:00"/>
    <x v="1"/>
  </r>
  <r>
    <x v="31"/>
    <x v="8"/>
    <s v="WI"/>
    <x v="42"/>
    <s v="Hood River"/>
    <s v="ODFW"/>
    <d v="1988-04-22T00:00:00"/>
    <x v="2011"/>
    <x v="5"/>
    <d v="1988-04-22T00:00:00"/>
    <x v="1"/>
  </r>
  <r>
    <x v="31"/>
    <x v="4"/>
    <s v="SP"/>
    <x v="2"/>
    <s v="Hood River"/>
    <s v="ODFW"/>
    <d v="1988-03-14T00:00:00"/>
    <x v="34"/>
    <x v="5"/>
    <d v="1988-03-14T00:00:00"/>
    <x v="1"/>
  </r>
  <r>
    <x v="31"/>
    <x v="7"/>
    <s v="UN"/>
    <x v="5"/>
    <s v="Willard Hatchery"/>
    <s v="USFW"/>
    <d v="1988-02-08T00:00:00"/>
    <x v="1725"/>
    <x v="3"/>
    <d v="1988-02-08T00:00:00"/>
    <x v="1"/>
  </r>
  <r>
    <x v="31"/>
    <x v="4"/>
    <s v="SP"/>
    <x v="4"/>
    <s v="Umatilla River"/>
    <s v="USFW"/>
    <d v="1988-04-11T00:00:00"/>
    <x v="16"/>
    <x v="1"/>
    <d v="1988-04-11T00:00:00"/>
    <x v="1"/>
  </r>
  <r>
    <x v="31"/>
    <x v="4"/>
    <s v="SP"/>
    <x v="4"/>
    <s v="Carson Hatchery"/>
    <s v="USFW"/>
    <d v="1988-04-14T00:00:00"/>
    <x v="2012"/>
    <x v="2"/>
    <d v="1988-04-15T00:00:00"/>
    <x v="1"/>
  </r>
  <r>
    <x v="31"/>
    <x v="4"/>
    <s v="SP"/>
    <x v="16"/>
    <s v="Little White Salmon Hatchery"/>
    <s v="USFW"/>
    <d v="1988-04-15T00:00:00"/>
    <x v="2013"/>
    <x v="3"/>
    <d v="1988-04-15T00:00:00"/>
    <x v="1"/>
  </r>
  <r>
    <x v="31"/>
    <x v="6"/>
    <s v="FA"/>
    <x v="16"/>
    <s v="Little White Salmon Hatchery"/>
    <s v="USFW"/>
    <d v="1988-06-20T00:00:00"/>
    <x v="2014"/>
    <x v="3"/>
    <d v="1988-06-20T00:00:00"/>
    <x v="1"/>
  </r>
  <r>
    <x v="31"/>
    <x v="6"/>
    <s v="FA"/>
    <x v="16"/>
    <s v="Yakama River"/>
    <s v="USFW"/>
    <d v="1988-05-17T00:00:00"/>
    <x v="2015"/>
    <x v="4"/>
    <d v="1988-05-19T00:00:00"/>
    <x v="1"/>
  </r>
  <r>
    <x v="31"/>
    <x v="6"/>
    <s v="FA"/>
    <x v="17"/>
    <s v="Spring Creek Hatchery"/>
    <s v="USFW"/>
    <d v="1988-04-07T00:00:00"/>
    <x v="2016"/>
    <x v="10"/>
    <d v="1988-04-07T00:00:00"/>
    <x v="1"/>
  </r>
  <r>
    <x v="31"/>
    <x v="6"/>
    <s v="FA"/>
    <x v="17"/>
    <s v="Spring Creek Hatchery"/>
    <s v="USFW"/>
    <d v="1988-05-18T00:00:00"/>
    <x v="2017"/>
    <x v="10"/>
    <d v="1988-05-18T00:00:00"/>
    <x v="1"/>
  </r>
  <r>
    <x v="31"/>
    <x v="7"/>
    <s v="UN"/>
    <x v="5"/>
    <s v="Willard Hatchery"/>
    <s v="USFW"/>
    <d v="1988-05-23T00:00:00"/>
    <x v="979"/>
    <x v="3"/>
    <d v="1988-05-25T00:00:00"/>
    <x v="1"/>
  </r>
  <r>
    <x v="31"/>
    <x v="4"/>
    <s v="SP"/>
    <x v="22"/>
    <s v="Warm Springs Hatchery"/>
    <s v="USFW"/>
    <d v="1988-04-08T00:00:00"/>
    <x v="2018"/>
    <x v="0"/>
    <d v="1988-04-08T00:00:00"/>
    <x v="1"/>
  </r>
  <r>
    <x v="31"/>
    <x v="4"/>
    <s v="SP"/>
    <x v="17"/>
    <s v="White Salmon River"/>
    <s v="USFW"/>
    <d v="1988-04-11T00:00:00"/>
    <x v="2019"/>
    <x v="11"/>
    <d v="1988-04-11T00:00:00"/>
    <x v="1"/>
  </r>
  <r>
    <x v="31"/>
    <x v="0"/>
    <s v="SP"/>
    <x v="22"/>
    <s v="Warm Springs Hatchery"/>
    <s v="USFW"/>
    <d v="1987-10-01T00:00:00"/>
    <x v="2020"/>
    <x v="0"/>
    <d v="1987-10-01T00:00:00"/>
    <x v="2"/>
  </r>
  <r>
    <x v="31"/>
    <x v="9"/>
    <s v="NO"/>
    <x v="21"/>
    <s v="Klickitat River"/>
    <s v="WDFW"/>
    <d v="1988-04-04T00:00:00"/>
    <x v="2021"/>
    <x v="8"/>
    <d v="1988-04-14T00:00:00"/>
    <x v="1"/>
  </r>
  <r>
    <x v="31"/>
    <x v="4"/>
    <s v="SP"/>
    <x v="15"/>
    <s v="Klickitat Hatchery"/>
    <s v="WDFW"/>
    <d v="1988-04-25T00:00:00"/>
    <x v="2022"/>
    <x v="8"/>
    <d v="1988-05-02T00:00:00"/>
    <x v="1"/>
  </r>
  <r>
    <x v="31"/>
    <x v="6"/>
    <s v="FA"/>
    <x v="15"/>
    <s v="Klickitat Hatchery"/>
    <s v="WDFW"/>
    <d v="1988-05-27T00:00:00"/>
    <x v="2023"/>
    <x v="8"/>
    <d v="1988-06-23T00:00:00"/>
    <x v="1"/>
  </r>
  <r>
    <x v="31"/>
    <x v="9"/>
    <s v="NO"/>
    <x v="15"/>
    <s v="Klickitat Hatchery"/>
    <s v="WDFW"/>
    <d v="1988-04-01T00:00:00"/>
    <x v="2024"/>
    <x v="8"/>
    <d v="1988-07-01T00:00:00"/>
    <x v="1"/>
  </r>
  <r>
    <x v="31"/>
    <x v="4"/>
    <s v="SP"/>
    <x v="19"/>
    <s v="Ringold Springs H Salmon"/>
    <s v="WDFW"/>
    <d v="1988-04-04T00:00:00"/>
    <x v="2025"/>
    <x v="7"/>
    <d v="1988-04-08T00:00:00"/>
    <x v="1"/>
  </r>
  <r>
    <x v="31"/>
    <x v="6"/>
    <s v="FA"/>
    <x v="18"/>
    <s v="Priest Rapids Hatchery"/>
    <s v="WDFW"/>
    <d v="1988-06-06T00:00:00"/>
    <x v="2026"/>
    <x v="7"/>
    <d v="1988-06-18T00:00:00"/>
    <x v="1"/>
  </r>
  <r>
    <x v="31"/>
    <x v="6"/>
    <s v="FA"/>
    <x v="15"/>
    <s v="Klickitat Hatchery"/>
    <s v="WDFW"/>
    <d v="1988-03-10T00:00:00"/>
    <x v="2027"/>
    <x v="8"/>
    <d v="1988-03-10T00:00:00"/>
    <x v="1"/>
  </r>
  <r>
    <x v="31"/>
    <x v="0"/>
    <s v="SP"/>
    <x v="15"/>
    <s v="Upper Klickitat River"/>
    <s v="WDFW"/>
    <d v="1988-06-01T00:00:00"/>
    <x v="2028"/>
    <x v="8"/>
    <d v="1988-06-20T00:00:00"/>
    <x v="2"/>
  </r>
  <r>
    <x v="31"/>
    <x v="13"/>
    <s v="SO"/>
    <x v="59"/>
    <s v="Yakama River"/>
    <s v="WDFW"/>
    <d v="1988-04-15T00:00:00"/>
    <x v="11"/>
    <x v="4"/>
    <d v="1988-04-15T00:00:00"/>
    <x v="1"/>
  </r>
  <r>
    <x v="31"/>
    <x v="13"/>
    <s v="SO"/>
    <x v="60"/>
    <s v="Yakama River"/>
    <s v="WDFW"/>
    <d v="1988-04-15T00:00:00"/>
    <x v="2009"/>
    <x v="4"/>
    <d v="1988-04-15T00:00:00"/>
    <x v="1"/>
  </r>
  <r>
    <x v="31"/>
    <x v="6"/>
    <s v="FA"/>
    <x v="10"/>
    <s v="Yakama River"/>
    <s v="WDFW"/>
    <d v="1988-04-05T00:00:00"/>
    <x v="30"/>
    <x v="4"/>
    <d v="1988-04-05T00:00:00"/>
    <x v="1"/>
  </r>
  <r>
    <x v="31"/>
    <x v="6"/>
    <s v="FA"/>
    <x v="15"/>
    <s v="Klickitat Hatchery"/>
    <s v="WDFW"/>
    <d v="1988-05-27T00:00:00"/>
    <x v="2029"/>
    <x v="8"/>
    <d v="1988-06-23T00:00:00"/>
    <x v="1"/>
  </r>
  <r>
    <x v="31"/>
    <x v="1"/>
    <s v="SU"/>
    <x v="54"/>
    <s v="Naches River"/>
    <s v="WDFW"/>
    <d v="1988-04-12T00:00:00"/>
    <x v="242"/>
    <x v="4"/>
    <d v="1988-04-16T00:00:00"/>
    <x v="1"/>
  </r>
  <r>
    <x v="31"/>
    <x v="1"/>
    <s v="SU"/>
    <x v="30"/>
    <s v="Naches River"/>
    <s v="WDFW &amp; YATR"/>
    <d v="1988-04-11T00:00:00"/>
    <x v="2030"/>
    <x v="4"/>
    <d v="1988-04-14T00:00:00"/>
    <x v="1"/>
  </r>
  <r>
    <x v="31"/>
    <x v="1"/>
    <s v="SU"/>
    <x v="19"/>
    <s v="Ringold Springs H Game"/>
    <s v="WDFW"/>
    <d v="1988-04-20T00:00:00"/>
    <x v="2031"/>
    <x v="7"/>
    <d v="1988-04-27T00:00:00"/>
    <x v="1"/>
  </r>
  <r>
    <x v="31"/>
    <x v="1"/>
    <s v="SU"/>
    <x v="10"/>
    <s v="Walla Walla River"/>
    <s v="WDFW"/>
    <d v="1988-04-21T00:00:00"/>
    <x v="2032"/>
    <x v="9"/>
    <d v="1988-04-26T00:00:00"/>
    <x v="1"/>
  </r>
  <r>
    <x v="31"/>
    <x v="1"/>
    <s v="SU"/>
    <x v="10"/>
    <s v="Dayton Acclim Pond"/>
    <s v="WDFW"/>
    <d v="1988-04-15T00:00:00"/>
    <x v="2033"/>
    <x v="6"/>
    <d v="1988-04-30T00:00:00"/>
    <x v="1"/>
  </r>
  <r>
    <x v="31"/>
    <x v="1"/>
    <s v="SU"/>
    <x v="45"/>
    <s v="Klickitat River"/>
    <s v="WDFW"/>
    <d v="1988-04-15T00:00:00"/>
    <x v="2034"/>
    <x v="8"/>
    <d v="1988-04-20T00:00:00"/>
    <x v="1"/>
  </r>
  <r>
    <x v="31"/>
    <x v="1"/>
    <s v="SU"/>
    <x v="45"/>
    <s v="Wind River"/>
    <s v="WDFW"/>
    <d v="1988-04-16T00:00:00"/>
    <x v="2035"/>
    <x v="2"/>
    <d v="1988-04-20T00:00:00"/>
    <x v="1"/>
  </r>
  <r>
    <x v="31"/>
    <x v="1"/>
    <s v="SU"/>
    <x v="30"/>
    <s v="Naches River"/>
    <s v="WDFW &amp; YATR"/>
    <d v="1987-10-27T00:00:00"/>
    <x v="2036"/>
    <x v="4"/>
    <d v="1987-10-27T00:00:00"/>
    <x v="1"/>
  </r>
  <r>
    <x v="31"/>
    <x v="1"/>
    <s v="SU"/>
    <x v="30"/>
    <s v="Naches River"/>
    <s v="WDFW &amp; YATR"/>
    <d v="1988-03-09T00:00:00"/>
    <x v="749"/>
    <x v="4"/>
    <d v="1988-03-09T00:00:00"/>
    <x v="1"/>
  </r>
  <r>
    <x v="31"/>
    <x v="4"/>
    <s v="SP"/>
    <x v="46"/>
    <s v="Bel. McNary Dam"/>
    <s v="n/a"/>
    <d v="1988-04-08T00:00:00"/>
    <x v="2037"/>
    <x v="12"/>
    <d v="1988-06-01T00:00:00"/>
    <x v="1"/>
  </r>
  <r>
    <x v="31"/>
    <x v="4"/>
    <s v="SP"/>
    <x v="46"/>
    <s v="Above McNary Dam"/>
    <s v="n/a"/>
    <d v="1988-04-11T00:00:00"/>
    <x v="24"/>
    <x v="7"/>
    <d v="1988-07-21T00:00:00"/>
    <x v="1"/>
  </r>
  <r>
    <x v="31"/>
    <x v="1"/>
    <s v="SU"/>
    <x v="46"/>
    <s v="Above McNary Dam"/>
    <s v="n/a"/>
    <d v="1988-04-11T00:00:00"/>
    <x v="24"/>
    <x v="7"/>
    <d v="1988-06-15T00:00:00"/>
    <x v="1"/>
  </r>
  <r>
    <x v="31"/>
    <x v="11"/>
    <s v="UN"/>
    <x v="46"/>
    <s v="Bel. Priest Rapids Dam"/>
    <s v="n/a"/>
    <d v="1988-04-26T00:00:00"/>
    <x v="1"/>
    <x v="7"/>
    <d v="1988-06-30T00:00:00"/>
    <x v="1"/>
  </r>
  <r>
    <x v="31"/>
    <x v="11"/>
    <s v="UN"/>
    <x v="46"/>
    <s v="Above McNary Dam"/>
    <s v="n/a"/>
    <d v="1988-05-13T00:00:00"/>
    <x v="734"/>
    <x v="7"/>
    <d v="1988-05-13T00:00:00"/>
    <x v="1"/>
  </r>
  <r>
    <x v="31"/>
    <x v="6"/>
    <s v="FA"/>
    <x v="46"/>
    <s v="Bel. McNary Dam"/>
    <s v="n/a"/>
    <d v="1988-06-13T00:00:00"/>
    <x v="2034"/>
    <x v="12"/>
    <d v="1988-07-21T00:00:00"/>
    <x v="1"/>
  </r>
  <r>
    <x v="31"/>
    <x v="13"/>
    <s v="SO"/>
    <x v="30"/>
    <s v="Yakama River"/>
    <s v="WDFW &amp; YATR"/>
    <d v="1988-04-15T00:00:00"/>
    <x v="1416"/>
    <x v="4"/>
    <d v="1988-04-28T00:00:00"/>
    <x v="1"/>
  </r>
  <r>
    <x v="31"/>
    <x v="6"/>
    <s v="FA"/>
    <x v="30"/>
    <s v="Yakama River"/>
    <s v="WDFW &amp; YATR"/>
    <d v="1988-05-18T00:00:00"/>
    <x v="2038"/>
    <x v="4"/>
    <d v="1988-05-18T00:00:00"/>
    <x v="1"/>
  </r>
  <r>
    <x v="31"/>
    <x v="4"/>
    <s v="SP"/>
    <x v="30"/>
    <s v="Yakama River"/>
    <s v="WDFW &amp; YATR"/>
    <d v="1988-04-13T00:00:00"/>
    <x v="186"/>
    <x v="4"/>
    <d v="1988-04-13T00:00:00"/>
    <x v="1"/>
  </r>
  <r>
    <x v="31"/>
    <x v="0"/>
    <s v="SP"/>
    <x v="58"/>
    <s v="Yakama River"/>
    <s v="USFW"/>
    <d v="1987-09-14T00:00:00"/>
    <x v="2039"/>
    <x v="4"/>
    <d v="1987-09-24T00:00:00"/>
    <x v="2"/>
  </r>
  <r>
    <x v="32"/>
    <x v="0"/>
    <s v="SP"/>
    <x v="53"/>
    <s v="Bonifer Acclim Pond"/>
    <s v="ODFW"/>
    <d v="1986-10-21T00:00:00"/>
    <x v="25"/>
    <x v="1"/>
    <d v="1986-10-21T00:00:00"/>
    <x v="2"/>
  </r>
  <r>
    <x v="32"/>
    <x v="0"/>
    <s v="SP"/>
    <x v="53"/>
    <s v="Hood River"/>
    <s v="ODFW"/>
    <d v="1986-06-18T00:00:00"/>
    <x v="2040"/>
    <x v="5"/>
    <d v="1986-06-18T00:00:00"/>
    <x v="4"/>
  </r>
  <r>
    <x v="32"/>
    <x v="0"/>
    <s v="SP"/>
    <x v="16"/>
    <s v="White Salmon River"/>
    <s v="USFW"/>
    <d v="1986-06-17T00:00:00"/>
    <x v="14"/>
    <x v="11"/>
    <d v="1986-06-19T00:00:00"/>
    <x v="4"/>
  </r>
  <r>
    <x v="32"/>
    <x v="0"/>
    <s v="SP"/>
    <x v="16"/>
    <s v="White Salmon River"/>
    <s v="USFW"/>
    <d v="1986-05-14T00:00:00"/>
    <x v="2041"/>
    <x v="11"/>
    <d v="1986-05-14T00:00:00"/>
    <x v="2"/>
  </r>
  <r>
    <x v="32"/>
    <x v="0"/>
    <s v="SP"/>
    <x v="16"/>
    <s v="Little White Salmon Hatchery"/>
    <s v="USFW"/>
    <d v="1986-06-20T00:00:00"/>
    <x v="2042"/>
    <x v="3"/>
    <d v="1986-06-20T00:00:00"/>
    <x v="4"/>
  </r>
  <r>
    <x v="32"/>
    <x v="0"/>
    <s v="SP"/>
    <x v="22"/>
    <s v="Warm Springs Hatchery"/>
    <s v="USFW"/>
    <d v="1986-10-01T00:00:00"/>
    <x v="2043"/>
    <x v="0"/>
    <d v="1986-10-01T00:00:00"/>
    <x v="2"/>
  </r>
  <r>
    <x v="32"/>
    <x v="7"/>
    <s v="UN"/>
    <x v="16"/>
    <s v="Little White Salmon River"/>
    <s v="USFW"/>
    <d v="1986-10-01T00:00:00"/>
    <x v="448"/>
    <x v="3"/>
    <d v="1986-10-01T00:00:00"/>
    <x v="1"/>
  </r>
  <r>
    <x v="32"/>
    <x v="0"/>
    <s v="SP"/>
    <x v="4"/>
    <s v="Carson Hatchery"/>
    <s v="USFW"/>
    <d v="1986-11-26T00:00:00"/>
    <x v="22"/>
    <x v="2"/>
    <d v="1986-11-26T00:00:00"/>
    <x v="2"/>
  </r>
  <r>
    <x v="32"/>
    <x v="2"/>
    <s v="FA"/>
    <x v="2"/>
    <s v="Bonifer Acclim Pond"/>
    <s v="ODFW"/>
    <d v="1987-03-20T00:00:00"/>
    <x v="2044"/>
    <x v="1"/>
    <d v="1987-03-22T00:00:00"/>
    <x v="1"/>
  </r>
  <r>
    <x v="32"/>
    <x v="6"/>
    <s v="FA"/>
    <x v="53"/>
    <s v="Umatilla River"/>
    <s v="ODFW"/>
    <d v="1987-05-05T00:00:00"/>
    <x v="2045"/>
    <x v="1"/>
    <d v="1987-05-08T00:00:00"/>
    <x v="1"/>
  </r>
  <r>
    <x v="32"/>
    <x v="4"/>
    <s v="SP"/>
    <x v="0"/>
    <s v="Bel. Pelton Ladder"/>
    <s v="ODFW"/>
    <d v="1987-04-13T00:00:00"/>
    <x v="242"/>
    <x v="0"/>
    <d v="1987-04-14T00:00:00"/>
    <x v="1"/>
  </r>
  <r>
    <x v="32"/>
    <x v="4"/>
    <s v="SP"/>
    <x v="0"/>
    <s v="Bel. Pelton Ladder"/>
    <s v="ODFW"/>
    <d v="1987-04-13T00:00:00"/>
    <x v="2046"/>
    <x v="0"/>
    <d v="1987-05-29T00:00:00"/>
    <x v="1"/>
  </r>
  <r>
    <x v="32"/>
    <x v="8"/>
    <s v="SU"/>
    <x v="0"/>
    <s v="Bel. Pelton Ladder"/>
    <s v="ODFW"/>
    <d v="1987-04-14T00:00:00"/>
    <x v="2047"/>
    <x v="0"/>
    <d v="1987-04-22T00:00:00"/>
    <x v="1"/>
  </r>
  <r>
    <x v="32"/>
    <x v="0"/>
    <s v="SP"/>
    <x v="53"/>
    <s v="Umatilla River"/>
    <s v="ODFW"/>
    <d v="1986-04-07T00:00:00"/>
    <x v="2048"/>
    <x v="1"/>
    <d v="1986-04-08T00:00:00"/>
    <x v="2"/>
  </r>
  <r>
    <x v="32"/>
    <x v="0"/>
    <s v="SP"/>
    <x v="53"/>
    <s v="Bonifer Acclim Pond"/>
    <s v="ODFW"/>
    <d v="1986-10-21T00:00:00"/>
    <x v="25"/>
    <x v="1"/>
    <d v="1986-10-21T00:00:00"/>
    <x v="2"/>
  </r>
  <r>
    <x v="32"/>
    <x v="7"/>
    <s v="UN"/>
    <x v="12"/>
    <s v="Minthorn Acclimation Pond"/>
    <s v="ODFW"/>
    <d v="1987-04-24T00:00:00"/>
    <x v="27"/>
    <x v="1"/>
    <d v="1987-04-29T00:00:00"/>
    <x v="1"/>
  </r>
  <r>
    <x v="32"/>
    <x v="8"/>
    <s v="SU"/>
    <x v="8"/>
    <s v="Meacham Creek"/>
    <s v="ODFW"/>
    <d v="1987-05-13T00:00:00"/>
    <x v="2049"/>
    <x v="1"/>
    <d v="1987-05-13T00:00:00"/>
    <x v="1"/>
  </r>
  <r>
    <x v="32"/>
    <x v="1"/>
    <s v="SU"/>
    <x v="8"/>
    <s v="Hood River"/>
    <s v="ODFW"/>
    <d v="1987-04-06T00:00:00"/>
    <x v="2009"/>
    <x v="5"/>
    <d v="1987-04-13T00:00:00"/>
    <x v="1"/>
  </r>
  <r>
    <x v="32"/>
    <x v="8"/>
    <s v="WI"/>
    <x v="55"/>
    <s v="Hood River"/>
    <s v="ODFW"/>
    <d v="1987-05-14T00:00:00"/>
    <x v="2050"/>
    <x v="5"/>
    <d v="1987-05-29T00:00:00"/>
    <x v="1"/>
  </r>
  <r>
    <x v="32"/>
    <x v="2"/>
    <s v="FA"/>
    <x v="2"/>
    <s v="Minthorn Acclimation Pond"/>
    <s v="ODFW"/>
    <d v="1987-03-29T00:00:00"/>
    <x v="2051"/>
    <x v="1"/>
    <d v="1987-03-29T00:00:00"/>
    <x v="1"/>
  </r>
  <r>
    <x v="32"/>
    <x v="7"/>
    <s v="UN"/>
    <x v="12"/>
    <s v="Umatilla River"/>
    <s v="ODFW"/>
    <d v="1987-04-14T00:00:00"/>
    <x v="2052"/>
    <x v="1"/>
    <d v="1987-04-22T00:00:00"/>
    <x v="1"/>
  </r>
  <r>
    <x v="32"/>
    <x v="4"/>
    <s v="SP"/>
    <x v="4"/>
    <s v="Carson Hatchery"/>
    <s v="USFW"/>
    <d v="1987-04-10T00:00:00"/>
    <x v="2053"/>
    <x v="2"/>
    <d v="1987-04-16T00:00:00"/>
    <x v="1"/>
  </r>
  <r>
    <x v="32"/>
    <x v="4"/>
    <s v="SP"/>
    <x v="4"/>
    <s v="Bonifer Acclim Pond"/>
    <s v="USFW"/>
    <d v="1987-04-24T00:00:00"/>
    <x v="16"/>
    <x v="1"/>
    <d v="1987-04-29T00:00:00"/>
    <x v="1"/>
  </r>
  <r>
    <x v="32"/>
    <x v="6"/>
    <s v="FA"/>
    <x v="16"/>
    <s v="Little White Salmon Hatchery"/>
    <s v="USFW"/>
    <d v="1987-05-20T00:00:00"/>
    <x v="2054"/>
    <x v="3"/>
    <d v="1987-05-22T00:00:00"/>
    <x v="1"/>
  </r>
  <r>
    <x v="32"/>
    <x v="4"/>
    <s v="SP"/>
    <x v="16"/>
    <s v="Little White Salmon Hatchery"/>
    <s v="USFW"/>
    <d v="1987-04-16T00:00:00"/>
    <x v="2055"/>
    <x v="3"/>
    <d v="1987-04-16T00:00:00"/>
    <x v="1"/>
  </r>
  <r>
    <x v="32"/>
    <x v="4"/>
    <s v="SP"/>
    <x v="58"/>
    <s v="Yakama River"/>
    <s v="USFW"/>
    <d v="1987-04-13T00:00:00"/>
    <x v="1223"/>
    <x v="4"/>
    <d v="1987-04-14T00:00:00"/>
    <x v="1"/>
  </r>
  <r>
    <x v="32"/>
    <x v="6"/>
    <s v="FA"/>
    <x v="17"/>
    <s v="Spring Creek Hatchery"/>
    <s v="USFW"/>
    <d v="1987-04-16T00:00:00"/>
    <x v="2056"/>
    <x v="10"/>
    <d v="1987-04-16T00:00:00"/>
    <x v="1"/>
  </r>
  <r>
    <x v="32"/>
    <x v="4"/>
    <s v="SP"/>
    <x v="22"/>
    <s v="Warm Springs Hatchery"/>
    <s v="USFW"/>
    <d v="1987-04-09T00:00:00"/>
    <x v="2057"/>
    <x v="0"/>
    <d v="1987-04-09T00:00:00"/>
    <x v="1"/>
  </r>
  <r>
    <x v="32"/>
    <x v="7"/>
    <s v="UN"/>
    <x v="5"/>
    <s v="Willard Hatchery"/>
    <s v="USFW"/>
    <d v="1987-04-30T00:00:00"/>
    <x v="2058"/>
    <x v="3"/>
    <d v="1987-05-01T00:00:00"/>
    <x v="1"/>
  </r>
  <r>
    <x v="32"/>
    <x v="4"/>
    <s v="SP"/>
    <x v="61"/>
    <s v="Bel. Priest Rapids Dam"/>
    <s v="USFW"/>
    <d v="1987-04-20T00:00:00"/>
    <x v="2059"/>
    <x v="7"/>
    <d v="1987-04-28T00:00:00"/>
    <x v="1"/>
  </r>
  <r>
    <x v="32"/>
    <x v="0"/>
    <s v="SP"/>
    <x v="4"/>
    <s v="Carson Hatchery"/>
    <s v="USFW"/>
    <d v="1986-11-26T00:00:00"/>
    <x v="2060"/>
    <x v="2"/>
    <d v="1986-11-26T00:00:00"/>
    <x v="2"/>
  </r>
  <r>
    <x v="32"/>
    <x v="7"/>
    <s v="UN"/>
    <x v="16"/>
    <s v="Little White Salmon Hatchery"/>
    <s v="USFW"/>
    <d v="1986-09-30T00:00:00"/>
    <x v="2061"/>
    <x v="3"/>
    <d v="1986-09-30T00:00:00"/>
    <x v="1"/>
  </r>
  <r>
    <x v="32"/>
    <x v="0"/>
    <s v="SP"/>
    <x v="22"/>
    <s v="Warm Springs Hatchery"/>
    <s v="USFW"/>
    <d v="1986-10-01T00:00:00"/>
    <x v="1996"/>
    <x v="0"/>
    <d v="1986-10-01T00:00:00"/>
    <x v="2"/>
  </r>
  <r>
    <x v="32"/>
    <x v="6"/>
    <s v="FA"/>
    <x v="16"/>
    <s v="Little White Salmon Hatchery"/>
    <s v="USFW"/>
    <d v="1987-03-19T00:00:00"/>
    <x v="2062"/>
    <x v="3"/>
    <d v="1987-03-20T00:00:00"/>
    <x v="2"/>
  </r>
  <r>
    <x v="32"/>
    <x v="6"/>
    <s v="FA"/>
    <x v="17"/>
    <s v="Spring Creek Hatchery"/>
    <s v="USFW"/>
    <d v="1987-03-19T00:00:00"/>
    <x v="2063"/>
    <x v="10"/>
    <d v="1987-03-19T00:00:00"/>
    <x v="1"/>
  </r>
  <r>
    <x v="32"/>
    <x v="2"/>
    <s v="FA"/>
    <x v="16"/>
    <s v="Little White Salmon Hatchery"/>
    <s v="USFW"/>
    <d v="1987-04-15T00:00:00"/>
    <x v="2064"/>
    <x v="3"/>
    <d v="1987-04-16T00:00:00"/>
    <x v="1"/>
  </r>
  <r>
    <x v="32"/>
    <x v="6"/>
    <s v="FA"/>
    <x v="17"/>
    <s v="Spring Creek Hatchery"/>
    <s v="USFW"/>
    <d v="1987-05-21T00:00:00"/>
    <x v="2065"/>
    <x v="10"/>
    <d v="1987-05-21T00:00:00"/>
    <x v="1"/>
  </r>
  <r>
    <x v="32"/>
    <x v="7"/>
    <s v="UN"/>
    <x v="5"/>
    <s v="Yakama River"/>
    <s v="USFW"/>
    <d v="1987-04-29T00:00:00"/>
    <x v="2066"/>
    <x v="4"/>
    <d v="1987-05-07T00:00:00"/>
    <x v="1"/>
  </r>
  <r>
    <x v="32"/>
    <x v="6"/>
    <s v="FA"/>
    <x v="16"/>
    <s v="Drano Lake"/>
    <s v="USFW"/>
    <d v="1987-05-20T00:00:00"/>
    <x v="2067"/>
    <x v="3"/>
    <d v="1987-05-22T00:00:00"/>
    <x v="0"/>
  </r>
  <r>
    <x v="32"/>
    <x v="9"/>
    <s v="NO"/>
    <x v="15"/>
    <s v="Klickitat Hatchery"/>
    <s v="WDFW"/>
    <d v="1987-04-14T00:00:00"/>
    <x v="2068"/>
    <x v="8"/>
    <d v="1987-06-10T00:00:00"/>
    <x v="1"/>
  </r>
  <r>
    <x v="32"/>
    <x v="6"/>
    <s v="FA"/>
    <x v="15"/>
    <s v="Klickitat Hatchery"/>
    <s v="WDFW"/>
    <d v="1987-05-05T00:00:00"/>
    <x v="2069"/>
    <x v="8"/>
    <d v="1987-05-06T00:00:00"/>
    <x v="1"/>
  </r>
  <r>
    <x v="32"/>
    <x v="6"/>
    <s v="FA"/>
    <x v="15"/>
    <s v="Klickitat Hatchery"/>
    <s v="WDFW"/>
    <d v="1987-04-08T00:00:00"/>
    <x v="2025"/>
    <x v="8"/>
    <d v="1987-04-08T00:00:00"/>
    <x v="1"/>
  </r>
  <r>
    <x v="32"/>
    <x v="4"/>
    <s v="SP"/>
    <x v="15"/>
    <s v="Klickitat Hatchery"/>
    <s v="WDFW"/>
    <d v="1987-04-09T00:00:00"/>
    <x v="2070"/>
    <x v="8"/>
    <d v="1987-04-09T00:00:00"/>
    <x v="1"/>
  </r>
  <r>
    <x v="32"/>
    <x v="6"/>
    <s v="FA"/>
    <x v="18"/>
    <s v="Priest Rapids Hatchery"/>
    <s v="WDFW"/>
    <d v="1987-06-08T00:00:00"/>
    <x v="2071"/>
    <x v="7"/>
    <d v="1987-06-08T00:00:00"/>
    <x v="1"/>
  </r>
  <r>
    <x v="32"/>
    <x v="2"/>
    <s v="FA"/>
    <x v="19"/>
    <s v="Ringold Springs H Salmon"/>
    <s v="WDFW"/>
    <d v="1987-04-01T00:00:00"/>
    <x v="1321"/>
    <x v="7"/>
    <d v="1987-04-03T00:00:00"/>
    <x v="1"/>
  </r>
  <r>
    <x v="32"/>
    <x v="9"/>
    <s v="NO"/>
    <x v="21"/>
    <s v="Klickitat River"/>
    <s v="WDFW"/>
    <d v="1987-04-07T00:00:00"/>
    <x v="2072"/>
    <x v="8"/>
    <d v="1987-04-17T00:00:00"/>
    <x v="1"/>
  </r>
  <r>
    <x v="32"/>
    <x v="13"/>
    <s v="SO"/>
    <x v="21"/>
    <s v="Klickitat River"/>
    <s v="WDFW"/>
    <d v="1987-04-07T00:00:00"/>
    <x v="2073"/>
    <x v="8"/>
    <d v="1987-04-17T00:00:00"/>
    <x v="1"/>
  </r>
  <r>
    <x v="32"/>
    <x v="6"/>
    <s v="FA"/>
    <x v="15"/>
    <s v="Klickitat Hatchery"/>
    <s v="WDFW"/>
    <d v="1987-05-06T00:00:00"/>
    <x v="301"/>
    <x v="8"/>
    <d v="1987-05-06T00:00:00"/>
    <x v="1"/>
  </r>
  <r>
    <x v="32"/>
    <x v="6"/>
    <s v="FA"/>
    <x v="18"/>
    <s v="Yakama River"/>
    <s v="WDFW"/>
    <d v="1987-05-05T00:00:00"/>
    <x v="2074"/>
    <x v="4"/>
    <d v="1987-05-07T00:00:00"/>
    <x v="1"/>
  </r>
  <r>
    <x v="32"/>
    <x v="6"/>
    <s v="FA"/>
    <x v="15"/>
    <s v="Klickitat Hatchery"/>
    <s v="WDFW"/>
    <d v="1987-06-05T00:00:00"/>
    <x v="2075"/>
    <x v="8"/>
    <d v="1987-06-05T00:00:00"/>
    <x v="1"/>
  </r>
  <r>
    <x v="32"/>
    <x v="6"/>
    <s v="FA"/>
    <x v="18"/>
    <s v="Priest Rapids Hatchery"/>
    <s v="WDFW"/>
    <d v="1987-06-11T00:00:00"/>
    <x v="2076"/>
    <x v="7"/>
    <d v="1987-06-11T00:00:00"/>
    <x v="1"/>
  </r>
  <r>
    <x v="32"/>
    <x v="6"/>
    <s v="FA"/>
    <x v="18"/>
    <s v="Priest Rapids Hatchery"/>
    <s v="WDFW"/>
    <d v="1987-06-15T00:00:00"/>
    <x v="1917"/>
    <x v="7"/>
    <d v="1987-06-15T00:00:00"/>
    <x v="1"/>
  </r>
  <r>
    <x v="32"/>
    <x v="6"/>
    <s v="FA"/>
    <x v="18"/>
    <s v="Priest Rapids Hatchery"/>
    <s v="WDFW"/>
    <d v="1987-06-22T00:00:00"/>
    <x v="2077"/>
    <x v="7"/>
    <d v="1987-06-22T00:00:00"/>
    <x v="1"/>
  </r>
  <r>
    <x v="32"/>
    <x v="6"/>
    <s v="FA"/>
    <x v="18"/>
    <s v="Priest Rapids Hatchery"/>
    <s v="WDFW"/>
    <d v="1987-06-25T00:00:00"/>
    <x v="2078"/>
    <x v="7"/>
    <d v="1987-06-25T00:00:00"/>
    <x v="1"/>
  </r>
  <r>
    <x v="32"/>
    <x v="1"/>
    <s v="SU"/>
    <x v="10"/>
    <s v="Mill Cr (Walla Walla)"/>
    <s v="WDFW"/>
    <d v="1987-04-21T00:00:00"/>
    <x v="2079"/>
    <x v="9"/>
    <d v="1987-04-21T00:00:00"/>
    <x v="1"/>
  </r>
  <r>
    <x v="32"/>
    <x v="8"/>
    <s v="SU"/>
    <x v="10"/>
    <s v="Walla Walla River"/>
    <s v="WDFW"/>
    <d v="1987-04-21T00:00:00"/>
    <x v="2080"/>
    <x v="9"/>
    <d v="1987-05-04T00:00:00"/>
    <x v="1"/>
  </r>
  <r>
    <x v="32"/>
    <x v="1"/>
    <s v="SU"/>
    <x v="54"/>
    <s v="Naches River"/>
    <s v="WDFW"/>
    <d v="1987-04-06T00:00:00"/>
    <x v="2081"/>
    <x v="4"/>
    <d v="1987-04-11T00:00:00"/>
    <x v="1"/>
  </r>
  <r>
    <x v="32"/>
    <x v="1"/>
    <s v="SU"/>
    <x v="19"/>
    <s v="Ringold Springs H Game"/>
    <s v="WDFW"/>
    <d v="1987-04-16T00:00:00"/>
    <x v="22"/>
    <x v="7"/>
    <d v="1987-04-27T00:00:00"/>
    <x v="1"/>
  </r>
  <r>
    <x v="32"/>
    <x v="1"/>
    <s v="SU"/>
    <x v="45"/>
    <s v="Klickitat River"/>
    <s v="WDFW"/>
    <d v="1987-04-16T00:00:00"/>
    <x v="2082"/>
    <x v="8"/>
    <d v="1987-04-20T00:00:00"/>
    <x v="1"/>
  </r>
  <r>
    <x v="32"/>
    <x v="1"/>
    <s v="SU"/>
    <x v="45"/>
    <s v="Wind River"/>
    <s v="WDFW"/>
    <d v="1987-04-20T00:00:00"/>
    <x v="126"/>
    <x v="2"/>
    <d v="1987-04-28T00:00:00"/>
    <x v="1"/>
  </r>
  <r>
    <x v="32"/>
    <x v="8"/>
    <s v="SU"/>
    <x v="25"/>
    <s v="Bel. Priest Rapids Dam"/>
    <s v="WDFW"/>
    <d v="1987-04-23T00:00:00"/>
    <x v="2083"/>
    <x v="7"/>
    <d v="1987-05-01T00:00:00"/>
    <x v="1"/>
  </r>
  <r>
    <x v="32"/>
    <x v="1"/>
    <s v="SU"/>
    <x v="30"/>
    <s v="Naches River"/>
    <s v="WDFW &amp; YATR"/>
    <d v="1987-04-14T00:00:00"/>
    <x v="2082"/>
    <x v="4"/>
    <d v="1987-04-15T00:00:00"/>
    <x v="1"/>
  </r>
  <r>
    <x v="32"/>
    <x v="1"/>
    <s v="SU"/>
    <x v="45"/>
    <s v="White Salmon River"/>
    <s v="WDFW"/>
    <d v="1987-04-26T00:00:00"/>
    <x v="30"/>
    <x v="11"/>
    <d v="1987-04-28T00:00:00"/>
    <x v="1"/>
  </r>
  <r>
    <x v="32"/>
    <x v="11"/>
    <s v="UN"/>
    <x v="46"/>
    <s v="Bel. Priest Rapids Dam"/>
    <s v="n/a"/>
    <d v="1987-04-16T00:00:00"/>
    <x v="1829"/>
    <x v="7"/>
    <d v="1987-06-05T00:00:00"/>
    <x v="1"/>
  </r>
  <r>
    <x v="32"/>
    <x v="19"/>
    <s v="UN"/>
    <x v="46"/>
    <s v="Bel. McNary Dam"/>
    <s v="n/a"/>
    <d v="1987-04-21T00:00:00"/>
    <x v="2084"/>
    <x v="12"/>
    <d v="1987-06-30T00:00:00"/>
    <x v="1"/>
  </r>
  <r>
    <x v="32"/>
    <x v="6"/>
    <s v="FA"/>
    <x v="46"/>
    <s v="Bel. McNary Dam"/>
    <s v="n/a"/>
    <d v="1987-06-18T00:00:00"/>
    <x v="2085"/>
    <x v="12"/>
    <d v="1987-08-14T00:00:00"/>
    <x v="1"/>
  </r>
  <r>
    <x v="32"/>
    <x v="19"/>
    <s v="UN"/>
    <x v="46"/>
    <s v="Bel. Priest Rapids Dam"/>
    <s v="n/a"/>
    <d v="1987-05-01T00:00:00"/>
    <x v="2086"/>
    <x v="7"/>
    <d v="1987-05-31T00:00:00"/>
    <x v="1"/>
  </r>
  <r>
    <x v="32"/>
    <x v="1"/>
    <s v="SU"/>
    <x v="46"/>
    <s v="Bel. Priest Rapids Dam"/>
    <s v="n/a"/>
    <d v="1987-05-01T00:00:00"/>
    <x v="533"/>
    <x v="7"/>
    <d v="1987-05-01T00:00:00"/>
    <x v="1"/>
  </r>
  <r>
    <x v="32"/>
    <x v="4"/>
    <s v="SP"/>
    <x v="46"/>
    <s v="Naches River"/>
    <s v="n/a"/>
    <d v="1986-10-22T00:00:00"/>
    <x v="126"/>
    <x v="4"/>
    <d v="1987-05-08T00:00:00"/>
    <x v="1"/>
  </r>
  <r>
    <x v="32"/>
    <x v="4"/>
    <s v="SP"/>
    <x v="46"/>
    <s v="Yakama River"/>
    <s v="n/a"/>
    <d v="1987-04-01T00:00:00"/>
    <x v="2087"/>
    <x v="4"/>
    <d v="1987-04-01T00:00:00"/>
    <x v="1"/>
  </r>
  <r>
    <x v="32"/>
    <x v="4"/>
    <s v="SP"/>
    <x v="46"/>
    <s v="Yakama River"/>
    <s v="n/a"/>
    <d v="1987-01-02T00:00:00"/>
    <x v="2088"/>
    <x v="4"/>
    <d v="1987-05-08T00:00:00"/>
    <x v="1"/>
  </r>
  <r>
    <x v="32"/>
    <x v="6"/>
    <s v="FA"/>
    <x v="46"/>
    <s v="Yakama River"/>
    <s v="n/a"/>
    <d v="1987-05-07T00:00:00"/>
    <x v="2089"/>
    <x v="4"/>
    <d v="1987-05-08T00:00:00"/>
    <x v="1"/>
  </r>
  <r>
    <x v="32"/>
    <x v="1"/>
    <s v="SU"/>
    <x v="46"/>
    <s v="Yakama River"/>
    <s v="n/a"/>
    <d v="1987-03-23T00:00:00"/>
    <x v="2090"/>
    <x v="4"/>
    <d v="1987-03-23T00:00:00"/>
    <x v="1"/>
  </r>
  <r>
    <x v="32"/>
    <x v="4"/>
    <s v="SP"/>
    <x v="46"/>
    <s v="Yakama River"/>
    <s v="n/a"/>
    <d v="1987-03-23T00:00:00"/>
    <x v="2091"/>
    <x v="4"/>
    <d v="1987-03-23T00:00:00"/>
    <x v="1"/>
  </r>
  <r>
    <x v="32"/>
    <x v="6"/>
    <s v="FA"/>
    <x v="46"/>
    <s v="Horn Rapids Dam"/>
    <s v="n/a"/>
    <d v="1987-04-20T00:00:00"/>
    <x v="2092"/>
    <x v="4"/>
    <d v="1987-04-20T00:00:00"/>
    <x v="1"/>
  </r>
  <r>
    <x v="32"/>
    <x v="4"/>
    <s v="SP"/>
    <x v="46"/>
    <s v="Union Gap (Yakama R)"/>
    <s v="n/a"/>
    <d v="1987-05-04T00:00:00"/>
    <x v="2093"/>
    <x v="4"/>
    <d v="1987-05-04T00:00:00"/>
    <x v="1"/>
  </r>
  <r>
    <x v="32"/>
    <x v="1"/>
    <s v="SU"/>
    <x v="46"/>
    <s v="Union Gap (Yakama R)"/>
    <s v="n/a"/>
    <d v="1987-05-04T00:00:00"/>
    <x v="2094"/>
    <x v="4"/>
    <d v="1987-05-04T00:00:00"/>
    <x v="1"/>
  </r>
  <r>
    <x v="32"/>
    <x v="4"/>
    <s v="SP"/>
    <x v="46"/>
    <s v="Yakama River"/>
    <s v="n/a"/>
    <d v="1987-03-14T00:00:00"/>
    <x v="2095"/>
    <x v="4"/>
    <d v="1987-03-19T00:00:00"/>
    <x v="1"/>
  </r>
  <r>
    <x v="32"/>
    <x v="6"/>
    <s v="FA"/>
    <x v="46"/>
    <s v="Yakama River"/>
    <s v="n/a"/>
    <d v="1987-03-14T00:00:00"/>
    <x v="2096"/>
    <x v="4"/>
    <d v="1987-03-20T00:00:00"/>
    <x v="1"/>
  </r>
  <r>
    <x v="32"/>
    <x v="1"/>
    <s v="SU"/>
    <x v="46"/>
    <s v="Yakama River"/>
    <s v="n/a"/>
    <d v="1987-03-13T00:00:00"/>
    <x v="2097"/>
    <x v="4"/>
    <d v="1987-03-20T00:00:00"/>
    <x v="1"/>
  </r>
  <r>
    <x v="32"/>
    <x v="1"/>
    <s v="SU"/>
    <x v="46"/>
    <s v="Yakama River"/>
    <s v="n/a"/>
    <d v="1987-03-06T00:00:00"/>
    <x v="2098"/>
    <x v="4"/>
    <d v="1987-03-07T00:00:00"/>
    <x v="1"/>
  </r>
  <r>
    <x v="32"/>
    <x v="6"/>
    <s v="FA"/>
    <x v="46"/>
    <s v="Yakama River"/>
    <s v="n/a"/>
    <d v="1987-04-03T00:00:00"/>
    <x v="2099"/>
    <x v="4"/>
    <d v="1987-04-05T00:00:00"/>
    <x v="1"/>
  </r>
  <r>
    <x v="33"/>
    <x v="0"/>
    <s v="SP"/>
    <x v="58"/>
    <s v="Yakama River"/>
    <s v="USFW"/>
    <d v="1985-09-18T00:00:00"/>
    <x v="2100"/>
    <x v="4"/>
    <d v="1985-09-19T00:00:00"/>
    <x v="2"/>
  </r>
  <r>
    <x v="33"/>
    <x v="0"/>
    <s v="SP"/>
    <x v="58"/>
    <s v="Yakama River"/>
    <s v="USFW"/>
    <d v="1985-11-19T00:00:00"/>
    <x v="2101"/>
    <x v="4"/>
    <d v="1985-11-20T00:00:00"/>
    <x v="2"/>
  </r>
  <r>
    <x v="33"/>
    <x v="0"/>
    <s v="SP"/>
    <x v="22"/>
    <s v="Warm Springs Hatchery"/>
    <s v="USFW"/>
    <d v="1985-10-01T00:00:00"/>
    <x v="2102"/>
    <x v="0"/>
    <d v="1985-10-01T00:00:00"/>
    <x v="2"/>
  </r>
  <r>
    <x v="33"/>
    <x v="0"/>
    <s v="SP"/>
    <x v="15"/>
    <s v="Upper Klickitat River"/>
    <s v="WDFW"/>
    <d v="1985-04-24T00:00:00"/>
    <x v="2103"/>
    <x v="8"/>
    <d v="1985-04-24T00:00:00"/>
    <x v="2"/>
  </r>
  <r>
    <x v="33"/>
    <x v="14"/>
    <s v="SO"/>
    <x v="15"/>
    <s v="Klickitat Hatchery"/>
    <s v="WDFW"/>
    <d v="1985-03-15T00:00:00"/>
    <x v="2104"/>
    <x v="8"/>
    <d v="1985-03-15T00:00:00"/>
    <x v="2"/>
  </r>
  <r>
    <x v="33"/>
    <x v="14"/>
    <s v="SO"/>
    <x v="15"/>
    <s v="Klickitat River"/>
    <s v="WDFW"/>
    <d v="1985-05-08T00:00:00"/>
    <x v="2105"/>
    <x v="8"/>
    <d v="1985-05-08T00:00:00"/>
    <x v="2"/>
  </r>
  <r>
    <x v="33"/>
    <x v="16"/>
    <s v="UN"/>
    <x v="57"/>
    <s v="White Salmon River"/>
    <s v="WDFW"/>
    <d v="1985-07-15T00:00:00"/>
    <x v="2106"/>
    <x v="11"/>
    <d v="1985-07-18T00:00:00"/>
    <x v="4"/>
  </r>
  <r>
    <x v="33"/>
    <x v="1"/>
    <s v="SU"/>
    <x v="0"/>
    <s v="Bel. Pelton Ladder"/>
    <s v="ODFW"/>
    <d v="1985-12-26T00:00:00"/>
    <x v="2107"/>
    <x v="0"/>
    <d v="1985-12-26T00:00:00"/>
    <x v="1"/>
  </r>
  <r>
    <x v="33"/>
    <x v="4"/>
    <s v="SP"/>
    <x v="0"/>
    <s v="Bel. Pelton Ladder"/>
    <s v="ODFW"/>
    <d v="1986-06-05T00:00:00"/>
    <x v="2108"/>
    <x v="0"/>
    <d v="1986-06-05T00:00:00"/>
    <x v="1"/>
  </r>
  <r>
    <x v="33"/>
    <x v="4"/>
    <s v="SP"/>
    <x v="0"/>
    <s v="Bel. Pelton Ladder"/>
    <s v="ODFW"/>
    <d v="1986-03-12T00:00:00"/>
    <x v="2109"/>
    <x v="0"/>
    <d v="1986-03-13T00:00:00"/>
    <x v="1"/>
  </r>
  <r>
    <x v="33"/>
    <x v="2"/>
    <s v="FA"/>
    <x v="53"/>
    <s v="Minthorn Acclimation Pond"/>
    <s v="ODFW"/>
    <d v="1986-03-21T00:00:00"/>
    <x v="2110"/>
    <x v="1"/>
    <d v="1986-03-24T00:00:00"/>
    <x v="1"/>
  </r>
  <r>
    <x v="33"/>
    <x v="6"/>
    <s v="FA"/>
    <x v="53"/>
    <s v="Umatilla River"/>
    <s v="ODFW"/>
    <d v="1986-06-09T00:00:00"/>
    <x v="2111"/>
    <x v="1"/>
    <d v="1986-06-11T00:00:00"/>
    <x v="1"/>
  </r>
  <r>
    <x v="33"/>
    <x v="8"/>
    <s v="SU"/>
    <x v="8"/>
    <s v="Bonifer Acclim Pond"/>
    <s v="ODFW"/>
    <d v="1986-05-01T00:00:00"/>
    <x v="2112"/>
    <x v="1"/>
    <d v="1986-05-04T00:00:00"/>
    <x v="1"/>
  </r>
  <r>
    <x v="33"/>
    <x v="1"/>
    <s v="SU"/>
    <x v="8"/>
    <s v="Hood River"/>
    <s v="ODFW"/>
    <d v="1986-04-07T00:00:00"/>
    <x v="2113"/>
    <x v="5"/>
    <d v="1986-04-11T00:00:00"/>
    <x v="1"/>
  </r>
  <r>
    <x v="33"/>
    <x v="8"/>
    <s v="SU"/>
    <x v="0"/>
    <s v="Bel. Pelton Ladder"/>
    <s v="ODFW"/>
    <d v="1986-04-07T00:00:00"/>
    <x v="2114"/>
    <x v="0"/>
    <d v="1986-04-14T00:00:00"/>
    <x v="1"/>
  </r>
  <r>
    <x v="33"/>
    <x v="2"/>
    <s v="FA"/>
    <x v="53"/>
    <s v="Bonifer Acclim Pond"/>
    <s v="ODFW"/>
    <d v="1986-03-22T00:00:00"/>
    <x v="16"/>
    <x v="1"/>
    <d v="1986-03-25T00:00:00"/>
    <x v="1"/>
  </r>
  <r>
    <x v="33"/>
    <x v="6"/>
    <s v="FA"/>
    <x v="53"/>
    <s v="Minthorn Acclimation Pond"/>
    <s v="ODFW"/>
    <d v="1986-10-16T00:00:00"/>
    <x v="2115"/>
    <x v="1"/>
    <d v="1986-10-16T00:00:00"/>
    <x v="1"/>
  </r>
  <r>
    <x v="33"/>
    <x v="8"/>
    <s v="WI"/>
    <x v="55"/>
    <s v="Hood River"/>
    <s v="ODFW"/>
    <d v="1986-03-17T00:00:00"/>
    <x v="2116"/>
    <x v="5"/>
    <d v="1986-03-21T00:00:00"/>
    <x v="1"/>
  </r>
  <r>
    <x v="33"/>
    <x v="7"/>
    <s v="UN"/>
    <x v="16"/>
    <s v="Willard Hatchery"/>
    <s v="USFW"/>
    <d v="1986-03-06T00:00:00"/>
    <x v="2117"/>
    <x v="3"/>
    <d v="1986-03-06T00:00:00"/>
    <x v="1"/>
  </r>
  <r>
    <x v="33"/>
    <x v="7"/>
    <s v="UN"/>
    <x v="5"/>
    <s v="Willard Hatchery"/>
    <s v="USFW"/>
    <d v="1986-05-14T00:00:00"/>
    <x v="2118"/>
    <x v="3"/>
    <d v="1986-05-14T00:00:00"/>
    <x v="1"/>
  </r>
  <r>
    <x v="33"/>
    <x v="6"/>
    <s v="FA"/>
    <x v="17"/>
    <s v="Spring Creek Hatchery"/>
    <s v="USFW"/>
    <d v="1986-03-06T00:00:00"/>
    <x v="2119"/>
    <x v="10"/>
    <d v="1986-03-06T00:00:00"/>
    <x v="1"/>
  </r>
  <r>
    <x v="33"/>
    <x v="6"/>
    <s v="FA"/>
    <x v="17"/>
    <s v="Spring Creek Hatchery"/>
    <s v="USFW"/>
    <d v="1986-04-08T00:00:00"/>
    <x v="2120"/>
    <x v="10"/>
    <d v="1986-04-08T00:00:00"/>
    <x v="1"/>
  </r>
  <r>
    <x v="33"/>
    <x v="6"/>
    <s v="FA"/>
    <x v="17"/>
    <s v="Spring Creek Hatchery"/>
    <s v="USFW"/>
    <d v="1986-05-15T00:00:00"/>
    <x v="2121"/>
    <x v="10"/>
    <d v="1986-05-15T00:00:00"/>
    <x v="1"/>
  </r>
  <r>
    <x v="33"/>
    <x v="6"/>
    <s v="FA"/>
    <x v="17"/>
    <s v="Social Security Pond"/>
    <s v="USFW"/>
    <d v="1986-05-06T00:00:00"/>
    <x v="1416"/>
    <x v="12"/>
    <d v="1986-05-06T00:00:00"/>
    <x v="1"/>
  </r>
  <r>
    <x v="33"/>
    <x v="6"/>
    <s v="FA"/>
    <x v="17"/>
    <s v="Rock Cr (J. Day Pool)"/>
    <s v="USFW"/>
    <d v="1986-05-15T00:00:00"/>
    <x v="1223"/>
    <x v="12"/>
    <d v="1986-05-15T00:00:00"/>
    <x v="1"/>
  </r>
  <r>
    <x v="33"/>
    <x v="6"/>
    <s v="FA"/>
    <x v="17"/>
    <s v="Hanford Ferry"/>
    <s v="USFW"/>
    <d v="1986-05-22T00:00:00"/>
    <x v="2122"/>
    <x v="7"/>
    <d v="1986-05-23T00:00:00"/>
    <x v="1"/>
  </r>
  <r>
    <x v="33"/>
    <x v="6"/>
    <s v="FA"/>
    <x v="17"/>
    <s v="Yakama River"/>
    <s v="USFW"/>
    <d v="1986-05-19T00:00:00"/>
    <x v="2123"/>
    <x v="4"/>
    <d v="1986-05-22T00:00:00"/>
    <x v="1"/>
  </r>
  <r>
    <x v="33"/>
    <x v="6"/>
    <s v="FA"/>
    <x v="16"/>
    <s v="Little White Salmon Hatchery"/>
    <s v="USFW"/>
    <d v="1986-04-14T00:00:00"/>
    <x v="2124"/>
    <x v="3"/>
    <d v="1986-04-14T00:00:00"/>
    <x v="1"/>
  </r>
  <r>
    <x v="33"/>
    <x v="6"/>
    <s v="FA"/>
    <x v="16"/>
    <s v="Little White Salmon Hatchery"/>
    <s v="USFW"/>
    <d v="1986-06-18T00:00:00"/>
    <x v="2125"/>
    <x v="3"/>
    <d v="1986-06-18T00:00:00"/>
    <x v="1"/>
  </r>
  <r>
    <x v="33"/>
    <x v="4"/>
    <s v="SP"/>
    <x v="58"/>
    <s v="Yakama River"/>
    <s v="USFW"/>
    <d v="1986-03-28T00:00:00"/>
    <x v="2126"/>
    <x v="4"/>
    <d v="1986-04-28T00:00:00"/>
    <x v="1"/>
  </r>
  <r>
    <x v="33"/>
    <x v="4"/>
    <s v="SP"/>
    <x v="61"/>
    <s v="Bel. Priest Rapids Dam"/>
    <s v="USFW"/>
    <d v="1986-04-21T00:00:00"/>
    <x v="2127"/>
    <x v="7"/>
    <d v="1986-04-29T00:00:00"/>
    <x v="1"/>
  </r>
  <r>
    <x v="33"/>
    <x v="0"/>
    <s v="SP"/>
    <x v="22"/>
    <s v="Warm Springs Hatchery"/>
    <s v="USFW"/>
    <d v="1985-10-01T00:00:00"/>
    <x v="2102"/>
    <x v="0"/>
    <d v="1985-10-01T00:00:00"/>
    <x v="2"/>
  </r>
  <r>
    <x v="33"/>
    <x v="4"/>
    <s v="SP"/>
    <x v="22"/>
    <s v="Warm Springs Hatchery"/>
    <s v="USFW"/>
    <d v="1986-04-09T00:00:00"/>
    <x v="2128"/>
    <x v="0"/>
    <d v="1986-04-09T00:00:00"/>
    <x v="1"/>
  </r>
  <r>
    <x v="33"/>
    <x v="4"/>
    <s v="SP"/>
    <x v="4"/>
    <s v="Carson Hatchery"/>
    <s v="USFW"/>
    <d v="1986-03-06T00:00:00"/>
    <x v="945"/>
    <x v="2"/>
    <d v="1986-03-06T00:00:00"/>
    <x v="1"/>
  </r>
  <r>
    <x v="33"/>
    <x v="4"/>
    <s v="SP"/>
    <x v="4"/>
    <s v="Carson Hatchery"/>
    <s v="USFW"/>
    <d v="1986-04-15T00:00:00"/>
    <x v="2129"/>
    <x v="2"/>
    <d v="1986-04-15T00:00:00"/>
    <x v="1"/>
  </r>
  <r>
    <x v="33"/>
    <x v="4"/>
    <s v="SP"/>
    <x v="16"/>
    <s v="Little White Salmon Hatchery"/>
    <s v="USFW"/>
    <d v="1986-04-14T00:00:00"/>
    <x v="2130"/>
    <x v="3"/>
    <d v="1986-04-14T00:00:00"/>
    <x v="1"/>
  </r>
  <r>
    <x v="33"/>
    <x v="4"/>
    <s v="SP"/>
    <x v="4"/>
    <s v="Bonifer Acclim Pond"/>
    <s v="USFW"/>
    <d v="1986-04-11T00:00:00"/>
    <x v="275"/>
    <x v="1"/>
    <d v="1986-04-13T00:00:00"/>
    <x v="1"/>
  </r>
  <r>
    <x v="33"/>
    <x v="0"/>
    <s v="SP"/>
    <x v="58"/>
    <s v="Yakama River"/>
    <s v="USFW"/>
    <d v="1985-06-11T00:00:00"/>
    <x v="2131"/>
    <x v="4"/>
    <d v="1985-06-11T00:00:00"/>
    <x v="4"/>
  </r>
  <r>
    <x v="33"/>
    <x v="0"/>
    <s v="SP"/>
    <x v="58"/>
    <s v="Yakama River"/>
    <s v="USFW"/>
    <d v="1985-09-18T00:00:00"/>
    <x v="2100"/>
    <x v="4"/>
    <d v="1985-09-19T00:00:00"/>
    <x v="2"/>
  </r>
  <r>
    <x v="33"/>
    <x v="0"/>
    <s v="SP"/>
    <x v="58"/>
    <s v="Yakama River"/>
    <s v="USFW"/>
    <d v="1985-11-19T00:00:00"/>
    <x v="2132"/>
    <x v="4"/>
    <d v="1985-11-20T00:00:00"/>
    <x v="2"/>
  </r>
  <r>
    <x v="33"/>
    <x v="7"/>
    <s v="UN"/>
    <x v="5"/>
    <s v="Willard Hatchery"/>
    <s v="USFW"/>
    <d v="1986-04-18T00:00:00"/>
    <x v="16"/>
    <x v="3"/>
    <d v="1986-04-18T00:00:00"/>
    <x v="1"/>
  </r>
  <r>
    <x v="33"/>
    <x v="6"/>
    <s v="FA"/>
    <x v="17"/>
    <s v="Rock Cr (J. Day Pool)"/>
    <s v="USFW"/>
    <d v="1986-05-20T00:00:00"/>
    <x v="22"/>
    <x v="12"/>
    <d v="1986-05-20T00:00:00"/>
    <x v="1"/>
  </r>
  <r>
    <x v="33"/>
    <x v="6"/>
    <s v="FA"/>
    <x v="17"/>
    <s v="Rock Cr (J. Day Pool)"/>
    <s v="USFW"/>
    <d v="1986-06-04T00:00:00"/>
    <x v="2133"/>
    <x v="12"/>
    <d v="1986-06-06T00:00:00"/>
    <x v="1"/>
  </r>
  <r>
    <x v="33"/>
    <x v="4"/>
    <s v="SP"/>
    <x v="15"/>
    <s v="Klickitat Hatchery"/>
    <s v="WDFW"/>
    <d v="1986-05-02T00:00:00"/>
    <x v="2134"/>
    <x v="8"/>
    <d v="1986-05-06T00:00:00"/>
    <x v="1"/>
  </r>
  <r>
    <x v="33"/>
    <x v="6"/>
    <s v="FA"/>
    <x v="15"/>
    <s v="Klickitat Hatchery"/>
    <s v="WDFW"/>
    <d v="1986-05-01T00:00:00"/>
    <x v="2135"/>
    <x v="8"/>
    <d v="1986-05-01T00:00:00"/>
    <x v="1"/>
  </r>
  <r>
    <x v="33"/>
    <x v="7"/>
    <s v="UN"/>
    <x v="15"/>
    <s v="Klickitat Hatchery"/>
    <s v="WDFW"/>
    <d v="1986-04-01T00:00:00"/>
    <x v="2136"/>
    <x v="8"/>
    <d v="1986-06-09T00:00:00"/>
    <x v="1"/>
  </r>
  <r>
    <x v="33"/>
    <x v="6"/>
    <s v="FA"/>
    <x v="18"/>
    <s v="Priest Rapids Hatchery"/>
    <s v="WDFW"/>
    <d v="1986-06-05T00:00:00"/>
    <x v="2137"/>
    <x v="7"/>
    <d v="1986-06-25T00:00:00"/>
    <x v="1"/>
  </r>
  <r>
    <x v="33"/>
    <x v="2"/>
    <s v="FA"/>
    <x v="19"/>
    <s v="Ringold Springs H Salmon"/>
    <s v="WDFW"/>
    <d v="1986-04-01T00:00:00"/>
    <x v="2138"/>
    <x v="7"/>
    <d v="1986-04-06T00:00:00"/>
    <x v="1"/>
  </r>
  <r>
    <x v="33"/>
    <x v="2"/>
    <s v="FA"/>
    <x v="18"/>
    <s v="Priest Rapids Hatchery"/>
    <s v="WDFW"/>
    <d v="1986-04-01T00:00:00"/>
    <x v="2139"/>
    <x v="7"/>
    <d v="1986-04-01T00:00:00"/>
    <x v="1"/>
  </r>
  <r>
    <x v="33"/>
    <x v="6"/>
    <s v="FA"/>
    <x v="15"/>
    <s v="Klickitat Hatchery"/>
    <s v="WDFW"/>
    <d v="1986-04-02T00:00:00"/>
    <x v="73"/>
    <x v="8"/>
    <d v="1986-04-02T00:00:00"/>
    <x v="1"/>
  </r>
  <r>
    <x v="33"/>
    <x v="6"/>
    <s v="FA"/>
    <x v="15"/>
    <s v="Klickitat Hatchery"/>
    <s v="WDFW"/>
    <d v="1986-04-18T00:00:00"/>
    <x v="2140"/>
    <x v="8"/>
    <d v="1986-04-18T00:00:00"/>
    <x v="1"/>
  </r>
  <r>
    <x v="33"/>
    <x v="6"/>
    <s v="FA"/>
    <x v="15"/>
    <s v="Klickitat River"/>
    <s v="WDFW"/>
    <d v="1986-06-02T00:00:00"/>
    <x v="2141"/>
    <x v="8"/>
    <d v="1986-06-02T00:00:00"/>
    <x v="1"/>
  </r>
  <r>
    <x v="33"/>
    <x v="1"/>
    <s v="SU"/>
    <x v="19"/>
    <s v="Ringold Springs H Game"/>
    <s v="WDFW"/>
    <d v="1986-04-30T00:00:00"/>
    <x v="2142"/>
    <x v="7"/>
    <d v="1986-05-07T00:00:00"/>
    <x v="1"/>
  </r>
  <r>
    <x v="33"/>
    <x v="1"/>
    <s v="SU"/>
    <x v="54"/>
    <s v="Yakama River"/>
    <s v="WDFW"/>
    <d v="1986-04-01T00:00:00"/>
    <x v="2143"/>
    <x v="4"/>
    <d v="1986-04-12T00:00:00"/>
    <x v="1"/>
  </r>
  <r>
    <x v="33"/>
    <x v="1"/>
    <s v="SU"/>
    <x v="10"/>
    <s v="Dayton Acclim Pond"/>
    <s v="WDFW"/>
    <d v="1986-04-21T00:00:00"/>
    <x v="2144"/>
    <x v="6"/>
    <d v="1986-05-01T00:00:00"/>
    <x v="1"/>
  </r>
  <r>
    <x v="33"/>
    <x v="1"/>
    <s v="SU"/>
    <x v="10"/>
    <s v="Walla Walla River"/>
    <s v="WDFW"/>
    <d v="1986-04-21T00:00:00"/>
    <x v="2145"/>
    <x v="9"/>
    <d v="1986-05-01T00:00:00"/>
    <x v="1"/>
  </r>
  <r>
    <x v="33"/>
    <x v="1"/>
    <s v="SU"/>
    <x v="10"/>
    <s v="Mill Cr (Walla Walla)"/>
    <s v="WDFW"/>
    <d v="1986-04-21T00:00:00"/>
    <x v="2146"/>
    <x v="9"/>
    <d v="1986-05-01T00:00:00"/>
    <x v="1"/>
  </r>
  <r>
    <x v="33"/>
    <x v="1"/>
    <s v="SU"/>
    <x v="20"/>
    <s v="Klickitat River"/>
    <s v="WDFW"/>
    <d v="1986-04-15T00:00:00"/>
    <x v="2147"/>
    <x v="8"/>
    <d v="1986-05-07T00:00:00"/>
    <x v="1"/>
  </r>
  <r>
    <x v="33"/>
    <x v="8"/>
    <s v="WI"/>
    <x v="20"/>
    <s v="White Salmon River"/>
    <s v="WDFW"/>
    <d v="1986-04-23T00:00:00"/>
    <x v="2148"/>
    <x v="11"/>
    <d v="1986-04-25T00:00:00"/>
    <x v="1"/>
  </r>
  <r>
    <x v="33"/>
    <x v="1"/>
    <s v="SU"/>
    <x v="45"/>
    <s v="Klickitat River"/>
    <s v="WDFW"/>
    <d v="1986-04-18T00:00:00"/>
    <x v="2149"/>
    <x v="8"/>
    <d v="1986-04-28T00:00:00"/>
    <x v="1"/>
  </r>
  <r>
    <x v="33"/>
    <x v="8"/>
    <s v="SU"/>
    <x v="25"/>
    <s v="Bel. Priest Rapids Dam"/>
    <s v="WDFW"/>
    <d v="1986-05-01T00:00:00"/>
    <x v="2150"/>
    <x v="7"/>
    <d v="1986-05-09T00:00:00"/>
    <x v="1"/>
  </r>
  <r>
    <x v="33"/>
    <x v="1"/>
    <s v="SU"/>
    <x v="45"/>
    <s v="Wind River"/>
    <s v="WDFW"/>
    <d v="1986-04-23T00:00:00"/>
    <x v="2151"/>
    <x v="2"/>
    <d v="1986-04-28T00:00:00"/>
    <x v="1"/>
  </r>
  <r>
    <x v="33"/>
    <x v="1"/>
    <s v="SU"/>
    <x v="20"/>
    <s v="White Salmon River"/>
    <s v="WDFW"/>
    <d v="1986-04-23T00:00:00"/>
    <x v="2152"/>
    <x v="11"/>
    <d v="1986-05-01T00:00:00"/>
    <x v="1"/>
  </r>
  <r>
    <x v="33"/>
    <x v="19"/>
    <s v="UN"/>
    <x v="46"/>
    <s v="Bel. Priest Rapids Dam"/>
    <s v="n/a"/>
    <d v="1986-04-16T00:00:00"/>
    <x v="25"/>
    <x v="7"/>
    <d v="1986-06-06T00:00:00"/>
    <x v="1"/>
  </r>
  <r>
    <x v="33"/>
    <x v="11"/>
    <s v="UN"/>
    <x v="46"/>
    <s v="Bel. Priest Rapids Dam"/>
    <s v="n/a"/>
    <d v="1986-04-23T00:00:00"/>
    <x v="2153"/>
    <x v="7"/>
    <d v="1986-06-02T00:00:00"/>
    <x v="1"/>
  </r>
  <r>
    <x v="33"/>
    <x v="4"/>
    <s v="SP"/>
    <x v="46"/>
    <s v="Bel. McNary Dam"/>
    <s v="n/a"/>
    <d v="1986-04-21T00:00:00"/>
    <x v="242"/>
    <x v="12"/>
    <d v="1986-05-31T00:00:00"/>
    <x v="1"/>
  </r>
  <r>
    <x v="33"/>
    <x v="6"/>
    <s v="FA"/>
    <x v="46"/>
    <s v="Bel. McNary Dam"/>
    <s v="n/a"/>
    <d v="1986-06-11T00:00:00"/>
    <x v="1996"/>
    <x v="12"/>
    <d v="1986-08-20T00:00:00"/>
    <x v="1"/>
  </r>
  <r>
    <x v="33"/>
    <x v="19"/>
    <s v="UN"/>
    <x v="46"/>
    <s v="Above McNary Dam"/>
    <s v="n/a"/>
    <d v="1986-05-13T00:00:00"/>
    <x v="1710"/>
    <x v="7"/>
    <d v="1986-05-17T00:00:00"/>
    <x v="1"/>
  </r>
  <r>
    <x v="33"/>
    <x v="8"/>
    <s v="SU"/>
    <x v="46"/>
    <s v="Above McNary Dam"/>
    <s v="n/a"/>
    <d v="1986-05-20T00:00:00"/>
    <x v="1710"/>
    <x v="7"/>
    <d v="1986-05-24T00:00:00"/>
    <x v="1"/>
  </r>
  <r>
    <x v="33"/>
    <x v="20"/>
    <s v="UN"/>
    <x v="46"/>
    <s v="Above McNary Dam"/>
    <s v="n/a"/>
    <d v="1986-07-01T00:00:00"/>
    <x v="1710"/>
    <x v="7"/>
    <d v="1986-07-12T00:00:00"/>
    <x v="1"/>
  </r>
  <r>
    <x v="33"/>
    <x v="4"/>
    <s v="SP"/>
    <x v="46"/>
    <s v="John Day Dam Bypass"/>
    <s v="n/a"/>
    <d v="1986-05-01T00:00:00"/>
    <x v="2154"/>
    <x v="12"/>
    <d v="1986-05-30T00:00:00"/>
    <x v="1"/>
  </r>
  <r>
    <x v="33"/>
    <x v="8"/>
    <s v="SU"/>
    <x v="46"/>
    <s v="John Day Dam Bypass"/>
    <s v="n/a"/>
    <d v="1986-05-16T00:00:00"/>
    <x v="2155"/>
    <x v="12"/>
    <d v="1986-05-22T00:00:00"/>
    <x v="1"/>
  </r>
  <r>
    <x v="33"/>
    <x v="6"/>
    <s v="FA"/>
    <x v="46"/>
    <s v="John Day Dam Bypass"/>
    <s v="n/a"/>
    <d v="1986-07-17T00:00:00"/>
    <x v="749"/>
    <x v="12"/>
    <d v="1986-07-31T00:00:00"/>
    <x v="1"/>
  </r>
  <r>
    <x v="33"/>
    <x v="4"/>
    <s v="SP"/>
    <x v="46"/>
    <s v="Yakama River"/>
    <s v="n/a"/>
    <d v="1986-04-12T00:00:00"/>
    <x v="2156"/>
    <x v="4"/>
    <d v="1986-04-30T00:00:00"/>
    <x v="1"/>
  </r>
  <r>
    <x v="33"/>
    <x v="6"/>
    <s v="FA"/>
    <x v="46"/>
    <s v="Horn Rapids Dam"/>
    <s v="n/a"/>
    <d v="1986-05-08T00:00:00"/>
    <x v="2157"/>
    <x v="4"/>
    <d v="1986-06-03T00:00:00"/>
    <x v="1"/>
  </r>
  <r>
    <x v="33"/>
    <x v="15"/>
    <s v="SP"/>
    <x v="46"/>
    <s v="Yakama River"/>
    <s v="n/a"/>
    <d v="1986-04-23T00:00:00"/>
    <x v="2158"/>
    <x v="4"/>
    <d v="1986-05-08T00:00:00"/>
    <x v="1"/>
  </r>
  <r>
    <x v="33"/>
    <x v="7"/>
    <s v="UN"/>
    <x v="46"/>
    <s v="Yakama River"/>
    <s v="n/a"/>
    <d v="1986-04-25T00:00:00"/>
    <x v="827"/>
    <x v="4"/>
    <d v="1986-05-09T00:00:00"/>
    <x v="1"/>
  </r>
  <r>
    <x v="33"/>
    <x v="4"/>
    <s v="SP"/>
    <x v="46"/>
    <s v="Yakama River"/>
    <s v="n/a"/>
    <d v="1986-05-12T00:00:00"/>
    <x v="2159"/>
    <x v="4"/>
    <d v="1986-05-21T00:00:00"/>
    <x v="1"/>
  </r>
  <r>
    <x v="33"/>
    <x v="0"/>
    <s v="SP"/>
    <x v="46"/>
    <s v="Naches River"/>
    <s v="n/a"/>
    <d v="1985-08-23T00:00:00"/>
    <x v="2160"/>
    <x v="4"/>
    <d v="1985-11-05T00:00:00"/>
    <x v="2"/>
  </r>
  <r>
    <x v="33"/>
    <x v="0"/>
    <s v="SP"/>
    <x v="46"/>
    <s v="Yakama River"/>
    <s v="n/a"/>
    <d v="1985-06-13T00:00:00"/>
    <x v="2161"/>
    <x v="4"/>
    <d v="1985-06-13T00:00:00"/>
    <x v="4"/>
  </r>
  <r>
    <x v="33"/>
    <x v="8"/>
    <s v="SU"/>
    <x v="46"/>
    <s v="Yakama River"/>
    <s v="n/a"/>
    <d v="1986-05-13T00:00:00"/>
    <x v="2162"/>
    <x v="4"/>
    <d v="1986-06-12T00:00:00"/>
    <x v="1"/>
  </r>
  <r>
    <x v="33"/>
    <x v="21"/>
    <s v="UN"/>
    <x v="46"/>
    <s v="Yakama River"/>
    <s v="n/a"/>
    <d v="1986-05-03T00:00:00"/>
    <x v="2163"/>
    <x v="4"/>
    <d v="1986-05-19T00:00:00"/>
    <x v="1"/>
  </r>
  <r>
    <x v="33"/>
    <x v="21"/>
    <s v="UN"/>
    <x v="46"/>
    <s v="Yakama River"/>
    <s v="n/a"/>
    <d v="1986-05-23T00:00:00"/>
    <x v="2164"/>
    <x v="4"/>
    <d v="1986-06-10T00:00:00"/>
    <x v="1"/>
  </r>
  <r>
    <x v="33"/>
    <x v="6"/>
    <s v="FA"/>
    <x v="46"/>
    <s v="Yakama River"/>
    <s v="n/a"/>
    <d v="1986-06-16T00:00:00"/>
    <x v="2165"/>
    <x v="4"/>
    <d v="1986-06-16T00:00:00"/>
    <x v="1"/>
  </r>
  <r>
    <x v="33"/>
    <x v="6"/>
    <s v="FA"/>
    <x v="46"/>
    <s v="Yakama River"/>
    <s v="n/a"/>
    <d v="1986-04-15T00:00:00"/>
    <x v="2166"/>
    <x v="4"/>
    <d v="1986-05-02T00:00:00"/>
    <x v="1"/>
  </r>
  <r>
    <x v="34"/>
    <x v="1"/>
    <s v="SU"/>
    <x v="20"/>
    <s v="Wind River"/>
    <s v="WDFW"/>
    <d v="1983-06-01T00:00:00"/>
    <x v="2092"/>
    <x v="2"/>
    <d v="1983-06-01T00:00:00"/>
    <x v="0"/>
  </r>
  <r>
    <x v="34"/>
    <x v="0"/>
    <s v="SP"/>
    <x v="58"/>
    <s v="Yakama River"/>
    <s v="USFW"/>
    <d v="1984-06-05T00:00:00"/>
    <x v="2167"/>
    <x v="4"/>
    <d v="1984-06-06T00:00:00"/>
    <x v="4"/>
  </r>
  <r>
    <x v="34"/>
    <x v="0"/>
    <s v="SP"/>
    <x v="16"/>
    <s v="Little White Salmon Hatchery"/>
    <s v="USFW"/>
    <d v="1984-05-07T00:00:00"/>
    <x v="2168"/>
    <x v="3"/>
    <d v="1984-06-22T00:00:00"/>
    <x v="4"/>
  </r>
  <r>
    <x v="34"/>
    <x v="0"/>
    <s v="SP"/>
    <x v="16"/>
    <s v="Little White Salmon Hatchery"/>
    <s v="USFW"/>
    <d v="1984-06-22T00:00:00"/>
    <x v="2169"/>
    <x v="3"/>
    <d v="1984-06-22T00:00:00"/>
    <x v="4"/>
  </r>
  <r>
    <x v="34"/>
    <x v="0"/>
    <s v="SP"/>
    <x v="15"/>
    <s v="Upper Klickitat River"/>
    <s v="WDFW"/>
    <d v="1984-02-21T00:00:00"/>
    <x v="2170"/>
    <x v="8"/>
    <d v="1984-02-21T00:00:00"/>
    <x v="0"/>
  </r>
  <r>
    <x v="34"/>
    <x v="0"/>
    <s v="SP"/>
    <x v="15"/>
    <s v="Upper Klickitat River"/>
    <s v="WDFW"/>
    <d v="1984-04-17T00:00:00"/>
    <x v="2171"/>
    <x v="8"/>
    <d v="1984-04-17T00:00:00"/>
    <x v="4"/>
  </r>
  <r>
    <x v="34"/>
    <x v="0"/>
    <s v="SP"/>
    <x v="0"/>
    <s v="Bel. Pelton Ladder"/>
    <s v="ODFW"/>
    <d v="1984-01-18T00:00:00"/>
    <x v="2172"/>
    <x v="0"/>
    <d v="1984-01-18T00:00:00"/>
    <x v="0"/>
  </r>
  <r>
    <x v="34"/>
    <x v="4"/>
    <s v="SP"/>
    <x v="58"/>
    <s v="Yakama River"/>
    <s v="USFW"/>
    <d v="1985-04-01T00:00:00"/>
    <x v="2173"/>
    <x v="4"/>
    <d v="1985-04-12T00:00:00"/>
    <x v="1"/>
  </r>
  <r>
    <x v="34"/>
    <x v="0"/>
    <s v="SP"/>
    <x v="58"/>
    <s v="Yakama River"/>
    <s v="USFW"/>
    <d v="1985-06-11T00:00:00"/>
    <x v="2174"/>
    <x v="4"/>
    <d v="1985-06-11T00:00:00"/>
    <x v="2"/>
  </r>
  <r>
    <x v="34"/>
    <x v="4"/>
    <s v="SP"/>
    <x v="4"/>
    <s v="Carson Hatchery"/>
    <s v="USFW"/>
    <d v="1985-04-15T00:00:00"/>
    <x v="2175"/>
    <x v="2"/>
    <d v="1985-04-15T00:00:00"/>
    <x v="1"/>
  </r>
  <r>
    <x v="34"/>
    <x v="4"/>
    <s v="SP"/>
    <x v="4"/>
    <s v="Carson Hatchery"/>
    <s v="USFW"/>
    <d v="1985-02-13T00:00:00"/>
    <x v="2176"/>
    <x v="2"/>
    <d v="1985-02-15T00:00:00"/>
    <x v="1"/>
  </r>
  <r>
    <x v="34"/>
    <x v="4"/>
    <s v="SP"/>
    <x v="22"/>
    <s v="Warm Springs Hatchery"/>
    <s v="USFW"/>
    <d v="1985-04-09T00:00:00"/>
    <x v="2177"/>
    <x v="0"/>
    <d v="1985-04-09T00:00:00"/>
    <x v="1"/>
  </r>
  <r>
    <x v="34"/>
    <x v="6"/>
    <s v="FA"/>
    <x v="17"/>
    <s v="Spring Creek Hatchery"/>
    <s v="USFW"/>
    <d v="1985-02-25T00:00:00"/>
    <x v="2178"/>
    <x v="10"/>
    <d v="1985-02-28T00:00:00"/>
    <x v="1"/>
  </r>
  <r>
    <x v="34"/>
    <x v="6"/>
    <s v="FA"/>
    <x v="17"/>
    <s v="Social Security Pond"/>
    <s v="USFW"/>
    <d v="1985-05-16T00:00:00"/>
    <x v="2179"/>
    <x v="12"/>
    <d v="1985-05-17T00:00:00"/>
    <x v="1"/>
  </r>
  <r>
    <x v="34"/>
    <x v="6"/>
    <s v="FA"/>
    <x v="17"/>
    <s v="Rock Cr (J. Day Pool)"/>
    <s v="USFW"/>
    <d v="1985-05-16T00:00:00"/>
    <x v="2180"/>
    <x v="12"/>
    <d v="1985-05-16T00:00:00"/>
    <x v="1"/>
  </r>
  <r>
    <x v="34"/>
    <x v="6"/>
    <s v="FA"/>
    <x v="17"/>
    <s v="Yakama River"/>
    <s v="USFW"/>
    <d v="1985-06-10T00:00:00"/>
    <x v="2181"/>
    <x v="4"/>
    <d v="1985-06-17T00:00:00"/>
    <x v="1"/>
  </r>
  <r>
    <x v="34"/>
    <x v="6"/>
    <s v="FA"/>
    <x v="17"/>
    <s v="Hanford Ferry"/>
    <s v="USFW"/>
    <d v="1985-06-18T00:00:00"/>
    <x v="2182"/>
    <x v="7"/>
    <d v="1985-06-19T00:00:00"/>
    <x v="1"/>
  </r>
  <r>
    <x v="34"/>
    <x v="7"/>
    <s v="UN"/>
    <x v="16"/>
    <s v="Willard Hatchery"/>
    <s v="USFW"/>
    <d v="1985-05-30T00:00:00"/>
    <x v="2183"/>
    <x v="3"/>
    <d v="1985-05-30T00:00:00"/>
    <x v="1"/>
  </r>
  <r>
    <x v="34"/>
    <x v="6"/>
    <s v="FA"/>
    <x v="16"/>
    <s v="Little White Salmon Hatchery"/>
    <s v="USFW"/>
    <d v="1985-05-23T00:00:00"/>
    <x v="2184"/>
    <x v="3"/>
    <d v="1985-05-23T00:00:00"/>
    <x v="1"/>
  </r>
  <r>
    <x v="34"/>
    <x v="2"/>
    <s v="FA"/>
    <x v="16"/>
    <s v="Little White Salmon Hatchery"/>
    <s v="USFW"/>
    <d v="1985-04-03T00:00:00"/>
    <x v="2185"/>
    <x v="3"/>
    <d v="1985-04-03T00:00:00"/>
    <x v="1"/>
  </r>
  <r>
    <x v="34"/>
    <x v="6"/>
    <s v="FA"/>
    <x v="16"/>
    <s v="Little White Salmon Hatchery"/>
    <s v="USFW"/>
    <d v="1985-06-20T00:00:00"/>
    <x v="2186"/>
    <x v="3"/>
    <d v="1985-06-20T00:00:00"/>
    <x v="1"/>
  </r>
  <r>
    <x v="34"/>
    <x v="4"/>
    <s v="SP"/>
    <x v="16"/>
    <s v="Willard Hatchery"/>
    <s v="USFW"/>
    <d v="1985-04-17T00:00:00"/>
    <x v="2187"/>
    <x v="3"/>
    <d v="1985-04-17T00:00:00"/>
    <x v="1"/>
  </r>
  <r>
    <x v="34"/>
    <x v="4"/>
    <s v="SP"/>
    <x v="16"/>
    <s v="Little White Salmon Hatchery"/>
    <s v="USFW"/>
    <d v="1985-04-17T00:00:00"/>
    <x v="2188"/>
    <x v="3"/>
    <d v="1985-04-17T00:00:00"/>
    <x v="1"/>
  </r>
  <r>
    <x v="34"/>
    <x v="0"/>
    <s v="SP"/>
    <x v="16"/>
    <s v="Little White Salmon Hatchery"/>
    <s v="USFW"/>
    <d v="1985-05-06T00:00:00"/>
    <x v="2189"/>
    <x v="3"/>
    <d v="1985-05-06T00:00:00"/>
    <x v="2"/>
  </r>
  <r>
    <x v="34"/>
    <x v="0"/>
    <s v="SP"/>
    <x v="16"/>
    <s v="Little White Salmon Hatchery"/>
    <s v="USFW"/>
    <d v="1985-06-20T00:00:00"/>
    <x v="2190"/>
    <x v="3"/>
    <d v="1985-06-20T00:00:00"/>
    <x v="2"/>
  </r>
  <r>
    <x v="34"/>
    <x v="4"/>
    <s v="SP"/>
    <x v="61"/>
    <s v="Bel. Priest Rapids Dam"/>
    <s v="USFW"/>
    <d v="1985-04-16T00:00:00"/>
    <x v="2191"/>
    <x v="7"/>
    <d v="1985-04-24T00:00:00"/>
    <x v="1"/>
  </r>
  <r>
    <x v="34"/>
    <x v="4"/>
    <s v="SP"/>
    <x v="58"/>
    <s v="Naches River"/>
    <s v="USFW"/>
    <d v="1985-04-08T00:00:00"/>
    <x v="2192"/>
    <x v="4"/>
    <d v="1985-04-09T00:00:00"/>
    <x v="1"/>
  </r>
  <r>
    <x v="34"/>
    <x v="6"/>
    <s v="FA"/>
    <x v="17"/>
    <s v="Rock Cr (J. Day Pool)"/>
    <s v="USFW"/>
    <d v="1985-06-11T00:00:00"/>
    <x v="2193"/>
    <x v="12"/>
    <d v="1985-06-11T00:00:00"/>
    <x v="1"/>
  </r>
  <r>
    <x v="34"/>
    <x v="0"/>
    <s v="SP"/>
    <x v="58"/>
    <s v="Yakama River"/>
    <s v="USFW"/>
    <d v="1984-09-13T00:00:00"/>
    <x v="2194"/>
    <x v="4"/>
    <d v="1984-09-15T00:00:00"/>
    <x v="2"/>
  </r>
  <r>
    <x v="34"/>
    <x v="0"/>
    <s v="SP"/>
    <x v="58"/>
    <s v="Yakama River"/>
    <s v="USFW"/>
    <d v="1984-11-26T00:00:00"/>
    <x v="2195"/>
    <x v="4"/>
    <d v="1984-11-26T00:00:00"/>
    <x v="2"/>
  </r>
  <r>
    <x v="34"/>
    <x v="4"/>
    <s v="SP"/>
    <x v="58"/>
    <s v="Yakama River"/>
    <s v="USFW"/>
    <d v="1985-05-28T00:00:00"/>
    <x v="2092"/>
    <x v="4"/>
    <d v="1985-06-12T00:00:00"/>
    <x v="1"/>
  </r>
  <r>
    <x v="34"/>
    <x v="4"/>
    <s v="SP"/>
    <x v="15"/>
    <s v="Klickitat Hatchery"/>
    <s v="WDFW"/>
    <d v="1985-04-01T00:00:00"/>
    <x v="2196"/>
    <x v="8"/>
    <d v="1985-04-01T00:00:00"/>
    <x v="1"/>
  </r>
  <r>
    <x v="34"/>
    <x v="6"/>
    <s v="FA"/>
    <x v="15"/>
    <s v="Klickitat Hatchery"/>
    <s v="WDFW"/>
    <d v="1985-04-19T00:00:00"/>
    <x v="2197"/>
    <x v="8"/>
    <d v="1985-04-19T00:00:00"/>
    <x v="1"/>
  </r>
  <r>
    <x v="34"/>
    <x v="13"/>
    <s v="SO"/>
    <x v="15"/>
    <s v="Klickitat Hatchery"/>
    <s v="WDFW"/>
    <d v="1985-04-21T00:00:00"/>
    <x v="2198"/>
    <x v="8"/>
    <d v="1985-06-13T00:00:00"/>
    <x v="1"/>
  </r>
  <r>
    <x v="34"/>
    <x v="2"/>
    <s v="FA"/>
    <x v="19"/>
    <s v="Ringold Springs H Salmon"/>
    <s v="WDFW"/>
    <d v="1985-04-01T00:00:00"/>
    <x v="448"/>
    <x v="7"/>
    <d v="1985-04-01T00:00:00"/>
    <x v="1"/>
  </r>
  <r>
    <x v="34"/>
    <x v="6"/>
    <s v="FA"/>
    <x v="18"/>
    <s v="Priest Rapids Hatchery"/>
    <s v="WDFW"/>
    <d v="1985-06-05T00:00:00"/>
    <x v="2199"/>
    <x v="7"/>
    <d v="1985-06-18T00:00:00"/>
    <x v="1"/>
  </r>
  <r>
    <x v="34"/>
    <x v="0"/>
    <s v="SP"/>
    <x v="15"/>
    <s v="Upper Klickitat River"/>
    <s v="WDFW"/>
    <d v="1984-10-08T00:00:00"/>
    <x v="2200"/>
    <x v="8"/>
    <d v="1984-10-10T00:00:00"/>
    <x v="2"/>
  </r>
  <r>
    <x v="34"/>
    <x v="6"/>
    <s v="FA"/>
    <x v="15"/>
    <s v="Klickitat Hatchery"/>
    <s v="WDFW"/>
    <d v="1985-05-09T00:00:00"/>
    <x v="2201"/>
    <x v="8"/>
    <d v="1985-05-09T00:00:00"/>
    <x v="1"/>
  </r>
  <r>
    <x v="34"/>
    <x v="13"/>
    <s v="SO"/>
    <x v="62"/>
    <s v="Yakama River"/>
    <s v="WDFW"/>
    <d v="1985-05-31T00:00:00"/>
    <x v="2202"/>
    <x v="4"/>
    <d v="1985-05-31T00:00:00"/>
    <x v="1"/>
  </r>
  <r>
    <x v="34"/>
    <x v="1"/>
    <s v="SU"/>
    <x v="54"/>
    <s v="Naches River"/>
    <s v="WDFW"/>
    <d v="1985-04-08T00:00:00"/>
    <x v="2203"/>
    <x v="4"/>
    <d v="1985-04-09T00:00:00"/>
    <x v="1"/>
  </r>
  <r>
    <x v="34"/>
    <x v="1"/>
    <s v="SU"/>
    <x v="10"/>
    <s v="Walla Walla River"/>
    <s v="WDFW"/>
    <d v="1985-04-15T00:00:00"/>
    <x v="2204"/>
    <x v="9"/>
    <d v="1985-04-19T00:00:00"/>
    <x v="1"/>
  </r>
  <r>
    <x v="34"/>
    <x v="1"/>
    <s v="SU"/>
    <x v="20"/>
    <s v="Klickitat River"/>
    <s v="WDFW"/>
    <d v="1985-04-22T00:00:00"/>
    <x v="2205"/>
    <x v="8"/>
    <d v="1985-05-07T00:00:00"/>
    <x v="1"/>
  </r>
  <r>
    <x v="34"/>
    <x v="1"/>
    <s v="SU"/>
    <x v="20"/>
    <s v="White Salmon River"/>
    <s v="WDFW"/>
    <d v="1985-05-10T00:00:00"/>
    <x v="2206"/>
    <x v="11"/>
    <d v="1985-05-10T00:00:00"/>
    <x v="1"/>
  </r>
  <r>
    <x v="34"/>
    <x v="1"/>
    <s v="SU"/>
    <x v="20"/>
    <s v="Wind River"/>
    <s v="WDFW"/>
    <d v="1985-04-09T00:00:00"/>
    <x v="1351"/>
    <x v="2"/>
    <d v="1985-05-03T00:00:00"/>
    <x v="1"/>
  </r>
  <r>
    <x v="34"/>
    <x v="8"/>
    <s v="SU"/>
    <x v="25"/>
    <s v="Bel. Priest Rapids Dam"/>
    <s v="WDFW"/>
    <d v="1985-05-10T00:00:00"/>
    <x v="2207"/>
    <x v="7"/>
    <d v="1985-05-27T00:00:00"/>
    <x v="1"/>
  </r>
  <r>
    <x v="34"/>
    <x v="1"/>
    <s v="SU"/>
    <x v="19"/>
    <s v="Ringold Springs H Game"/>
    <s v="WDFW"/>
    <d v="1985-04-12T00:00:00"/>
    <x v="2208"/>
    <x v="7"/>
    <d v="1985-04-30T00:00:00"/>
    <x v="1"/>
  </r>
  <r>
    <x v="34"/>
    <x v="8"/>
    <s v="WI"/>
    <x v="20"/>
    <s v="White Salmon River"/>
    <s v="WDFW"/>
    <d v="1985-05-10T00:00:00"/>
    <x v="2209"/>
    <x v="11"/>
    <d v="1985-05-10T00:00:00"/>
    <x v="1"/>
  </r>
  <r>
    <x v="34"/>
    <x v="8"/>
    <s v="SU"/>
    <x v="54"/>
    <s v="Yakama River"/>
    <s v="WDFW"/>
    <d v="1985-05-16T00:00:00"/>
    <x v="2210"/>
    <x v="4"/>
    <d v="1985-06-03T00:00:00"/>
    <x v="1"/>
  </r>
  <r>
    <x v="34"/>
    <x v="2"/>
    <s v="FA"/>
    <x v="2"/>
    <s v="Meacham Creek"/>
    <s v="ODFW"/>
    <d v="1985-03-12T00:00:00"/>
    <x v="2211"/>
    <x v="1"/>
    <d v="1985-03-15T00:00:00"/>
    <x v="1"/>
  </r>
  <r>
    <x v="34"/>
    <x v="6"/>
    <s v="FA"/>
    <x v="2"/>
    <s v="Umatilla River"/>
    <s v="ODFW"/>
    <d v="1985-06-17T00:00:00"/>
    <x v="2212"/>
    <x v="1"/>
    <d v="1985-06-20T00:00:00"/>
    <x v="1"/>
  </r>
  <r>
    <x v="34"/>
    <x v="6"/>
    <s v="FA"/>
    <x v="2"/>
    <s v="Yakama River"/>
    <s v="ODFW"/>
    <d v="1985-06-21T00:00:00"/>
    <x v="2213"/>
    <x v="4"/>
    <d v="1985-06-21T00:00:00"/>
    <x v="1"/>
  </r>
  <r>
    <x v="34"/>
    <x v="4"/>
    <s v="SP"/>
    <x v="0"/>
    <s v="Bel. Pelton Ladder"/>
    <s v="ODFW"/>
    <d v="1985-04-02T00:00:00"/>
    <x v="2214"/>
    <x v="0"/>
    <d v="1985-05-30T00:00:00"/>
    <x v="1"/>
  </r>
  <r>
    <x v="34"/>
    <x v="1"/>
    <s v="SU"/>
    <x v="8"/>
    <s v="Hood River"/>
    <s v="ODFW"/>
    <d v="1985-04-03T00:00:00"/>
    <x v="2215"/>
    <x v="5"/>
    <d v="1985-04-16T00:00:00"/>
    <x v="1"/>
  </r>
  <r>
    <x v="34"/>
    <x v="1"/>
    <s v="SU"/>
    <x v="0"/>
    <s v="Bel. Pelton Ladder"/>
    <s v="ODFW"/>
    <d v="1985-04-22T00:00:00"/>
    <x v="2216"/>
    <x v="0"/>
    <d v="1985-05-02T00:00:00"/>
    <x v="1"/>
  </r>
  <r>
    <x v="34"/>
    <x v="1"/>
    <s v="SU"/>
    <x v="8"/>
    <s v="Meacham Creek"/>
    <s v="ODFW"/>
    <d v="1985-05-07T00:00:00"/>
    <x v="2217"/>
    <x v="1"/>
    <d v="1985-05-09T00:00:00"/>
    <x v="1"/>
  </r>
  <r>
    <x v="34"/>
    <x v="1"/>
    <s v="SU"/>
    <x v="0"/>
    <s v="Deschutes River"/>
    <s v="ODFW"/>
    <d v="1984-09-17T00:00:00"/>
    <x v="2218"/>
    <x v="0"/>
    <d v="1984-09-20T00:00:00"/>
    <x v="2"/>
  </r>
  <r>
    <x v="34"/>
    <x v="0"/>
    <s v="SP"/>
    <x v="0"/>
    <s v="Bel. Pelton Ladder"/>
    <s v="ODFW"/>
    <d v="1984-10-08T00:00:00"/>
    <x v="2219"/>
    <x v="0"/>
    <d v="1984-10-30T00:00:00"/>
    <x v="2"/>
  </r>
  <r>
    <x v="34"/>
    <x v="1"/>
    <s v="SU"/>
    <x v="8"/>
    <s v="Hood River"/>
    <s v="ODFW"/>
    <d v="1984-09-10T00:00:00"/>
    <x v="1995"/>
    <x v="5"/>
    <d v="1984-09-11T00:00:00"/>
    <x v="2"/>
  </r>
  <r>
    <x v="34"/>
    <x v="1"/>
    <s v="SU"/>
    <x v="8"/>
    <s v="Umatilla River"/>
    <s v="ODFW"/>
    <d v="1984-11-16T00:00:00"/>
    <x v="2220"/>
    <x v="1"/>
    <d v="1984-11-16T00:00:00"/>
    <x v="2"/>
  </r>
  <r>
    <x v="34"/>
    <x v="0"/>
    <s v="SP"/>
    <x v="22"/>
    <s v="Warm Springs Hatchery"/>
    <s v="USFW"/>
    <d v="1984-10-16T00:00:00"/>
    <x v="2221"/>
    <x v="0"/>
    <d v="1984-10-16T00:00:00"/>
    <x v="2"/>
  </r>
  <r>
    <x v="34"/>
    <x v="11"/>
    <s v="UN"/>
    <x v="46"/>
    <s v="Bel. Priest Rapids Dam"/>
    <s v="n/a"/>
    <d v="1985-04-20T00:00:00"/>
    <x v="2222"/>
    <x v="7"/>
    <d v="1985-06-04T00:00:00"/>
    <x v="1"/>
  </r>
  <r>
    <x v="34"/>
    <x v="4"/>
    <s v="SP"/>
    <x v="46"/>
    <s v="Bel. Priest Rapids Dam"/>
    <s v="n/a"/>
    <d v="1985-04-20T00:00:00"/>
    <x v="2223"/>
    <x v="7"/>
    <d v="1985-06-05T00:00:00"/>
    <x v="1"/>
  </r>
  <r>
    <x v="34"/>
    <x v="11"/>
    <s v="UN"/>
    <x v="46"/>
    <s v="Bel. Priest Rapids Dam"/>
    <s v="n/a"/>
    <d v="1985-05-01T00:00:00"/>
    <x v="2224"/>
    <x v="7"/>
    <d v="1985-06-03T00:00:00"/>
    <x v="1"/>
  </r>
  <r>
    <x v="34"/>
    <x v="4"/>
    <s v="SP"/>
    <x v="46"/>
    <s v="Bel. Priest Rapids Dam"/>
    <s v="n/a"/>
    <d v="1985-05-01T00:00:00"/>
    <x v="2225"/>
    <x v="7"/>
    <d v="1985-06-05T00:00:00"/>
    <x v="1"/>
  </r>
  <r>
    <x v="34"/>
    <x v="22"/>
    <s v="FA"/>
    <x v="46"/>
    <s v="Hat Rock Park"/>
    <s v="n/a"/>
    <d v="1985-08-08T00:00:00"/>
    <x v="2226"/>
    <x v="7"/>
    <d v="1985-08-12T00:00:00"/>
    <x v="1"/>
  </r>
  <r>
    <x v="34"/>
    <x v="15"/>
    <s v="SP"/>
    <x v="46"/>
    <s v="Yakama River"/>
    <s v="n/a"/>
    <d v="1985-04-20T00:00:00"/>
    <x v="2227"/>
    <x v="4"/>
    <d v="1985-06-08T00:00:00"/>
    <x v="1"/>
  </r>
  <r>
    <x v="34"/>
    <x v="4"/>
    <s v="SP"/>
    <x v="46"/>
    <s v="Naches River"/>
    <s v="n/a"/>
    <d v="1985-04-08T00:00:00"/>
    <x v="2228"/>
    <x v="4"/>
    <d v="1985-05-14T00:00:00"/>
    <x v="1"/>
  </r>
  <r>
    <x v="34"/>
    <x v="1"/>
    <s v="SU"/>
    <x v="46"/>
    <s v="Yakama River"/>
    <s v="n/a"/>
    <d v="1985-04-27T00:00:00"/>
    <x v="2229"/>
    <x v="4"/>
    <d v="1985-05-09T00:00:00"/>
    <x v="1"/>
  </r>
  <r>
    <x v="34"/>
    <x v="7"/>
    <s v="UN"/>
    <x v="46"/>
    <s v="Yakama River"/>
    <s v="n/a"/>
    <d v="1985-06-08T00:00:00"/>
    <x v="2230"/>
    <x v="4"/>
    <d v="1985-06-15T00:00:00"/>
    <x v="1"/>
  </r>
  <r>
    <x v="34"/>
    <x v="20"/>
    <s v="UN"/>
    <x v="46"/>
    <s v="Yakama River"/>
    <s v="n/a"/>
    <d v="1985-06-13T00:00:00"/>
    <x v="2231"/>
    <x v="4"/>
    <d v="1985-06-14T00:00:00"/>
    <x v="1"/>
  </r>
  <r>
    <x v="34"/>
    <x v="6"/>
    <s v="FA"/>
    <x v="46"/>
    <s v="Yakama River"/>
    <s v="n/a"/>
    <d v="1985-06-24T00:00:00"/>
    <x v="2232"/>
    <x v="4"/>
    <d v="1985-06-24T00:00:00"/>
    <x v="1"/>
  </r>
  <r>
    <x v="35"/>
    <x v="1"/>
    <s v="SU"/>
    <x v="20"/>
    <s v="Wind River"/>
    <s v="WDFW"/>
    <d v="1982-05-04T00:00:00"/>
    <x v="2233"/>
    <x v="2"/>
    <d v="1982-05-04T00:00:00"/>
    <x v="0"/>
  </r>
  <r>
    <x v="35"/>
    <x v="10"/>
    <s v="NO"/>
    <x v="57"/>
    <s v="White Salmon River"/>
    <s v="WDFW"/>
    <d v="1983-07-12T00:00:00"/>
    <x v="2234"/>
    <x v="11"/>
    <d v="1983-07-15T00:00:00"/>
    <x v="2"/>
  </r>
  <r>
    <x v="35"/>
    <x v="0"/>
    <s v="SP"/>
    <x v="15"/>
    <s v="Klickitat Hatchery"/>
    <s v="WDFW"/>
    <d v="1983-04-27T00:00:00"/>
    <x v="2235"/>
    <x v="8"/>
    <d v="1983-04-27T00:00:00"/>
    <x v="4"/>
  </r>
  <r>
    <x v="35"/>
    <x v="0"/>
    <s v="SP"/>
    <x v="16"/>
    <s v="Little White Salmon Hatchery"/>
    <s v="USFW"/>
    <d v="1983-03-15T00:00:00"/>
    <x v="2236"/>
    <x v="3"/>
    <d v="1983-03-15T00:00:00"/>
    <x v="2"/>
  </r>
  <r>
    <x v="35"/>
    <x v="0"/>
    <s v="SP"/>
    <x v="16"/>
    <s v="Little White Salmon Hatchery"/>
    <s v="USFW"/>
    <d v="1983-05-04T00:00:00"/>
    <x v="2237"/>
    <x v="3"/>
    <d v="1983-05-04T00:00:00"/>
    <x v="4"/>
  </r>
  <r>
    <x v="35"/>
    <x v="0"/>
    <s v="SP"/>
    <x v="16"/>
    <s v="Little White Salmon Hatchery"/>
    <s v="USFW"/>
    <d v="1983-06-24T00:00:00"/>
    <x v="2236"/>
    <x v="3"/>
    <d v="1983-06-25T00:00:00"/>
    <x v="4"/>
  </r>
  <r>
    <x v="35"/>
    <x v="14"/>
    <s v="SO"/>
    <x v="16"/>
    <s v="Willard Hatchery"/>
    <s v="USFW"/>
    <d v="1983-01-25T00:00:00"/>
    <x v="2238"/>
    <x v="3"/>
    <d v="1983-01-25T00:00:00"/>
    <x v="0"/>
  </r>
  <r>
    <x v="35"/>
    <x v="14"/>
    <s v="SO"/>
    <x v="16"/>
    <s v="Willard Hatchery"/>
    <s v="USFW"/>
    <d v="1983-07-11T00:00:00"/>
    <x v="2239"/>
    <x v="3"/>
    <d v="1983-07-11T00:00:00"/>
    <x v="2"/>
  </r>
  <r>
    <x v="35"/>
    <x v="1"/>
    <s v="SU"/>
    <x v="8"/>
    <s v="Deschutes River"/>
    <s v="ODFW"/>
    <d v="1983-06-20T00:00:00"/>
    <x v="2240"/>
    <x v="0"/>
    <d v="1983-06-20T00:00:00"/>
    <x v="1"/>
  </r>
  <r>
    <x v="35"/>
    <x v="4"/>
    <s v="SP"/>
    <x v="63"/>
    <s v="Naches River"/>
    <s v="USFW"/>
    <d v="1984-05-15T00:00:00"/>
    <x v="2241"/>
    <x v="4"/>
    <d v="1984-05-23T00:00:00"/>
    <x v="1"/>
  </r>
  <r>
    <x v="35"/>
    <x v="4"/>
    <s v="SP"/>
    <x v="63"/>
    <s v="Yakama River"/>
    <s v="USFW"/>
    <d v="1984-04-09T00:00:00"/>
    <x v="2242"/>
    <x v="4"/>
    <d v="1984-04-11T00:00:00"/>
    <x v="1"/>
  </r>
  <r>
    <x v="35"/>
    <x v="6"/>
    <s v="FA"/>
    <x v="17"/>
    <s v="Spring Creek Hatchery"/>
    <s v="USFW"/>
    <d v="1984-04-16T00:00:00"/>
    <x v="2243"/>
    <x v="10"/>
    <d v="1984-04-16T00:00:00"/>
    <x v="1"/>
  </r>
  <r>
    <x v="35"/>
    <x v="6"/>
    <s v="FA"/>
    <x v="17"/>
    <s v="Spring Creek Hatchery"/>
    <s v="USFW"/>
    <d v="1984-05-16T00:00:00"/>
    <x v="2244"/>
    <x v="10"/>
    <d v="1984-05-16T00:00:00"/>
    <x v="1"/>
  </r>
  <r>
    <x v="35"/>
    <x v="6"/>
    <s v="FA"/>
    <x v="17"/>
    <s v="White Salmon River"/>
    <s v="USFW"/>
    <d v="1984-04-18T00:00:00"/>
    <x v="2245"/>
    <x v="11"/>
    <d v="1984-05-17T00:00:00"/>
    <x v="1"/>
  </r>
  <r>
    <x v="35"/>
    <x v="6"/>
    <s v="FA"/>
    <x v="17"/>
    <s v="Rock Cr (J. Day Pool)"/>
    <s v="USFW"/>
    <d v="1984-04-20T00:00:00"/>
    <x v="2246"/>
    <x v="12"/>
    <d v="1984-05-15T00:00:00"/>
    <x v="1"/>
  </r>
  <r>
    <x v="35"/>
    <x v="6"/>
    <s v="FA"/>
    <x v="17"/>
    <s v="Little White Salmon Hatchery"/>
    <s v="USFW"/>
    <d v="1984-07-09T00:00:00"/>
    <x v="2247"/>
    <x v="3"/>
    <d v="1984-07-09T00:00:00"/>
    <x v="1"/>
  </r>
  <r>
    <x v="35"/>
    <x v="6"/>
    <s v="FA"/>
    <x v="17"/>
    <s v="Yakama River"/>
    <s v="USFW"/>
    <d v="1984-06-12T00:00:00"/>
    <x v="2248"/>
    <x v="4"/>
    <d v="1984-06-13T00:00:00"/>
    <x v="1"/>
  </r>
  <r>
    <x v="35"/>
    <x v="6"/>
    <s v="FA"/>
    <x v="17"/>
    <s v="Bel. Priest Rapids Dam"/>
    <s v="USFW"/>
    <d v="1984-06-29T00:00:00"/>
    <x v="2249"/>
    <x v="7"/>
    <d v="1984-06-29T00:00:00"/>
    <x v="1"/>
  </r>
  <r>
    <x v="35"/>
    <x v="6"/>
    <s v="FA"/>
    <x v="17"/>
    <s v="Yakama River"/>
    <s v="USFW"/>
    <d v="1984-05-09T00:00:00"/>
    <x v="2250"/>
    <x v="4"/>
    <d v="1984-05-09T00:00:00"/>
    <x v="1"/>
  </r>
  <r>
    <x v="35"/>
    <x v="6"/>
    <s v="FA"/>
    <x v="17"/>
    <s v="Spring Creek Hatchery"/>
    <s v="USFW"/>
    <d v="1984-07-31T00:00:00"/>
    <x v="2251"/>
    <x v="10"/>
    <d v="1984-07-31T00:00:00"/>
    <x v="1"/>
  </r>
  <r>
    <x v="35"/>
    <x v="6"/>
    <s v="FA"/>
    <x v="17"/>
    <s v="Yakama River"/>
    <s v="USFW"/>
    <d v="1984-06-12T00:00:00"/>
    <x v="2252"/>
    <x v="4"/>
    <d v="1984-06-14T00:00:00"/>
    <x v="1"/>
  </r>
  <r>
    <x v="35"/>
    <x v="4"/>
    <s v="SP"/>
    <x v="4"/>
    <s v="Carson Hatchery"/>
    <s v="USFW"/>
    <d v="1984-04-12T00:00:00"/>
    <x v="2253"/>
    <x v="2"/>
    <d v="1984-04-13T00:00:00"/>
    <x v="1"/>
  </r>
  <r>
    <x v="35"/>
    <x v="0"/>
    <s v="SP"/>
    <x v="22"/>
    <s v="Warm Springs Hatchery"/>
    <s v="USFW"/>
    <d v="1983-10-24T00:00:00"/>
    <x v="2254"/>
    <x v="0"/>
    <d v="1983-10-24T00:00:00"/>
    <x v="2"/>
  </r>
  <r>
    <x v="35"/>
    <x v="4"/>
    <s v="SP"/>
    <x v="22"/>
    <s v="Warm Springs Hatchery"/>
    <s v="USFW"/>
    <d v="1984-04-13T00:00:00"/>
    <x v="2255"/>
    <x v="0"/>
    <d v="1984-04-13T00:00:00"/>
    <x v="1"/>
  </r>
  <r>
    <x v="35"/>
    <x v="4"/>
    <s v="SP"/>
    <x v="16"/>
    <s v="Little White Salmon River"/>
    <s v="USFW"/>
    <d v="1984-04-19T00:00:00"/>
    <x v="2256"/>
    <x v="3"/>
    <d v="1984-04-19T00:00:00"/>
    <x v="1"/>
  </r>
  <r>
    <x v="35"/>
    <x v="7"/>
    <s v="UN"/>
    <x v="16"/>
    <s v="Little White Salmon River"/>
    <s v="USFW"/>
    <d v="1984-04-18T00:00:00"/>
    <x v="2257"/>
    <x v="3"/>
    <d v="1984-06-08T00:00:00"/>
    <x v="1"/>
  </r>
  <r>
    <x v="35"/>
    <x v="6"/>
    <s v="FA"/>
    <x v="16"/>
    <s v="Little White Salmon Hatchery"/>
    <s v="USFW"/>
    <d v="1984-06-05T00:00:00"/>
    <x v="2258"/>
    <x v="3"/>
    <d v="1984-06-05T00:00:00"/>
    <x v="1"/>
  </r>
  <r>
    <x v="35"/>
    <x v="1"/>
    <s v="SU"/>
    <x v="10"/>
    <s v="Walla Walla River"/>
    <s v="WDFW"/>
    <d v="1984-04-12T00:00:00"/>
    <x v="2259"/>
    <x v="9"/>
    <d v="1984-04-20T00:00:00"/>
    <x v="1"/>
  </r>
  <r>
    <x v="35"/>
    <x v="1"/>
    <s v="SU"/>
    <x v="10"/>
    <s v="Dayton Acclim Pond"/>
    <s v="WDFW"/>
    <d v="1984-04-10T00:00:00"/>
    <x v="2260"/>
    <x v="6"/>
    <d v="1984-04-18T00:00:00"/>
    <x v="1"/>
  </r>
  <r>
    <x v="35"/>
    <x v="1"/>
    <s v="SU"/>
    <x v="10"/>
    <s v="Mill Cr (Walla Walla)"/>
    <s v="WDFW"/>
    <d v="1984-04-18T00:00:00"/>
    <x v="2261"/>
    <x v="9"/>
    <d v="1984-04-18T00:00:00"/>
    <x v="1"/>
  </r>
  <r>
    <x v="35"/>
    <x v="1"/>
    <s v="SU"/>
    <x v="25"/>
    <s v="Bel. Priest Rapids Dam"/>
    <s v="WDFW"/>
    <d v="1984-05-01T00:00:00"/>
    <x v="2262"/>
    <x v="7"/>
    <d v="1984-05-07T00:00:00"/>
    <x v="1"/>
  </r>
  <r>
    <x v="35"/>
    <x v="1"/>
    <s v="SU"/>
    <x v="19"/>
    <s v="Ringold Springs H Game"/>
    <s v="WDFW"/>
    <d v="1984-04-16T00:00:00"/>
    <x v="2263"/>
    <x v="7"/>
    <d v="1984-05-01T00:00:00"/>
    <x v="1"/>
  </r>
  <r>
    <x v="35"/>
    <x v="1"/>
    <s v="SU"/>
    <x v="54"/>
    <s v="Naches River"/>
    <s v="WDFW"/>
    <d v="1984-04-16T00:00:00"/>
    <x v="2264"/>
    <x v="4"/>
    <d v="1984-04-19T00:00:00"/>
    <x v="1"/>
  </r>
  <r>
    <x v="35"/>
    <x v="1"/>
    <s v="SU"/>
    <x v="54"/>
    <s v="Klickitat Hatchery"/>
    <s v="WDFW"/>
    <d v="1984-04-09T00:00:00"/>
    <x v="2265"/>
    <x v="8"/>
    <d v="1984-04-23T00:00:00"/>
    <x v="1"/>
  </r>
  <r>
    <x v="35"/>
    <x v="1"/>
    <s v="SU"/>
    <x v="20"/>
    <s v="Wind River"/>
    <s v="WDFW"/>
    <d v="1984-04-25T00:00:00"/>
    <x v="2266"/>
    <x v="2"/>
    <d v="1984-04-27T00:00:00"/>
    <x v="1"/>
  </r>
  <r>
    <x v="35"/>
    <x v="8"/>
    <s v="WI"/>
    <x v="20"/>
    <s v="White Salmon River"/>
    <s v="WDFW"/>
    <d v="1984-05-01T00:00:00"/>
    <x v="2267"/>
    <x v="11"/>
    <d v="1984-05-01T00:00:00"/>
    <x v="1"/>
  </r>
  <r>
    <x v="35"/>
    <x v="1"/>
    <s v="SU"/>
    <x v="20"/>
    <s v="Klickitat River"/>
    <s v="WDFW"/>
    <d v="1984-04-17T00:00:00"/>
    <x v="2268"/>
    <x v="8"/>
    <d v="1984-05-13T00:00:00"/>
    <x v="1"/>
  </r>
  <r>
    <x v="35"/>
    <x v="1"/>
    <s v="SU"/>
    <x v="45"/>
    <s v="White Salmon River"/>
    <s v="WDFW"/>
    <d v="1984-05-01T00:00:00"/>
    <x v="2269"/>
    <x v="11"/>
    <d v="1984-05-01T00:00:00"/>
    <x v="1"/>
  </r>
  <r>
    <x v="35"/>
    <x v="6"/>
    <s v="FA"/>
    <x v="15"/>
    <s v="Klickitat Hatchery"/>
    <s v="WDFW"/>
    <d v="1984-03-07T00:00:00"/>
    <x v="2270"/>
    <x v="8"/>
    <d v="1984-06-07T00:00:00"/>
    <x v="1"/>
  </r>
  <r>
    <x v="35"/>
    <x v="13"/>
    <s v="SO"/>
    <x v="15"/>
    <s v="Klickitat Hatchery"/>
    <s v="WDFW"/>
    <d v="1984-04-24T00:00:00"/>
    <x v="2271"/>
    <x v="8"/>
    <d v="1984-04-24T00:00:00"/>
    <x v="1"/>
  </r>
  <r>
    <x v="35"/>
    <x v="9"/>
    <s v="NO"/>
    <x v="15"/>
    <s v="Klickitat Hatchery"/>
    <s v="WDFW"/>
    <d v="1984-04-24T00:00:00"/>
    <x v="2272"/>
    <x v="8"/>
    <d v="1984-04-24T00:00:00"/>
    <x v="1"/>
  </r>
  <r>
    <x v="35"/>
    <x v="4"/>
    <s v="SP"/>
    <x v="19"/>
    <s v="Ringold Springs H Salmon"/>
    <s v="WDFW"/>
    <d v="1984-03-22T00:00:00"/>
    <x v="1604"/>
    <x v="7"/>
    <d v="1984-03-25T00:00:00"/>
    <x v="1"/>
  </r>
  <r>
    <x v="35"/>
    <x v="6"/>
    <s v="FA"/>
    <x v="19"/>
    <s v="Ringold Springs H Salmon"/>
    <s v="WDFW"/>
    <d v="1984-05-22T00:00:00"/>
    <x v="1598"/>
    <x v="7"/>
    <d v="1984-05-22T00:00:00"/>
    <x v="1"/>
  </r>
  <r>
    <x v="35"/>
    <x v="6"/>
    <s v="FA"/>
    <x v="18"/>
    <s v="Priest Rapids Hatchery"/>
    <s v="WDFW"/>
    <d v="1984-06-11T00:00:00"/>
    <x v="2273"/>
    <x v="7"/>
    <d v="1984-07-10T00:00:00"/>
    <x v="1"/>
  </r>
  <r>
    <x v="35"/>
    <x v="2"/>
    <s v="FA"/>
    <x v="2"/>
    <s v="Meacham Creek"/>
    <s v="ODFW"/>
    <d v="1984-03-16T00:00:00"/>
    <x v="2274"/>
    <x v="1"/>
    <d v="1984-03-22T00:00:00"/>
    <x v="1"/>
  </r>
  <r>
    <x v="35"/>
    <x v="6"/>
    <s v="FA"/>
    <x v="2"/>
    <s v="Bel. McNary Dam"/>
    <s v="ODFW"/>
    <d v="1984-06-18T00:00:00"/>
    <x v="2275"/>
    <x v="12"/>
    <d v="1984-06-29T00:00:00"/>
    <x v="1"/>
  </r>
  <r>
    <x v="35"/>
    <x v="4"/>
    <s v="SP"/>
    <x v="0"/>
    <s v="Bel. Pelton Ladder"/>
    <s v="ODFW"/>
    <d v="1984-04-16T00:00:00"/>
    <x v="2276"/>
    <x v="0"/>
    <d v="1984-05-30T00:00:00"/>
    <x v="1"/>
  </r>
  <r>
    <x v="35"/>
    <x v="4"/>
    <s v="SP"/>
    <x v="0"/>
    <s v="White River"/>
    <s v="ODFW"/>
    <d v="1984-05-08T00:00:00"/>
    <x v="2277"/>
    <x v="0"/>
    <d v="1984-05-29T00:00:00"/>
    <x v="1"/>
  </r>
  <r>
    <x v="35"/>
    <x v="1"/>
    <s v="SU"/>
    <x v="0"/>
    <s v="Bel. Pelton Ladder"/>
    <s v="ODFW"/>
    <d v="1984-04-16T00:00:00"/>
    <x v="2278"/>
    <x v="0"/>
    <d v="1984-05-01T00:00:00"/>
    <x v="1"/>
  </r>
  <r>
    <x v="35"/>
    <x v="8"/>
    <s v="WI"/>
    <x v="8"/>
    <s v="Hood River"/>
    <s v="ODFW"/>
    <d v="1984-04-04T00:00:00"/>
    <x v="2279"/>
    <x v="5"/>
    <d v="1984-04-16T00:00:00"/>
    <x v="1"/>
  </r>
  <r>
    <x v="35"/>
    <x v="1"/>
    <s v="SU"/>
    <x v="8"/>
    <s v="Meacham Creek"/>
    <s v="ODFW"/>
    <d v="1984-05-08T00:00:00"/>
    <x v="2280"/>
    <x v="1"/>
    <d v="1984-05-11T00:00:00"/>
    <x v="1"/>
  </r>
  <r>
    <x v="36"/>
    <x v="16"/>
    <s v="UN"/>
    <x v="57"/>
    <s v="White Salmon River"/>
    <s v="WDFW"/>
    <d v="1982-08-16T00:00:00"/>
    <x v="14"/>
    <x v="11"/>
    <d v="1982-08-19T00:00:00"/>
    <x v="2"/>
  </r>
  <r>
    <x v="36"/>
    <x v="0"/>
    <s v="SP"/>
    <x v="15"/>
    <s v="Klickitat Hatchery"/>
    <s v="WDFW"/>
    <d v="1982-01-18T00:00:00"/>
    <x v="2281"/>
    <x v="8"/>
    <d v="1982-01-26T00:00:00"/>
    <x v="0"/>
  </r>
  <r>
    <x v="36"/>
    <x v="0"/>
    <s v="SP"/>
    <x v="57"/>
    <s v="Ringold Springs H Salmon"/>
    <s v="WDFW"/>
    <d v="1982-09-20T00:00:00"/>
    <x v="2025"/>
    <x v="7"/>
    <d v="1982-09-20T00:00:00"/>
    <x v="2"/>
  </r>
  <r>
    <x v="36"/>
    <x v="0"/>
    <s v="SP"/>
    <x v="16"/>
    <s v="White Salmon River"/>
    <s v="USFW"/>
    <d v="1982-11-21T00:00:00"/>
    <x v="2282"/>
    <x v="11"/>
    <d v="1982-11-21T00:00:00"/>
    <x v="2"/>
  </r>
  <r>
    <x v="36"/>
    <x v="0"/>
    <s v="SP"/>
    <x v="16"/>
    <s v="Little White Salmon Hatchery"/>
    <s v="USFW"/>
    <d v="1982-03-16T00:00:00"/>
    <x v="2283"/>
    <x v="3"/>
    <d v="1982-03-16T00:00:00"/>
    <x v="4"/>
  </r>
  <r>
    <x v="36"/>
    <x v="16"/>
    <s v="UN"/>
    <x v="16"/>
    <s v="Little White Salmon Hatchery"/>
    <s v="USFW"/>
    <d v="1982-07-27T00:00:00"/>
    <x v="2284"/>
    <x v="3"/>
    <d v="1982-07-27T00:00:00"/>
    <x v="2"/>
  </r>
  <r>
    <x v="36"/>
    <x v="4"/>
    <s v="SP"/>
    <x v="15"/>
    <s v="Klickitat Hatchery"/>
    <s v="WDFW"/>
    <d v="1983-03-31T00:00:00"/>
    <x v="2285"/>
    <x v="8"/>
    <d v="1983-03-31T00:00:00"/>
    <x v="1"/>
  </r>
  <r>
    <x v="36"/>
    <x v="6"/>
    <s v="FA"/>
    <x v="15"/>
    <s v="Klickitat Hatchery"/>
    <s v="WDFW"/>
    <d v="1983-06-01T00:00:00"/>
    <x v="2286"/>
    <x v="8"/>
    <d v="1983-06-01T00:00:00"/>
    <x v="1"/>
  </r>
  <r>
    <x v="36"/>
    <x v="6"/>
    <s v="FA"/>
    <x v="15"/>
    <s v="Klickitat Hatchery"/>
    <s v="WDFW"/>
    <d v="1983-06-01T00:00:00"/>
    <x v="2287"/>
    <x v="8"/>
    <d v="1983-06-01T00:00:00"/>
    <x v="1"/>
  </r>
  <r>
    <x v="36"/>
    <x v="9"/>
    <s v="NO"/>
    <x v="15"/>
    <s v="White Salmon River"/>
    <s v="WDFW"/>
    <d v="1983-05-11T00:00:00"/>
    <x v="30"/>
    <x v="11"/>
    <d v="1983-05-11T00:00:00"/>
    <x v="1"/>
  </r>
  <r>
    <x v="36"/>
    <x v="9"/>
    <s v="NO"/>
    <x v="15"/>
    <s v="Klickitat Hatchery"/>
    <s v="WDFW"/>
    <d v="1983-05-16T00:00:00"/>
    <x v="2288"/>
    <x v="8"/>
    <d v="1983-05-16T00:00:00"/>
    <x v="1"/>
  </r>
  <r>
    <x v="36"/>
    <x v="6"/>
    <s v="FA"/>
    <x v="18"/>
    <s v="Priest Rapids Hatchery"/>
    <s v="WDFW"/>
    <d v="1983-05-24T00:00:00"/>
    <x v="2289"/>
    <x v="7"/>
    <d v="1983-05-24T00:00:00"/>
    <x v="1"/>
  </r>
  <r>
    <x v="36"/>
    <x v="6"/>
    <s v="FA"/>
    <x v="18"/>
    <s v="Priest Rapids Hatchery"/>
    <s v="WDFW"/>
    <d v="1983-06-03T00:00:00"/>
    <x v="2290"/>
    <x v="7"/>
    <d v="1983-06-03T00:00:00"/>
    <x v="1"/>
  </r>
  <r>
    <x v="36"/>
    <x v="6"/>
    <s v="FA"/>
    <x v="18"/>
    <s v="Priest Rapids Hatchery"/>
    <s v="WDFW"/>
    <d v="1983-06-22T00:00:00"/>
    <x v="2291"/>
    <x v="7"/>
    <d v="1983-06-22T00:00:00"/>
    <x v="1"/>
  </r>
  <r>
    <x v="36"/>
    <x v="6"/>
    <s v="FA"/>
    <x v="18"/>
    <s v="Priest Rapids Hatchery"/>
    <s v="WDFW"/>
    <d v="1983-06-08T00:00:00"/>
    <x v="2292"/>
    <x v="7"/>
    <d v="1983-06-08T00:00:00"/>
    <x v="1"/>
  </r>
  <r>
    <x v="36"/>
    <x v="6"/>
    <s v="FA"/>
    <x v="18"/>
    <s v="Priest Rapids Hatchery"/>
    <s v="WDFW"/>
    <d v="1983-06-21T00:00:00"/>
    <x v="2293"/>
    <x v="7"/>
    <d v="1983-06-22T00:00:00"/>
    <x v="1"/>
  </r>
  <r>
    <x v="36"/>
    <x v="7"/>
    <s v="UN"/>
    <x v="30"/>
    <s v="Yakama River"/>
    <s v="WDFW &amp; YATR"/>
    <d v="1983-05-05T00:00:00"/>
    <x v="564"/>
    <x v="4"/>
    <d v="1983-05-05T00:00:00"/>
    <x v="1"/>
  </r>
  <r>
    <x v="36"/>
    <x v="4"/>
    <s v="SP"/>
    <x v="4"/>
    <s v="Carson Hatchery"/>
    <s v="USFW"/>
    <d v="1983-04-15T00:00:00"/>
    <x v="2294"/>
    <x v="2"/>
    <d v="1983-04-15T00:00:00"/>
    <x v="1"/>
  </r>
  <r>
    <x v="36"/>
    <x v="4"/>
    <s v="SP"/>
    <x v="16"/>
    <s v="Little White Salmon Hatchery"/>
    <s v="USFW"/>
    <d v="1983-04-15T00:00:00"/>
    <x v="2295"/>
    <x v="3"/>
    <d v="1983-04-15T00:00:00"/>
    <x v="1"/>
  </r>
  <r>
    <x v="36"/>
    <x v="6"/>
    <s v="FA"/>
    <x v="16"/>
    <s v="Little White Salmon Hatchery"/>
    <s v="USFW"/>
    <d v="1983-06-03T00:00:00"/>
    <x v="2296"/>
    <x v="3"/>
    <d v="1983-06-03T00:00:00"/>
    <x v="1"/>
  </r>
  <r>
    <x v="36"/>
    <x v="6"/>
    <s v="FA"/>
    <x v="16"/>
    <s v="Little White Salmon Hatchery"/>
    <s v="USFW"/>
    <d v="1983-07-01T00:00:00"/>
    <x v="2297"/>
    <x v="3"/>
    <d v="1983-07-01T00:00:00"/>
    <x v="1"/>
  </r>
  <r>
    <x v="36"/>
    <x v="13"/>
    <s v="SO"/>
    <x v="16"/>
    <s v="Willard Hatchery"/>
    <s v="USFW"/>
    <d v="1983-04-26T00:00:00"/>
    <x v="2298"/>
    <x v="3"/>
    <d v="1983-06-07T00:00:00"/>
    <x v="1"/>
  </r>
  <r>
    <x v="36"/>
    <x v="6"/>
    <s v="FA"/>
    <x v="17"/>
    <s v="Spring Creek Hatchery"/>
    <s v="USFW"/>
    <d v="1983-04-28T00:00:00"/>
    <x v="2299"/>
    <x v="10"/>
    <d v="1983-04-28T00:00:00"/>
    <x v="1"/>
  </r>
  <r>
    <x v="36"/>
    <x v="6"/>
    <s v="FA"/>
    <x v="17"/>
    <s v="Spring Creek Hatchery"/>
    <s v="USFW"/>
    <d v="1983-05-03T00:00:00"/>
    <x v="2047"/>
    <x v="10"/>
    <d v="1983-05-03T00:00:00"/>
    <x v="1"/>
  </r>
  <r>
    <x v="36"/>
    <x v="6"/>
    <s v="FA"/>
    <x v="17"/>
    <s v="Spring Creek Hatchery"/>
    <s v="USFW"/>
    <d v="1983-05-19T00:00:00"/>
    <x v="2300"/>
    <x v="10"/>
    <d v="1983-05-19T00:00:00"/>
    <x v="1"/>
  </r>
  <r>
    <x v="36"/>
    <x v="6"/>
    <s v="FA"/>
    <x v="17"/>
    <s v="White Salmon River"/>
    <s v="USFW"/>
    <d v="1983-06-02T00:00:00"/>
    <x v="2301"/>
    <x v="11"/>
    <d v="1983-06-02T00:00:00"/>
    <x v="1"/>
  </r>
  <r>
    <x v="36"/>
    <x v="6"/>
    <s v="FA"/>
    <x v="17"/>
    <s v="Spring Creek Hatchery"/>
    <s v="USFW"/>
    <d v="1983-06-22T00:00:00"/>
    <x v="2302"/>
    <x v="10"/>
    <d v="1983-06-24T00:00:00"/>
    <x v="1"/>
  </r>
  <r>
    <x v="36"/>
    <x v="4"/>
    <s v="SP"/>
    <x v="58"/>
    <s v="Yakama River"/>
    <s v="USFW"/>
    <d v="1983-04-22T00:00:00"/>
    <x v="2303"/>
    <x v="4"/>
    <d v="1983-04-25T00:00:00"/>
    <x v="1"/>
  </r>
  <r>
    <x v="36"/>
    <x v="2"/>
    <s v="FA"/>
    <x v="2"/>
    <s v="Meacham Creek"/>
    <s v="ODFW"/>
    <d v="1983-03-24T00:00:00"/>
    <x v="2304"/>
    <x v="1"/>
    <d v="1983-04-05T00:00:00"/>
    <x v="1"/>
  </r>
  <r>
    <x v="36"/>
    <x v="6"/>
    <s v="FA"/>
    <x v="2"/>
    <s v="Bel. McNary Dam"/>
    <s v="ODFW"/>
    <d v="1983-05-31T00:00:00"/>
    <x v="2304"/>
    <x v="12"/>
    <d v="1983-06-02T00:00:00"/>
    <x v="1"/>
  </r>
  <r>
    <x v="36"/>
    <x v="1"/>
    <s v="SU"/>
    <x v="8"/>
    <s v="Deschutes River"/>
    <s v="ODFW"/>
    <d v="1982-09-13T00:00:00"/>
    <x v="2305"/>
    <x v="0"/>
    <d v="1982-09-22T00:00:00"/>
    <x v="1"/>
  </r>
  <r>
    <x v="36"/>
    <x v="1"/>
    <s v="SU"/>
    <x v="8"/>
    <s v="Hood River"/>
    <s v="ODFW"/>
    <d v="1983-04-06T00:00:00"/>
    <x v="2036"/>
    <x v="5"/>
    <d v="1983-04-13T00:00:00"/>
    <x v="2"/>
  </r>
  <r>
    <x v="36"/>
    <x v="1"/>
    <s v="SU"/>
    <x v="8"/>
    <s v="Umatilla River"/>
    <s v="ODFW"/>
    <d v="1982-11-08T00:00:00"/>
    <x v="2306"/>
    <x v="1"/>
    <d v="1982-11-08T00:00:00"/>
    <x v="2"/>
  </r>
  <r>
    <x v="36"/>
    <x v="1"/>
    <s v="SU"/>
    <x v="8"/>
    <s v="Umatilla River"/>
    <s v="ODFW"/>
    <d v="1983-05-06T00:00:00"/>
    <x v="2034"/>
    <x v="1"/>
    <d v="1983-05-06T00:00:00"/>
    <x v="1"/>
  </r>
  <r>
    <x v="36"/>
    <x v="6"/>
    <s v="FA"/>
    <x v="28"/>
    <s v="Columbia R Above Bonn"/>
    <s v="ODFW"/>
    <d v="1983-02-04T00:00:00"/>
    <x v="2307"/>
    <x v="10"/>
    <d v="1983-02-08T00:00:00"/>
    <x v="1"/>
  </r>
  <r>
    <x v="36"/>
    <x v="0"/>
    <s v="SP"/>
    <x v="0"/>
    <s v="Bel. Pelton Ladder"/>
    <s v="ODFW"/>
    <d v="1982-10-11T00:00:00"/>
    <x v="2308"/>
    <x v="0"/>
    <d v="1982-10-12T00:00:00"/>
    <x v="2"/>
  </r>
  <r>
    <x v="36"/>
    <x v="4"/>
    <s v="SP"/>
    <x v="0"/>
    <s v="Bel. Pelton Ladder"/>
    <s v="ODFW"/>
    <d v="1983-03-21T00:00:00"/>
    <x v="2309"/>
    <x v="0"/>
    <d v="1983-03-21T00:00:00"/>
    <x v="1"/>
  </r>
  <r>
    <x v="36"/>
    <x v="4"/>
    <s v="SP"/>
    <x v="0"/>
    <s v="Bel. Pelton Ladder"/>
    <s v="ODFW"/>
    <d v="1983-05-06T00:00:00"/>
    <x v="2079"/>
    <x v="0"/>
    <d v="1983-05-06T00:00:00"/>
    <x v="1"/>
  </r>
  <r>
    <x v="36"/>
    <x v="4"/>
    <s v="SP"/>
    <x v="0"/>
    <s v="Bel. Pelton Ladder"/>
    <s v="ODFW"/>
    <d v="1983-05-24T00:00:00"/>
    <x v="2079"/>
    <x v="0"/>
    <d v="1983-05-24T00:00:00"/>
    <x v="1"/>
  </r>
  <r>
    <x v="36"/>
    <x v="4"/>
    <s v="SP"/>
    <x v="0"/>
    <s v="White River"/>
    <s v="ODFW"/>
    <d v="1983-05-09T00:00:00"/>
    <x v="186"/>
    <x v="0"/>
    <d v="1983-06-13T00:00:00"/>
    <x v="1"/>
  </r>
  <r>
    <x v="36"/>
    <x v="8"/>
    <s v="SU"/>
    <x v="0"/>
    <s v="White River"/>
    <s v="ODFW"/>
    <d v="1983-05-10T00:00:00"/>
    <x v="2310"/>
    <x v="0"/>
    <d v="1983-06-14T00:00:00"/>
    <x v="1"/>
  </r>
  <r>
    <x v="36"/>
    <x v="8"/>
    <s v="SU"/>
    <x v="0"/>
    <s v="Bel. Pelton Ladder"/>
    <s v="ODFW"/>
    <d v="1983-04-20T00:00:00"/>
    <x v="2311"/>
    <x v="0"/>
    <d v="1983-05-25T00:00:00"/>
    <x v="1"/>
  </r>
  <r>
    <x v="36"/>
    <x v="1"/>
    <s v="SU"/>
    <x v="25"/>
    <s v="Bel. Priest Rapids Dam"/>
    <s v="WDFW"/>
    <d v="1983-05-05T00:00:00"/>
    <x v="2312"/>
    <x v="7"/>
    <d v="1983-08-05T00:00:00"/>
    <x v="1"/>
  </r>
  <r>
    <x v="36"/>
    <x v="1"/>
    <s v="SU"/>
    <x v="19"/>
    <s v="Ringold Springs H Game"/>
    <s v="WDFW"/>
    <d v="1983-04-15T00:00:00"/>
    <x v="2313"/>
    <x v="7"/>
    <d v="1983-04-30T00:00:00"/>
    <x v="1"/>
  </r>
  <r>
    <x v="36"/>
    <x v="1"/>
    <s v="SU"/>
    <x v="54"/>
    <s v="Klickitat River"/>
    <s v="WDFW"/>
    <d v="1983-04-19T00:00:00"/>
    <x v="2314"/>
    <x v="8"/>
    <d v="1983-05-03T00:00:00"/>
    <x v="1"/>
  </r>
  <r>
    <x v="36"/>
    <x v="1"/>
    <s v="SU"/>
    <x v="54"/>
    <s v="Naches River"/>
    <s v="WDFW"/>
    <d v="1983-04-08T00:00:00"/>
    <x v="2315"/>
    <x v="4"/>
    <d v="1983-04-08T00:00:00"/>
    <x v="1"/>
  </r>
  <r>
    <x v="36"/>
    <x v="1"/>
    <s v="SU"/>
    <x v="45"/>
    <s v="Klickitat River"/>
    <s v="WDFW"/>
    <d v="1983-04-18T00:00:00"/>
    <x v="2079"/>
    <x v="8"/>
    <d v="1983-04-25T00:00:00"/>
    <x v="1"/>
  </r>
  <r>
    <x v="36"/>
    <x v="1"/>
    <s v="SU"/>
    <x v="20"/>
    <s v="White Salmon River"/>
    <s v="WDFW"/>
    <d v="1983-04-20T00:00:00"/>
    <x v="2316"/>
    <x v="11"/>
    <d v="1983-04-20T00:00:00"/>
    <x v="1"/>
  </r>
  <r>
    <x v="36"/>
    <x v="1"/>
    <s v="SU"/>
    <x v="10"/>
    <s v="Walla Walla River"/>
    <s v="WDFW"/>
    <d v="1983-05-05T00:00:00"/>
    <x v="2317"/>
    <x v="9"/>
    <d v="1983-05-11T00:00:00"/>
    <x v="1"/>
  </r>
  <r>
    <x v="36"/>
    <x v="1"/>
    <s v="SU"/>
    <x v="10"/>
    <s v="Dayton Acclim Pond"/>
    <s v="WDFW"/>
    <d v="1983-04-17T00:00:00"/>
    <x v="2318"/>
    <x v="6"/>
    <d v="1983-05-12T00:00:00"/>
    <x v="1"/>
  </r>
  <r>
    <x v="37"/>
    <x v="8"/>
    <s v="WI"/>
    <x v="64"/>
    <s v="Hood River"/>
    <s v="ODFW"/>
    <d v="1980-07-10T00:00:00"/>
    <x v="2319"/>
    <x v="5"/>
    <d v="1980-07-10T00:00:00"/>
    <x v="0"/>
  </r>
  <r>
    <x v="37"/>
    <x v="1"/>
    <s v="SU"/>
    <x v="65"/>
    <s v="Mill Cr (Walla Walla)"/>
    <s v="WDFW"/>
    <d v="1980-06-18T00:00:00"/>
    <x v="2320"/>
    <x v="9"/>
    <d v="1980-06-18T00:00:00"/>
    <x v="0"/>
  </r>
  <r>
    <x v="37"/>
    <x v="1"/>
    <s v="SU"/>
    <x v="65"/>
    <s v="Dayton Acclim Pond"/>
    <s v="WDFW"/>
    <d v="1980-02-01T00:00:00"/>
    <x v="2321"/>
    <x v="6"/>
    <d v="1980-06-30T00:00:00"/>
    <x v="0"/>
  </r>
  <r>
    <x v="37"/>
    <x v="0"/>
    <s v="SP"/>
    <x v="15"/>
    <s v="Klickitat Hatchery"/>
    <s v="WDFW"/>
    <d v="1981-04-16T00:00:00"/>
    <x v="2322"/>
    <x v="8"/>
    <d v="1981-04-16T00:00:00"/>
    <x v="2"/>
  </r>
  <r>
    <x v="37"/>
    <x v="0"/>
    <s v="SP"/>
    <x v="15"/>
    <s v="Klickitat Hatchery"/>
    <s v="WDFW"/>
    <d v="1981-09-15T00:00:00"/>
    <x v="2323"/>
    <x v="8"/>
    <d v="1981-09-15T00:00:00"/>
    <x v="2"/>
  </r>
  <r>
    <x v="37"/>
    <x v="14"/>
    <s v="SO"/>
    <x v="15"/>
    <s v="Klickitat Hatchery"/>
    <s v="WDFW"/>
    <d v="1981-01-30T00:00:00"/>
    <x v="2324"/>
    <x v="8"/>
    <d v="1981-01-30T00:00:00"/>
    <x v="0"/>
  </r>
  <r>
    <x v="37"/>
    <x v="0"/>
    <s v="SP"/>
    <x v="16"/>
    <s v="Little White Salmon Hatchery"/>
    <s v="USFW"/>
    <d v="1981-10-28T00:00:00"/>
    <x v="16"/>
    <x v="3"/>
    <d v="1981-10-28T00:00:00"/>
    <x v="2"/>
  </r>
  <r>
    <x v="37"/>
    <x v="4"/>
    <s v="SP"/>
    <x v="15"/>
    <s v="Klickitat Hatchery"/>
    <s v="WDFW"/>
    <d v="1982-03-15T00:00:00"/>
    <x v="2325"/>
    <x v="8"/>
    <d v="1982-03-15T00:00:00"/>
    <x v="1"/>
  </r>
  <r>
    <x v="37"/>
    <x v="6"/>
    <s v="FA"/>
    <x v="15"/>
    <s v="Klickitat Hatchery"/>
    <s v="WDFW"/>
    <d v="1982-06-04T00:00:00"/>
    <x v="2326"/>
    <x v="8"/>
    <d v="1982-06-04T00:00:00"/>
    <x v="1"/>
  </r>
  <r>
    <x v="37"/>
    <x v="9"/>
    <s v="NO"/>
    <x v="15"/>
    <s v="Klickitat Hatchery"/>
    <s v="WDFW"/>
    <d v="1982-03-15T00:00:00"/>
    <x v="2327"/>
    <x v="8"/>
    <d v="1982-04-15T00:00:00"/>
    <x v="1"/>
  </r>
  <r>
    <x v="37"/>
    <x v="2"/>
    <s v="FA"/>
    <x v="19"/>
    <s v="Ringold Springs H Salmon"/>
    <s v="WDFW"/>
    <d v="1982-03-18T00:00:00"/>
    <x v="2328"/>
    <x v="7"/>
    <d v="1982-03-18T00:00:00"/>
    <x v="1"/>
  </r>
  <r>
    <x v="37"/>
    <x v="4"/>
    <s v="SP"/>
    <x v="18"/>
    <s v="Priest Rapids Hatchery"/>
    <s v="WDFW"/>
    <d v="1982-04-26T00:00:00"/>
    <x v="2139"/>
    <x v="7"/>
    <d v="1982-04-26T00:00:00"/>
    <x v="1"/>
  </r>
  <r>
    <x v="37"/>
    <x v="6"/>
    <s v="FA"/>
    <x v="18"/>
    <s v="Priest Rapids Hatchery"/>
    <s v="WDFW"/>
    <d v="1982-05-18T00:00:00"/>
    <x v="2329"/>
    <x v="7"/>
    <d v="1982-05-18T00:00:00"/>
    <x v="1"/>
  </r>
  <r>
    <x v="37"/>
    <x v="6"/>
    <s v="FA"/>
    <x v="18"/>
    <s v="Priest Rapids Hatchery"/>
    <s v="WDFW"/>
    <d v="1982-05-24T00:00:00"/>
    <x v="2330"/>
    <x v="7"/>
    <d v="1982-05-24T00:00:00"/>
    <x v="1"/>
  </r>
  <r>
    <x v="37"/>
    <x v="6"/>
    <s v="FA"/>
    <x v="18"/>
    <s v="Priest Rapids Hatchery"/>
    <s v="WDFW"/>
    <d v="1982-06-16T00:00:00"/>
    <x v="2331"/>
    <x v="7"/>
    <d v="1982-06-16T00:00:00"/>
    <x v="1"/>
  </r>
  <r>
    <x v="37"/>
    <x v="6"/>
    <s v="FA"/>
    <x v="18"/>
    <s v="Priest Rapids Hatchery"/>
    <s v="WDFW"/>
    <d v="1982-06-16T00:00:00"/>
    <x v="2332"/>
    <x v="7"/>
    <d v="1982-06-16T00:00:00"/>
    <x v="1"/>
  </r>
  <r>
    <x v="37"/>
    <x v="4"/>
    <s v="SP"/>
    <x v="30"/>
    <s v="Nile Pond"/>
    <s v="WDFW &amp; YATR"/>
    <d v="1982-04-21T00:00:00"/>
    <x v="16"/>
    <x v="4"/>
    <d v="1982-04-21T00:00:00"/>
    <x v="1"/>
  </r>
  <r>
    <x v="37"/>
    <x v="4"/>
    <s v="SP"/>
    <x v="30"/>
    <s v="Yakama River"/>
    <s v="WDFW &amp; YATR"/>
    <d v="1982-04-20T00:00:00"/>
    <x v="2333"/>
    <x v="4"/>
    <d v="1982-04-20T00:00:00"/>
    <x v="1"/>
  </r>
  <r>
    <x v="37"/>
    <x v="7"/>
    <s v="UN"/>
    <x v="30"/>
    <s v="Yakama River"/>
    <s v="WDFW &amp; YATR"/>
    <d v="1982-05-12T00:00:00"/>
    <x v="2010"/>
    <x v="4"/>
    <d v="1982-05-12T00:00:00"/>
    <x v="1"/>
  </r>
  <r>
    <x v="37"/>
    <x v="4"/>
    <s v="SP"/>
    <x v="4"/>
    <s v="Carson Hatchery"/>
    <s v="USFW"/>
    <d v="1982-04-10T00:00:00"/>
    <x v="2334"/>
    <x v="2"/>
    <d v="1982-04-15T00:00:00"/>
    <x v="1"/>
  </r>
  <r>
    <x v="37"/>
    <x v="4"/>
    <s v="SP"/>
    <x v="16"/>
    <s v="Little White Salmon Hatchery"/>
    <s v="USFW"/>
    <d v="1982-02-20T00:00:00"/>
    <x v="2335"/>
    <x v="3"/>
    <d v="1982-02-20T00:00:00"/>
    <x v="1"/>
  </r>
  <r>
    <x v="37"/>
    <x v="6"/>
    <s v="FA"/>
    <x v="16"/>
    <s v="Little White Salmon Hatchery"/>
    <s v="USFW"/>
    <d v="1982-06-03T00:00:00"/>
    <x v="2336"/>
    <x v="3"/>
    <d v="1982-06-07T00:00:00"/>
    <x v="1"/>
  </r>
  <r>
    <x v="37"/>
    <x v="7"/>
    <s v="UN"/>
    <x v="16"/>
    <s v="Little White Salmon Hatchery"/>
    <s v="USFW"/>
    <d v="1982-03-26T00:00:00"/>
    <x v="2337"/>
    <x v="3"/>
    <d v="1982-03-26T00:00:00"/>
    <x v="1"/>
  </r>
  <r>
    <x v="37"/>
    <x v="7"/>
    <s v="UN"/>
    <x v="16"/>
    <s v="Little White Salmon Hatchery"/>
    <s v="USFW"/>
    <d v="1982-05-24T00:00:00"/>
    <x v="2338"/>
    <x v="3"/>
    <d v="1982-06-01T00:00:00"/>
    <x v="1"/>
  </r>
  <r>
    <x v="37"/>
    <x v="6"/>
    <s v="FA"/>
    <x v="17"/>
    <s v="Spring Creek Hatchery"/>
    <s v="USFW"/>
    <d v="1982-03-26T00:00:00"/>
    <x v="2339"/>
    <x v="10"/>
    <d v="1982-03-26T00:00:00"/>
    <x v="1"/>
  </r>
  <r>
    <x v="37"/>
    <x v="6"/>
    <s v="FA"/>
    <x v="17"/>
    <s v="Spring Creek Hatchery"/>
    <s v="USFW"/>
    <d v="1982-04-15T00:00:00"/>
    <x v="2340"/>
    <x v="10"/>
    <d v="1982-04-15T00:00:00"/>
    <x v="1"/>
  </r>
  <r>
    <x v="37"/>
    <x v="6"/>
    <s v="FA"/>
    <x v="17"/>
    <s v="Spring Creek Hatchery"/>
    <s v="USFW"/>
    <d v="1982-05-20T00:00:00"/>
    <x v="2341"/>
    <x v="10"/>
    <d v="1982-05-20T00:00:00"/>
    <x v="1"/>
  </r>
  <r>
    <x v="37"/>
    <x v="4"/>
    <s v="SP"/>
    <x v="58"/>
    <s v="Naches River"/>
    <s v="USFW"/>
    <d v="1982-04-15T00:00:00"/>
    <x v="2342"/>
    <x v="4"/>
    <d v="1982-04-15T00:00:00"/>
    <x v="1"/>
  </r>
  <r>
    <x v="37"/>
    <x v="6"/>
    <s v="FA"/>
    <x v="2"/>
    <s v="Umatilla River"/>
    <s v="ODFW"/>
    <d v="1982-04-16T00:00:00"/>
    <x v="2343"/>
    <x v="1"/>
    <d v="1982-04-20T00:00:00"/>
    <x v="1"/>
  </r>
  <r>
    <x v="37"/>
    <x v="1"/>
    <s v="SU"/>
    <x v="8"/>
    <s v="Hood River"/>
    <s v="ODFW"/>
    <d v="1982-04-05T00:00:00"/>
    <x v="1918"/>
    <x v="5"/>
    <d v="1982-04-12T00:00:00"/>
    <x v="1"/>
  </r>
  <r>
    <x v="37"/>
    <x v="1"/>
    <s v="SU"/>
    <x v="8"/>
    <s v="Umatilla River"/>
    <s v="ODFW"/>
    <d v="1981-11-13T00:00:00"/>
    <x v="2344"/>
    <x v="1"/>
    <d v="1981-11-13T00:00:00"/>
    <x v="2"/>
  </r>
  <r>
    <x v="37"/>
    <x v="1"/>
    <s v="SU"/>
    <x v="8"/>
    <s v="Umatilla River"/>
    <s v="ODFW"/>
    <d v="1982-05-25T00:00:00"/>
    <x v="2345"/>
    <x v="1"/>
    <d v="1982-05-27T00:00:00"/>
    <x v="1"/>
  </r>
  <r>
    <x v="37"/>
    <x v="0"/>
    <s v="SP"/>
    <x v="0"/>
    <s v="Bel. Pelton Ladder"/>
    <s v="ODFW"/>
    <d v="1981-10-05T00:00:00"/>
    <x v="2346"/>
    <x v="0"/>
    <d v="1981-10-06T00:00:00"/>
    <x v="2"/>
  </r>
  <r>
    <x v="37"/>
    <x v="4"/>
    <s v="SP"/>
    <x v="8"/>
    <s v="Bel. Pelton Ladder"/>
    <s v="ODFW"/>
    <d v="1982-03-23T00:00:00"/>
    <x v="314"/>
    <x v="0"/>
    <d v="1982-03-23T00:00:00"/>
    <x v="1"/>
  </r>
  <r>
    <x v="37"/>
    <x v="4"/>
    <s v="SP"/>
    <x v="8"/>
    <s v="Bel. Pelton Ladder"/>
    <s v="ODFW"/>
    <d v="1982-03-23T00:00:00"/>
    <x v="2347"/>
    <x v="0"/>
    <d v="1982-03-23T00:00:00"/>
    <x v="1"/>
  </r>
  <r>
    <x v="37"/>
    <x v="8"/>
    <s v="SU"/>
    <x v="0"/>
    <s v="Bel. Pelton Ladder"/>
    <s v="ODFW"/>
    <d v="1982-04-15T00:00:00"/>
    <x v="27"/>
    <x v="0"/>
    <d v="1982-04-20T00:00:00"/>
    <x v="1"/>
  </r>
  <r>
    <x v="37"/>
    <x v="1"/>
    <s v="SU"/>
    <x v="0"/>
    <s v="Deschutes River"/>
    <s v="ODFW"/>
    <d v="1981-12-17T00:00:00"/>
    <x v="564"/>
    <x v="0"/>
    <d v="1981-12-18T00:00:00"/>
    <x v="1"/>
  </r>
  <r>
    <x v="37"/>
    <x v="1"/>
    <s v="SU"/>
    <x v="0"/>
    <s v="Deschutes River"/>
    <s v="ODFW"/>
    <d v="1981-12-18T00:00:00"/>
    <x v="314"/>
    <x v="0"/>
    <d v="1981-12-18T00:00:00"/>
    <x v="1"/>
  </r>
  <r>
    <x v="37"/>
    <x v="7"/>
    <s v="UN"/>
    <x v="44"/>
    <s v="The Dalles Dam"/>
    <s v="ODFW"/>
    <d v="1982-04-30T00:00:00"/>
    <x v="2348"/>
    <x v="13"/>
    <d v="1982-05-24T00:00:00"/>
    <x v="1"/>
  </r>
  <r>
    <x v="37"/>
    <x v="6"/>
    <s v="FA"/>
    <x v="17"/>
    <s v="Umatilla River"/>
    <s v="USFW"/>
    <d v="1982-04-08T00:00:00"/>
    <x v="2349"/>
    <x v="1"/>
    <d v="1982-04-13T00:00:00"/>
    <x v="1"/>
  </r>
  <r>
    <x v="37"/>
    <x v="1"/>
    <s v="SU"/>
    <x v="19"/>
    <s v="Ringold Springs H Game"/>
    <s v="WDFW"/>
    <d v="1982-04-15T00:00:00"/>
    <x v="2350"/>
    <x v="7"/>
    <d v="1982-04-30T00:00:00"/>
    <x v="1"/>
  </r>
  <r>
    <x v="37"/>
    <x v="1"/>
    <s v="SU"/>
    <x v="54"/>
    <s v="Naches River"/>
    <s v="WDFW"/>
    <d v="1982-04-14T00:00:00"/>
    <x v="2351"/>
    <x v="4"/>
    <d v="1982-04-14T00:00:00"/>
    <x v="1"/>
  </r>
  <r>
    <x v="37"/>
    <x v="1"/>
    <s v="SU"/>
    <x v="54"/>
    <s v="Klickitat River"/>
    <s v="WDFW"/>
    <d v="1982-04-22T00:00:00"/>
    <x v="2352"/>
    <x v="8"/>
    <d v="1982-05-04T00:00:00"/>
    <x v="1"/>
  </r>
  <r>
    <x v="37"/>
    <x v="1"/>
    <s v="SU"/>
    <x v="45"/>
    <s v="Klickitat River"/>
    <s v="WDFW"/>
    <d v="1982-04-19T00:00:00"/>
    <x v="2010"/>
    <x v="8"/>
    <d v="1982-04-28T00:00:00"/>
    <x v="1"/>
  </r>
  <r>
    <x v="37"/>
    <x v="1"/>
    <s v="SU"/>
    <x v="66"/>
    <s v="Above McNary Dam"/>
    <s v="WDFW"/>
    <d v="1982-03-29T00:00:00"/>
    <x v="749"/>
    <x v="7"/>
    <d v="1982-04-10T00:00:00"/>
    <x v="1"/>
  </r>
  <r>
    <x v="37"/>
    <x v="1"/>
    <s v="SU"/>
    <x v="20"/>
    <s v="White Salmon River"/>
    <s v="WDFW"/>
    <d v="1982-04-19T00:00:00"/>
    <x v="126"/>
    <x v="11"/>
    <d v="1982-04-20T00:00:00"/>
    <x v="1"/>
  </r>
  <r>
    <x v="37"/>
    <x v="8"/>
    <s v="WI"/>
    <x v="20"/>
    <s v="White Salmon River"/>
    <s v="WDFW"/>
    <d v="1982-04-23T00:00:00"/>
    <x v="1662"/>
    <x v="11"/>
    <d v="1982-04-29T00:00:00"/>
    <x v="1"/>
  </r>
  <r>
    <x v="37"/>
    <x v="1"/>
    <s v="SU"/>
    <x v="25"/>
    <s v="Bel. Priest Rapids Dam"/>
    <s v="WDFW"/>
    <d v="1982-05-01T00:00:00"/>
    <x v="1829"/>
    <x v="7"/>
    <d v="1982-05-07T00:00:00"/>
    <x v="1"/>
  </r>
  <r>
    <x v="38"/>
    <x v="16"/>
    <s v="UN"/>
    <x v="67"/>
    <s v="Spring Creek Hatchery"/>
    <s v="WDFW"/>
    <d v="1980-02-06T00:00:00"/>
    <x v="2353"/>
    <x v="10"/>
    <d v="1980-02-06T00:00:00"/>
    <x v="0"/>
  </r>
  <r>
    <x v="38"/>
    <x v="0"/>
    <s v="SP"/>
    <x v="15"/>
    <s v="Klickitat Hatchery"/>
    <s v="WDFW"/>
    <d v="1980-01-22T00:00:00"/>
    <x v="2354"/>
    <x v="8"/>
    <d v="1980-05-09T00:00:00"/>
    <x v="2"/>
  </r>
  <r>
    <x v="38"/>
    <x v="14"/>
    <s v="SO"/>
    <x v="15"/>
    <s v="Klickitat Hatchery"/>
    <s v="WDFW"/>
    <d v="1980-01-11T00:00:00"/>
    <x v="2355"/>
    <x v="8"/>
    <d v="1980-01-22T00:00:00"/>
    <x v="0"/>
  </r>
  <r>
    <x v="38"/>
    <x v="0"/>
    <s v="SP"/>
    <x v="17"/>
    <s v="Spring Creek Hatchery"/>
    <s v="USFW"/>
    <d v="1980-08-07T00:00:00"/>
    <x v="2356"/>
    <x v="10"/>
    <d v="1980-08-07T00:00:00"/>
    <x v="2"/>
  </r>
  <r>
    <x v="38"/>
    <x v="4"/>
    <s v="SP"/>
    <x v="15"/>
    <s v="Klickitat Hatchery"/>
    <s v="WDFW"/>
    <d v="1981-03-16T00:00:00"/>
    <x v="2357"/>
    <x v="8"/>
    <d v="1981-03-16T00:00:00"/>
    <x v="1"/>
  </r>
  <r>
    <x v="38"/>
    <x v="6"/>
    <s v="FA"/>
    <x v="15"/>
    <s v="Klickitat River"/>
    <s v="WDFW"/>
    <d v="1981-06-05T00:00:00"/>
    <x v="2358"/>
    <x v="8"/>
    <d v="1981-06-05T00:00:00"/>
    <x v="1"/>
  </r>
  <r>
    <x v="38"/>
    <x v="9"/>
    <s v="NO"/>
    <x v="15"/>
    <s v="Klickitat Hatchery"/>
    <s v="WDFW"/>
    <d v="1981-04-30T00:00:00"/>
    <x v="2359"/>
    <x v="8"/>
    <d v="1981-04-30T00:00:00"/>
    <x v="1"/>
  </r>
  <r>
    <x v="38"/>
    <x v="4"/>
    <s v="SP"/>
    <x v="19"/>
    <s v="Ringold Springs H Salmon"/>
    <s v="WDFW"/>
    <d v="1981-03-24T00:00:00"/>
    <x v="2360"/>
    <x v="7"/>
    <d v="1981-03-24T00:00:00"/>
    <x v="1"/>
  </r>
  <r>
    <x v="38"/>
    <x v="6"/>
    <s v="FA"/>
    <x v="18"/>
    <s v="Priest Rapids Hatchery"/>
    <s v="WDFW"/>
    <d v="1981-05-18T00:00:00"/>
    <x v="2361"/>
    <x v="7"/>
    <d v="1981-05-18T00:00:00"/>
    <x v="1"/>
  </r>
  <r>
    <x v="38"/>
    <x v="6"/>
    <s v="FA"/>
    <x v="18"/>
    <s v="Priest Rapids Hatchery"/>
    <s v="WDFW"/>
    <d v="1981-06-23T00:00:00"/>
    <x v="2362"/>
    <x v="7"/>
    <d v="1981-06-24T00:00:00"/>
    <x v="1"/>
  </r>
  <r>
    <x v="38"/>
    <x v="6"/>
    <s v="FA"/>
    <x v="18"/>
    <s v="Priest Rapids Hatchery"/>
    <s v="WDFW"/>
    <d v="1981-06-21T00:00:00"/>
    <x v="2363"/>
    <x v="7"/>
    <d v="1981-06-24T00:00:00"/>
    <x v="1"/>
  </r>
  <r>
    <x v="38"/>
    <x v="4"/>
    <s v="SP"/>
    <x v="30"/>
    <s v="Naches River"/>
    <s v="WDFW &amp; YATR"/>
    <d v="1981-03-15T00:00:00"/>
    <x v="2364"/>
    <x v="4"/>
    <d v="1981-03-15T00:00:00"/>
    <x v="1"/>
  </r>
  <r>
    <x v="38"/>
    <x v="9"/>
    <s v="NO"/>
    <x v="30"/>
    <s v="Yakama River"/>
    <s v="WDFW &amp; YATR"/>
    <d v="1981-03-25T00:00:00"/>
    <x v="2365"/>
    <x v="4"/>
    <d v="1981-03-25T00:00:00"/>
    <x v="1"/>
  </r>
  <r>
    <x v="38"/>
    <x v="4"/>
    <s v="SP"/>
    <x v="4"/>
    <s v="Carson Hatchery"/>
    <s v="USFW"/>
    <d v="1981-03-24T00:00:00"/>
    <x v="2366"/>
    <x v="2"/>
    <d v="1981-05-15T00:00:00"/>
    <x v="1"/>
  </r>
  <r>
    <x v="38"/>
    <x v="13"/>
    <s v="SO"/>
    <x v="4"/>
    <s v="Little White Salmon Hatchery"/>
    <s v="USFW"/>
    <d v="1981-01-16T00:00:00"/>
    <x v="2367"/>
    <x v="3"/>
    <d v="1981-01-16T00:00:00"/>
    <x v="1"/>
  </r>
  <r>
    <x v="38"/>
    <x v="13"/>
    <s v="SO"/>
    <x v="4"/>
    <s v="Yakama River"/>
    <s v="USFW"/>
    <d v="1981-03-25T00:00:00"/>
    <x v="2368"/>
    <x v="4"/>
    <d v="1981-03-25T00:00:00"/>
    <x v="1"/>
  </r>
  <r>
    <x v="38"/>
    <x v="4"/>
    <s v="SP"/>
    <x v="16"/>
    <s v="Little White Salmon Hatchery"/>
    <s v="USFW"/>
    <d v="1981-04-20T00:00:00"/>
    <x v="2369"/>
    <x v="3"/>
    <d v="1981-04-20T00:00:00"/>
    <x v="1"/>
  </r>
  <r>
    <x v="38"/>
    <x v="6"/>
    <s v="FA"/>
    <x v="16"/>
    <s v="White Salmon River"/>
    <s v="USFW"/>
    <d v="1981-05-06T00:00:00"/>
    <x v="2370"/>
    <x v="11"/>
    <d v="1981-05-06T00:00:00"/>
    <x v="1"/>
  </r>
  <r>
    <x v="38"/>
    <x v="6"/>
    <s v="FA"/>
    <x v="16"/>
    <s v="Little White Salmon Hatchery"/>
    <s v="USFW"/>
    <d v="1981-06-05T00:00:00"/>
    <x v="2371"/>
    <x v="3"/>
    <d v="1981-06-12T00:00:00"/>
    <x v="1"/>
  </r>
  <r>
    <x v="38"/>
    <x v="13"/>
    <s v="SO"/>
    <x v="16"/>
    <s v="Little White Salmon Hatchery"/>
    <s v="USFW"/>
    <d v="1981-05-15T00:00:00"/>
    <x v="2372"/>
    <x v="3"/>
    <d v="1981-06-15T00:00:00"/>
    <x v="1"/>
  </r>
  <r>
    <x v="38"/>
    <x v="6"/>
    <s v="FA"/>
    <x v="17"/>
    <s v="Spring Creek Hatchery"/>
    <s v="USFW"/>
    <d v="1981-03-26T00:00:00"/>
    <x v="2373"/>
    <x v="10"/>
    <d v="1981-03-26T00:00:00"/>
    <x v="1"/>
  </r>
  <r>
    <x v="38"/>
    <x v="6"/>
    <s v="FA"/>
    <x v="17"/>
    <s v="Spring Creek Hatchery"/>
    <s v="USFW"/>
    <d v="1981-04-15T00:00:00"/>
    <x v="2374"/>
    <x v="10"/>
    <d v="1981-04-15T00:00:00"/>
    <x v="1"/>
  </r>
  <r>
    <x v="38"/>
    <x v="6"/>
    <s v="FA"/>
    <x v="17"/>
    <s v="Spring Creek Hatchery"/>
    <s v="USFW"/>
    <d v="1981-04-22T00:00:00"/>
    <x v="2375"/>
    <x v="10"/>
    <d v="1981-04-24T00:00:00"/>
    <x v="1"/>
  </r>
  <r>
    <x v="38"/>
    <x v="6"/>
    <s v="FA"/>
    <x v="17"/>
    <s v="Spring Creek Hatchery"/>
    <s v="USFW"/>
    <d v="1981-05-05T00:00:00"/>
    <x v="2376"/>
    <x v="10"/>
    <d v="1981-05-08T00:00:00"/>
    <x v="1"/>
  </r>
  <r>
    <x v="38"/>
    <x v="6"/>
    <s v="FA"/>
    <x v="17"/>
    <s v="Spring Creek Hatchery"/>
    <s v="USFW"/>
    <d v="1981-08-14T00:00:00"/>
    <x v="2377"/>
    <x v="10"/>
    <d v="1981-08-14T00:00:00"/>
    <x v="1"/>
  </r>
  <r>
    <x v="38"/>
    <x v="4"/>
    <s v="SP"/>
    <x v="58"/>
    <s v="Yakama River"/>
    <s v="USFW"/>
    <d v="1981-04-01T00:00:00"/>
    <x v="1362"/>
    <x v="4"/>
    <d v="1981-04-01T00:00:00"/>
    <x v="1"/>
  </r>
  <r>
    <x v="38"/>
    <x v="6"/>
    <s v="FA"/>
    <x v="17"/>
    <s v="Spring Creek Hatchery"/>
    <s v="USFW"/>
    <d v="1980-12-18T00:00:00"/>
    <x v="2378"/>
    <x v="10"/>
    <d v="1980-12-30T00:00:00"/>
    <x v="0"/>
  </r>
  <r>
    <x v="38"/>
    <x v="7"/>
    <s v="UN"/>
    <x v="12"/>
    <s v="The Dalles Dam"/>
    <s v="ODFW"/>
    <d v="1981-04-29T00:00:00"/>
    <x v="2314"/>
    <x v="13"/>
    <d v="1981-04-29T00:00:00"/>
    <x v="1"/>
  </r>
  <r>
    <x v="38"/>
    <x v="1"/>
    <s v="SU"/>
    <x v="8"/>
    <s v="Deschutes River"/>
    <s v="ODFW"/>
    <d v="1980-09-29T00:00:00"/>
    <x v="2002"/>
    <x v="0"/>
    <d v="1980-09-29T00:00:00"/>
    <x v="1"/>
  </r>
  <r>
    <x v="38"/>
    <x v="1"/>
    <s v="SU"/>
    <x v="8"/>
    <s v="Hood River"/>
    <s v="ODFW"/>
    <d v="1981-04-07T00:00:00"/>
    <x v="2002"/>
    <x v="5"/>
    <d v="1981-05-01T00:00:00"/>
    <x v="1"/>
  </r>
  <r>
    <x v="38"/>
    <x v="1"/>
    <s v="SU"/>
    <x v="8"/>
    <s v="Umatilla River"/>
    <s v="ODFW"/>
    <d v="1981-04-28T00:00:00"/>
    <x v="2379"/>
    <x v="1"/>
    <d v="1981-04-28T00:00:00"/>
    <x v="1"/>
  </r>
  <r>
    <x v="38"/>
    <x v="6"/>
    <s v="FA"/>
    <x v="28"/>
    <s v="Columbia R Above Bonn"/>
    <s v="ODFW"/>
    <d v="1981-03-24T00:00:00"/>
    <x v="2380"/>
    <x v="10"/>
    <d v="1981-03-24T00:00:00"/>
    <x v="1"/>
  </r>
  <r>
    <x v="38"/>
    <x v="0"/>
    <s v="SP"/>
    <x v="0"/>
    <s v="Bel. Pelton Ladder"/>
    <s v="ODFW"/>
    <d v="1980-10-06T00:00:00"/>
    <x v="1859"/>
    <x v="0"/>
    <d v="1980-10-06T00:00:00"/>
    <x v="2"/>
  </r>
  <r>
    <x v="38"/>
    <x v="4"/>
    <s v="SP"/>
    <x v="0"/>
    <s v="Bel. Pelton Ladder"/>
    <s v="ODFW"/>
    <d v="1981-03-10T00:00:00"/>
    <x v="2381"/>
    <x v="0"/>
    <d v="1981-05-04T00:00:00"/>
    <x v="1"/>
  </r>
  <r>
    <x v="38"/>
    <x v="1"/>
    <s v="SU"/>
    <x v="0"/>
    <s v="Deschutes River"/>
    <s v="ODFW"/>
    <d v="1980-12-17T00:00:00"/>
    <x v="2011"/>
    <x v="0"/>
    <d v="1980-12-17T00:00:00"/>
    <x v="1"/>
  </r>
  <r>
    <x v="38"/>
    <x v="1"/>
    <s v="SU"/>
    <x v="0"/>
    <s v="Deschutes River"/>
    <s v="ODFW"/>
    <d v="1981-04-10T00:00:00"/>
    <x v="2382"/>
    <x v="0"/>
    <d v="1981-04-10T00:00:00"/>
    <x v="1"/>
  </r>
  <r>
    <x v="38"/>
    <x v="1"/>
    <s v="SU"/>
    <x v="0"/>
    <s v="Bel. Pelton Ladder"/>
    <s v="ODFW"/>
    <d v="1981-04-22T00:00:00"/>
    <x v="2383"/>
    <x v="0"/>
    <d v="1981-04-29T00:00:00"/>
    <x v="1"/>
  </r>
  <r>
    <x v="38"/>
    <x v="1"/>
    <s v="SU"/>
    <x v="20"/>
    <s v="Klickitat River"/>
    <s v="WDFW"/>
    <d v="1981-04-14T00:00:00"/>
    <x v="2384"/>
    <x v="8"/>
    <d v="1981-05-11T00:00:00"/>
    <x v="1"/>
  </r>
  <r>
    <x v="38"/>
    <x v="1"/>
    <s v="SU"/>
    <x v="20"/>
    <s v="Wind River"/>
    <s v="WDFW"/>
    <d v="1981-05-01T00:00:00"/>
    <x v="2385"/>
    <x v="2"/>
    <d v="1981-05-08T00:00:00"/>
    <x v="1"/>
  </r>
  <r>
    <x v="38"/>
    <x v="1"/>
    <s v="SU"/>
    <x v="54"/>
    <s v="Naches River"/>
    <s v="WDFW"/>
    <d v="1981-04-05T00:00:00"/>
    <x v="2386"/>
    <x v="4"/>
    <d v="1981-04-09T00:00:00"/>
    <x v="1"/>
  </r>
  <r>
    <x v="38"/>
    <x v="1"/>
    <s v="SU"/>
    <x v="19"/>
    <s v="Ringold Springs H Game"/>
    <s v="WDFW"/>
    <d v="1981-04-15T00:00:00"/>
    <x v="2387"/>
    <x v="7"/>
    <d v="1981-04-30T00:00:00"/>
    <x v="1"/>
  </r>
  <r>
    <x v="39"/>
    <x v="0"/>
    <s v="SP"/>
    <x v="4"/>
    <s v="Carson Hatchery"/>
    <s v="USFW"/>
    <d v="1979-10-16T00:00:00"/>
    <x v="2388"/>
    <x v="2"/>
    <d v="1979-10-18T00:00:00"/>
    <x v="2"/>
  </r>
  <r>
    <x v="39"/>
    <x v="7"/>
    <s v="UN"/>
    <x v="4"/>
    <s v="Yakama River"/>
    <s v="USFW"/>
    <d v="1979-10-30T00:00:00"/>
    <x v="2389"/>
    <x v="4"/>
    <d v="1979-10-30T00:00:00"/>
    <x v="1"/>
  </r>
  <r>
    <x v="39"/>
    <x v="7"/>
    <s v="UN"/>
    <x v="16"/>
    <s v="Yakama River"/>
    <s v="USFW"/>
    <d v="1979-10-31T00:00:00"/>
    <x v="2390"/>
    <x v="4"/>
    <d v="1979-11-06T00:00:00"/>
    <x v="1"/>
  </r>
  <r>
    <x v="39"/>
    <x v="0"/>
    <s v="SP"/>
    <x v="0"/>
    <s v="Bel. Pelton Ladder"/>
    <s v="ODFW"/>
    <d v="1979-05-30T00:00:00"/>
    <x v="2391"/>
    <x v="0"/>
    <d v="1979-05-30T00:00:00"/>
    <x v="4"/>
  </r>
  <r>
    <x v="39"/>
    <x v="0"/>
    <s v="SP"/>
    <x v="0"/>
    <s v="Deschutes River"/>
    <s v="ODFW"/>
    <d v="1979-02-07T00:00:00"/>
    <x v="2392"/>
    <x v="0"/>
    <d v="1979-02-07T00:00:00"/>
    <x v="0"/>
  </r>
  <r>
    <x v="39"/>
    <x v="1"/>
    <s v="SU"/>
    <x v="0"/>
    <s v="Deschutes River"/>
    <s v="ODFW"/>
    <d v="1979-08-08T00:00:00"/>
    <x v="2393"/>
    <x v="0"/>
    <d v="1979-09-19T00:00:00"/>
    <x v="0"/>
  </r>
  <r>
    <x v="39"/>
    <x v="4"/>
    <s v="SP"/>
    <x v="15"/>
    <s v="Klickitat Hatchery"/>
    <s v="WDFW"/>
    <d v="1980-03-15T00:00:00"/>
    <x v="2394"/>
    <x v="8"/>
    <d v="1980-03-15T00:00:00"/>
    <x v="1"/>
  </r>
  <r>
    <x v="39"/>
    <x v="0"/>
    <s v="SP"/>
    <x v="15"/>
    <s v="Klickitat Hatchery"/>
    <s v="WDFW"/>
    <d v="1980-03-27T00:00:00"/>
    <x v="2395"/>
    <x v="8"/>
    <d v="1980-05-06T00:00:00"/>
    <x v="2"/>
  </r>
  <r>
    <x v="39"/>
    <x v="6"/>
    <s v="FA"/>
    <x v="15"/>
    <s v="Klickitat Hatchery"/>
    <s v="WDFW"/>
    <d v="1980-05-27T00:00:00"/>
    <x v="2396"/>
    <x v="8"/>
    <d v="1980-05-27T00:00:00"/>
    <x v="1"/>
  </r>
  <r>
    <x v="39"/>
    <x v="9"/>
    <s v="NO"/>
    <x v="15"/>
    <s v="Klickitat Hatchery"/>
    <s v="WDFW"/>
    <d v="1980-04-30T00:00:00"/>
    <x v="2397"/>
    <x v="8"/>
    <d v="1980-04-30T00:00:00"/>
    <x v="1"/>
  </r>
  <r>
    <x v="39"/>
    <x v="4"/>
    <s v="SP"/>
    <x v="19"/>
    <s v="Ringold Springs H Salmon"/>
    <s v="WDFW"/>
    <d v="1980-03-26T00:00:00"/>
    <x v="1775"/>
    <x v="7"/>
    <d v="1980-03-26T00:00:00"/>
    <x v="1"/>
  </r>
  <r>
    <x v="39"/>
    <x v="2"/>
    <s v="FA"/>
    <x v="19"/>
    <s v="Ringold Springs H Salmon"/>
    <s v="WDFW"/>
    <d v="1980-03-26T00:00:00"/>
    <x v="2398"/>
    <x v="7"/>
    <d v="1980-03-26T00:00:00"/>
    <x v="1"/>
  </r>
  <r>
    <x v="39"/>
    <x v="6"/>
    <s v="FA"/>
    <x v="19"/>
    <s v="Ringold Springs H Salmon"/>
    <s v="WDFW"/>
    <d v="1980-06-26T00:00:00"/>
    <x v="2399"/>
    <x v="7"/>
    <d v="1980-06-26T00:00:00"/>
    <x v="1"/>
  </r>
  <r>
    <x v="39"/>
    <x v="6"/>
    <s v="FA"/>
    <x v="18"/>
    <s v="Priest Rapids Hatchery"/>
    <s v="WDFW"/>
    <d v="1980-05-20T00:00:00"/>
    <x v="2400"/>
    <x v="7"/>
    <d v="1980-05-20T00:00:00"/>
    <x v="1"/>
  </r>
  <r>
    <x v="39"/>
    <x v="6"/>
    <s v="FA"/>
    <x v="18"/>
    <s v="Priest Rapids Hatchery"/>
    <s v="WDFW"/>
    <d v="1980-06-24T00:00:00"/>
    <x v="2401"/>
    <x v="7"/>
    <d v="1980-06-26T00:00:00"/>
    <x v="1"/>
  </r>
  <r>
    <x v="39"/>
    <x v="4"/>
    <s v="SP"/>
    <x v="11"/>
    <s v="Naches River"/>
    <s v="WDFW"/>
    <d v="1980-04-25T00:00:00"/>
    <x v="2050"/>
    <x v="4"/>
    <d v="1980-04-25T00:00:00"/>
    <x v="1"/>
  </r>
  <r>
    <x v="39"/>
    <x v="4"/>
    <s v="SP"/>
    <x v="4"/>
    <s v="Carson Hatchery"/>
    <s v="USFW"/>
    <d v="1980-04-02T00:00:00"/>
    <x v="2402"/>
    <x v="2"/>
    <d v="1980-05-12T00:00:00"/>
    <x v="1"/>
  </r>
  <r>
    <x v="39"/>
    <x v="13"/>
    <s v="SO"/>
    <x v="4"/>
    <s v="White Salmon River"/>
    <s v="USFW"/>
    <d v="1980-04-29T00:00:00"/>
    <x v="2403"/>
    <x v="11"/>
    <d v="1980-05-12T00:00:00"/>
    <x v="1"/>
  </r>
  <r>
    <x v="39"/>
    <x v="13"/>
    <s v="SO"/>
    <x v="4"/>
    <s v="Carson Hatchery"/>
    <s v="USFW"/>
    <d v="1980-06-10T00:00:00"/>
    <x v="1990"/>
    <x v="2"/>
    <d v="1980-06-10T00:00:00"/>
    <x v="1"/>
  </r>
  <r>
    <x v="39"/>
    <x v="4"/>
    <s v="SP"/>
    <x v="16"/>
    <s v="Little White Salmon Hatchery"/>
    <s v="USFW"/>
    <d v="1980-04-16T00:00:00"/>
    <x v="2404"/>
    <x v="3"/>
    <d v="1980-04-16T00:00:00"/>
    <x v="1"/>
  </r>
  <r>
    <x v="39"/>
    <x v="6"/>
    <s v="FA"/>
    <x v="16"/>
    <s v="Rock Cr (J. Day Pool)"/>
    <s v="USFW"/>
    <d v="1980-04-21T00:00:00"/>
    <x v="2405"/>
    <x v="12"/>
    <d v="1980-04-21T00:00:00"/>
    <x v="1"/>
  </r>
  <r>
    <x v="39"/>
    <x v="6"/>
    <s v="FA"/>
    <x v="16"/>
    <s v="Little White Salmon Hatchery"/>
    <s v="USFW"/>
    <d v="1980-04-23T00:00:00"/>
    <x v="2323"/>
    <x v="3"/>
    <d v="1980-04-23T00:00:00"/>
    <x v="1"/>
  </r>
  <r>
    <x v="39"/>
    <x v="6"/>
    <s v="FA"/>
    <x v="16"/>
    <s v="Little White Salmon Hatchery"/>
    <s v="USFW"/>
    <d v="1980-06-10T00:00:00"/>
    <x v="2406"/>
    <x v="3"/>
    <d v="1980-06-16T00:00:00"/>
    <x v="1"/>
  </r>
  <r>
    <x v="39"/>
    <x v="7"/>
    <s v="UN"/>
    <x v="16"/>
    <s v="Little White Salmon Hatchery"/>
    <s v="USFW"/>
    <d v="1980-04-16T00:00:00"/>
    <x v="71"/>
    <x v="3"/>
    <d v="1980-04-16T00:00:00"/>
    <x v="1"/>
  </r>
  <r>
    <x v="39"/>
    <x v="7"/>
    <s v="UN"/>
    <x v="16"/>
    <s v="Little White Salmon Hatchery"/>
    <s v="USFW"/>
    <d v="1980-05-14T00:00:00"/>
    <x v="2407"/>
    <x v="3"/>
    <d v="1980-05-16T00:00:00"/>
    <x v="1"/>
  </r>
  <r>
    <x v="39"/>
    <x v="6"/>
    <s v="FA"/>
    <x v="17"/>
    <s v="Spring Creek Hatchery"/>
    <s v="USFW"/>
    <d v="1980-03-10T00:00:00"/>
    <x v="2408"/>
    <x v="10"/>
    <d v="1980-03-10T00:00:00"/>
    <x v="1"/>
  </r>
  <r>
    <x v="39"/>
    <x v="6"/>
    <s v="FA"/>
    <x v="17"/>
    <s v="Spring Creek Hatchery"/>
    <s v="USFW"/>
    <d v="1980-04-10T00:00:00"/>
    <x v="2409"/>
    <x v="10"/>
    <d v="1980-04-10T00:00:00"/>
    <x v="1"/>
  </r>
  <r>
    <x v="39"/>
    <x v="6"/>
    <s v="FA"/>
    <x v="17"/>
    <s v="Spring Creek Hatchery"/>
    <s v="USFW"/>
    <d v="1980-05-09T00:00:00"/>
    <x v="2410"/>
    <x v="10"/>
    <d v="1980-05-09T00:00:00"/>
    <x v="1"/>
  </r>
  <r>
    <x v="39"/>
    <x v="6"/>
    <s v="FA"/>
    <x v="17"/>
    <s v="White Salmon River"/>
    <s v="USFW"/>
    <d v="1980-05-12T00:00:00"/>
    <x v="2411"/>
    <x v="11"/>
    <d v="1980-05-12T00:00:00"/>
    <x v="1"/>
  </r>
  <r>
    <x v="39"/>
    <x v="6"/>
    <s v="FA"/>
    <x v="17"/>
    <s v="Spring Creek Hatchery"/>
    <s v="USFW"/>
    <d v="1980-05-19T00:00:00"/>
    <x v="1926"/>
    <x v="10"/>
    <d v="1980-05-19T00:00:00"/>
    <x v="1"/>
  </r>
  <r>
    <x v="39"/>
    <x v="6"/>
    <s v="FA"/>
    <x v="17"/>
    <s v="Spring Creek Hatchery"/>
    <s v="USFW"/>
    <d v="1979-12-20T00:00:00"/>
    <x v="2412"/>
    <x v="10"/>
    <d v="1979-12-20T00:00:00"/>
    <x v="0"/>
  </r>
  <r>
    <x v="39"/>
    <x v="6"/>
    <s v="FA"/>
    <x v="2"/>
    <s v="John Day Dam Bypass"/>
    <s v="ODFW"/>
    <d v="1980-05-12T00:00:00"/>
    <x v="2413"/>
    <x v="12"/>
    <d v="1980-05-21T00:00:00"/>
    <x v="1"/>
  </r>
  <r>
    <x v="39"/>
    <x v="6"/>
    <s v="FA"/>
    <x v="12"/>
    <s v="The Dalles Dam"/>
    <s v="ODFW"/>
    <d v="1980-05-02T00:00:00"/>
    <x v="79"/>
    <x v="13"/>
    <d v="1980-05-15T00:00:00"/>
    <x v="1"/>
  </r>
  <r>
    <x v="39"/>
    <x v="6"/>
    <s v="FA"/>
    <x v="12"/>
    <s v="The Dalles Dam"/>
    <s v="ODFW"/>
    <d v="1980-07-21T00:00:00"/>
    <x v="2414"/>
    <x v="13"/>
    <d v="1980-08-15T00:00:00"/>
    <x v="1"/>
  </r>
  <r>
    <x v="39"/>
    <x v="8"/>
    <s v="SU"/>
    <x v="8"/>
    <s v="Hood River"/>
    <s v="ODFW"/>
    <d v="1980-04-09T00:00:00"/>
    <x v="2415"/>
    <x v="5"/>
    <d v="1980-04-18T00:00:00"/>
    <x v="1"/>
  </r>
  <r>
    <x v="39"/>
    <x v="4"/>
    <s v="SP"/>
    <x v="0"/>
    <s v="Bel. Pelton Ladder"/>
    <s v="ODFW"/>
    <d v="1980-04-14T00:00:00"/>
    <x v="2416"/>
    <x v="0"/>
    <d v="1980-04-15T00:00:00"/>
    <x v="1"/>
  </r>
  <r>
    <x v="39"/>
    <x v="0"/>
    <s v="SP"/>
    <x v="0"/>
    <s v="Deschutes River"/>
    <s v="ODFW"/>
    <d v="1980-03-05T00:00:00"/>
    <x v="2417"/>
    <x v="0"/>
    <d v="1980-03-05T00:00:00"/>
    <x v="0"/>
  </r>
  <r>
    <x v="39"/>
    <x v="1"/>
    <s v="SU"/>
    <x v="0"/>
    <s v="Deschutes River"/>
    <s v="ODFW"/>
    <d v="1979-12-21T00:00:00"/>
    <x v="166"/>
    <x v="0"/>
    <d v="1979-12-21T00:00:00"/>
    <x v="0"/>
  </r>
  <r>
    <x v="39"/>
    <x v="1"/>
    <s v="SU"/>
    <x v="0"/>
    <s v="Bel. Pelton Ladder"/>
    <s v="ODFW"/>
    <d v="1980-04-16T00:00:00"/>
    <x v="2418"/>
    <x v="0"/>
    <d v="1980-04-30T00:00:00"/>
    <x v="1"/>
  </r>
  <r>
    <x v="39"/>
    <x v="1"/>
    <s v="SU"/>
    <x v="65"/>
    <s v="Mill Cr (Walla Walla)"/>
    <s v="WDFW"/>
    <d v="1980-05-17T00:00:00"/>
    <x v="2035"/>
    <x v="9"/>
    <d v="1980-05-18T00:00:00"/>
    <x v="1"/>
  </r>
  <r>
    <x v="39"/>
    <x v="1"/>
    <s v="SU"/>
    <x v="20"/>
    <s v="Wind River"/>
    <s v="WDFW"/>
    <d v="1980-04-24T00:00:00"/>
    <x v="25"/>
    <x v="2"/>
    <d v="1980-04-30T00:00:00"/>
    <x v="1"/>
  </r>
  <r>
    <x v="39"/>
    <x v="1"/>
    <s v="SU"/>
    <x v="20"/>
    <s v="Klickitat River"/>
    <s v="WDFW"/>
    <d v="1980-04-15T00:00:00"/>
    <x v="2419"/>
    <x v="8"/>
    <d v="1980-05-01T00:00:00"/>
    <x v="1"/>
  </r>
  <r>
    <x v="39"/>
    <x v="1"/>
    <s v="SU"/>
    <x v="54"/>
    <s v="Klickitat River"/>
    <s v="WDFW"/>
    <d v="1980-05-01T00:00:00"/>
    <x v="2220"/>
    <x v="8"/>
    <d v="1980-05-14T00:00:00"/>
    <x v="1"/>
  </r>
  <r>
    <x v="39"/>
    <x v="1"/>
    <s v="SU"/>
    <x v="54"/>
    <s v="Naches River"/>
    <s v="WDFW"/>
    <d v="1980-04-09T00:00:00"/>
    <x v="2355"/>
    <x v="4"/>
    <d v="1980-05-10T00:00:00"/>
    <x v="1"/>
  </r>
  <r>
    <x v="39"/>
    <x v="1"/>
    <s v="SU"/>
    <x v="19"/>
    <s v="Ringold Springs H Game"/>
    <s v="WDFW"/>
    <d v="1980-04-15T00:00:00"/>
    <x v="2420"/>
    <x v="7"/>
    <d v="1980-04-30T00:00:00"/>
    <x v="1"/>
  </r>
  <r>
    <x v="40"/>
    <x v="4"/>
    <s v="SP"/>
    <x v="15"/>
    <s v="Klickitat River"/>
    <s v="WDFW"/>
    <d v="1979-03-30T00:00:00"/>
    <x v="2421"/>
    <x v="8"/>
    <d v="1979-03-30T00:00:00"/>
    <x v="1"/>
  </r>
  <r>
    <x v="40"/>
    <x v="4"/>
    <s v="SP"/>
    <x v="15"/>
    <s v="Klickitat Hatchery"/>
    <s v="WDFW"/>
    <d v="1979-03-30T00:00:00"/>
    <x v="2422"/>
    <x v="8"/>
    <d v="1979-03-30T00:00:00"/>
    <x v="1"/>
  </r>
  <r>
    <x v="40"/>
    <x v="4"/>
    <s v="SP"/>
    <x v="15"/>
    <s v="Klickitat Hatchery"/>
    <s v="WDFW"/>
    <d v="1979-04-25T00:00:00"/>
    <x v="2423"/>
    <x v="8"/>
    <d v="1979-04-25T00:00:00"/>
    <x v="1"/>
  </r>
  <r>
    <x v="40"/>
    <x v="6"/>
    <s v="FA"/>
    <x v="15"/>
    <s v="Klickitat Hatchery"/>
    <s v="WDFW"/>
    <d v="1979-06-01T00:00:00"/>
    <x v="2424"/>
    <x v="8"/>
    <d v="1979-06-01T00:00:00"/>
    <x v="1"/>
  </r>
  <r>
    <x v="40"/>
    <x v="6"/>
    <s v="FA"/>
    <x v="15"/>
    <s v="Klickitat Hatchery"/>
    <s v="WDFW"/>
    <d v="1979-05-14T00:00:00"/>
    <x v="2425"/>
    <x v="8"/>
    <d v="1979-05-14T00:00:00"/>
    <x v="1"/>
  </r>
  <r>
    <x v="40"/>
    <x v="6"/>
    <s v="FA"/>
    <x v="15"/>
    <s v="Klickitat Hatchery"/>
    <s v="WDFW"/>
    <d v="1979-05-21T00:00:00"/>
    <x v="1314"/>
    <x v="8"/>
    <d v="1979-05-21T00:00:00"/>
    <x v="1"/>
  </r>
  <r>
    <x v="40"/>
    <x v="6"/>
    <s v="FA"/>
    <x v="15"/>
    <s v="Klickitat Hatchery"/>
    <s v="WDFW"/>
    <d v="1979-06-01T00:00:00"/>
    <x v="2426"/>
    <x v="8"/>
    <d v="1979-06-01T00:00:00"/>
    <x v="1"/>
  </r>
  <r>
    <x v="40"/>
    <x v="3"/>
    <s v="SU"/>
    <x v="15"/>
    <s v="Klickitat Hatchery"/>
    <s v="WDFW"/>
    <d v="1979-03-30T00:00:00"/>
    <x v="2427"/>
    <x v="8"/>
    <d v="1979-03-30T00:00:00"/>
    <x v="1"/>
  </r>
  <r>
    <x v="40"/>
    <x v="9"/>
    <s v="NO"/>
    <x v="15"/>
    <s v="Klickitat Hatchery"/>
    <s v="WDFW"/>
    <d v="1979-04-16T00:00:00"/>
    <x v="2428"/>
    <x v="8"/>
    <d v="1979-04-20T00:00:00"/>
    <x v="1"/>
  </r>
  <r>
    <x v="40"/>
    <x v="9"/>
    <s v="NO"/>
    <x v="15"/>
    <s v="Klickitat Hatchery"/>
    <s v="WDFW"/>
    <d v="1979-05-14T00:00:00"/>
    <x v="2429"/>
    <x v="8"/>
    <d v="1979-05-14T00:00:00"/>
    <x v="1"/>
  </r>
  <r>
    <x v="40"/>
    <x v="4"/>
    <s v="SP"/>
    <x v="19"/>
    <s v="Ringold Springs H Salmon"/>
    <s v="WDFW"/>
    <d v="1979-03-27T00:00:00"/>
    <x v="2430"/>
    <x v="7"/>
    <d v="1979-03-27T00:00:00"/>
    <x v="1"/>
  </r>
  <r>
    <x v="40"/>
    <x v="6"/>
    <s v="FA"/>
    <x v="18"/>
    <s v="Priest Rapids Hatchery"/>
    <s v="WDFW"/>
    <d v="1979-05-23T00:00:00"/>
    <x v="2431"/>
    <x v="7"/>
    <d v="1979-05-23T00:00:00"/>
    <x v="1"/>
  </r>
  <r>
    <x v="40"/>
    <x v="4"/>
    <s v="SP"/>
    <x v="30"/>
    <s v="Naches River"/>
    <s v="WDFW &amp; YATR"/>
    <d v="1979-04-24T00:00:00"/>
    <x v="1829"/>
    <x v="4"/>
    <d v="1979-04-24T00:00:00"/>
    <x v="1"/>
  </r>
  <r>
    <x v="40"/>
    <x v="4"/>
    <s v="SP"/>
    <x v="4"/>
    <s v="Yakama River"/>
    <s v="USFW"/>
    <d v="1979-04-12T00:00:00"/>
    <x v="24"/>
    <x v="4"/>
    <d v="1979-04-12T00:00:00"/>
    <x v="1"/>
  </r>
  <r>
    <x v="40"/>
    <x v="4"/>
    <s v="SP"/>
    <x v="4"/>
    <s v="Above McNary Dam"/>
    <s v="USFW"/>
    <d v="1979-04-18T00:00:00"/>
    <x v="2432"/>
    <x v="7"/>
    <d v="1979-04-20T00:00:00"/>
    <x v="1"/>
  </r>
  <r>
    <x v="40"/>
    <x v="4"/>
    <s v="SP"/>
    <x v="4"/>
    <s v="Carson Hatchery"/>
    <s v="USFW"/>
    <d v="1979-05-03T00:00:00"/>
    <x v="2433"/>
    <x v="2"/>
    <d v="1979-05-07T00:00:00"/>
    <x v="1"/>
  </r>
  <r>
    <x v="40"/>
    <x v="6"/>
    <s v="FA"/>
    <x v="4"/>
    <s v="Spring Creek Hatchery"/>
    <s v="USFW"/>
    <d v="1979-05-02T00:00:00"/>
    <x v="2434"/>
    <x v="10"/>
    <d v="1979-05-04T00:00:00"/>
    <x v="1"/>
  </r>
  <r>
    <x v="40"/>
    <x v="16"/>
    <s v="UN"/>
    <x v="4"/>
    <s v="White Salmon River"/>
    <s v="USFW"/>
    <d v="1979-07-18T00:00:00"/>
    <x v="2435"/>
    <x v="11"/>
    <d v="1979-07-25T00:00:00"/>
    <x v="2"/>
  </r>
  <r>
    <x v="40"/>
    <x v="4"/>
    <s v="SP"/>
    <x v="16"/>
    <s v="Little White Salmon Hatchery"/>
    <s v="USFW"/>
    <d v="1979-04-26T00:00:00"/>
    <x v="2436"/>
    <x v="3"/>
    <d v="1979-04-26T00:00:00"/>
    <x v="1"/>
  </r>
  <r>
    <x v="40"/>
    <x v="6"/>
    <s v="FA"/>
    <x v="16"/>
    <s v="Little White Salmon Hatchery"/>
    <s v="USFW"/>
    <d v="1979-10-18T00:00:00"/>
    <x v="2319"/>
    <x v="3"/>
    <d v="1979-10-18T00:00:00"/>
    <x v="1"/>
  </r>
  <r>
    <x v="40"/>
    <x v="2"/>
    <s v="FA"/>
    <x v="16"/>
    <s v="Little White Salmon Hatchery"/>
    <s v="USFW"/>
    <d v="1979-04-19T00:00:00"/>
    <x v="2437"/>
    <x v="3"/>
    <d v="1979-04-19T00:00:00"/>
    <x v="1"/>
  </r>
  <r>
    <x v="40"/>
    <x v="6"/>
    <s v="FA"/>
    <x v="16"/>
    <s v="Little White Salmon Hatchery"/>
    <s v="USFW"/>
    <d v="1979-06-22T00:00:00"/>
    <x v="2438"/>
    <x v="3"/>
    <d v="1979-06-22T00:00:00"/>
    <x v="1"/>
  </r>
  <r>
    <x v="40"/>
    <x v="7"/>
    <s v="UN"/>
    <x v="16"/>
    <s v="Little White Salmon River"/>
    <s v="USFW"/>
    <d v="1979-05-22T00:00:00"/>
    <x v="2439"/>
    <x v="3"/>
    <d v="1979-05-22T00:00:00"/>
    <x v="1"/>
  </r>
  <r>
    <x v="40"/>
    <x v="6"/>
    <s v="FA"/>
    <x v="17"/>
    <s v="Spring Creek Hatchery"/>
    <s v="USFW"/>
    <d v="1979-03-20T00:00:00"/>
    <x v="2440"/>
    <x v="10"/>
    <d v="1979-03-20T00:00:00"/>
    <x v="1"/>
  </r>
  <r>
    <x v="40"/>
    <x v="6"/>
    <s v="FA"/>
    <x v="17"/>
    <s v="Spring Creek Hatchery"/>
    <s v="USFW"/>
    <d v="1979-04-20T00:00:00"/>
    <x v="2441"/>
    <x v="10"/>
    <d v="1979-04-20T00:00:00"/>
    <x v="1"/>
  </r>
  <r>
    <x v="40"/>
    <x v="6"/>
    <s v="FA"/>
    <x v="17"/>
    <s v="Spring Creek Hatchery"/>
    <s v="USFW"/>
    <d v="1979-05-18T00:00:00"/>
    <x v="2442"/>
    <x v="10"/>
    <d v="1979-05-18T00:00:00"/>
    <x v="1"/>
  </r>
  <r>
    <x v="40"/>
    <x v="6"/>
    <s v="FA"/>
    <x v="17"/>
    <s v="Little White Salmon Hatchery"/>
    <s v="USFW"/>
    <d v="1979-05-19T00:00:00"/>
    <x v="80"/>
    <x v="3"/>
    <d v="1979-05-19T00:00:00"/>
    <x v="1"/>
  </r>
  <r>
    <x v="40"/>
    <x v="6"/>
    <s v="FA"/>
    <x v="17"/>
    <s v="White Salmon River"/>
    <s v="USFW"/>
    <d v="1979-05-21T00:00:00"/>
    <x v="2443"/>
    <x v="11"/>
    <d v="1979-05-21T00:00:00"/>
    <x v="1"/>
  </r>
  <r>
    <x v="40"/>
    <x v="6"/>
    <s v="FA"/>
    <x v="17"/>
    <s v="White Salmon River"/>
    <s v="USFW"/>
    <d v="1979-06-01T00:00:00"/>
    <x v="2444"/>
    <x v="11"/>
    <d v="1979-06-01T00:00:00"/>
    <x v="1"/>
  </r>
  <r>
    <x v="40"/>
    <x v="6"/>
    <s v="FA"/>
    <x v="17"/>
    <s v="Spring Creek Hatchery"/>
    <s v="USFW"/>
    <d v="1979-08-13T00:00:00"/>
    <x v="2445"/>
    <x v="10"/>
    <d v="1979-08-13T00:00:00"/>
    <x v="1"/>
  </r>
  <r>
    <x v="40"/>
    <x v="4"/>
    <s v="SP"/>
    <x v="16"/>
    <s v="Yakama River"/>
    <s v="USFW"/>
    <d v="1979-04-11T00:00:00"/>
    <x v="34"/>
    <x v="4"/>
    <d v="1979-04-11T00:00:00"/>
    <x v="1"/>
  </r>
  <r>
    <x v="40"/>
    <x v="6"/>
    <s v="FA"/>
    <x v="2"/>
    <s v="The Dalles Dam"/>
    <s v="ODFW"/>
    <d v="1979-05-14T00:00:00"/>
    <x v="2446"/>
    <x v="13"/>
    <d v="1979-06-14T00:00:00"/>
    <x v="1"/>
  </r>
  <r>
    <x v="40"/>
    <x v="8"/>
    <s v="SU"/>
    <x v="8"/>
    <s v="Hood River"/>
    <s v="ODFW"/>
    <d v="1979-04-09T00:00:00"/>
    <x v="2447"/>
    <x v="5"/>
    <d v="1979-04-20T00:00:00"/>
    <x v="1"/>
  </r>
  <r>
    <x v="40"/>
    <x v="4"/>
    <s v="SP"/>
    <x v="0"/>
    <s v="Bel. Pelton Ladder"/>
    <s v="ODFW"/>
    <d v="1979-04-09T00:00:00"/>
    <x v="2448"/>
    <x v="0"/>
    <d v="1979-04-09T00:00:00"/>
    <x v="1"/>
  </r>
  <r>
    <x v="40"/>
    <x v="8"/>
    <s v="SU"/>
    <x v="0"/>
    <s v="Bel. Pelton Ladder"/>
    <s v="ODFW"/>
    <d v="1979-04-06T00:00:00"/>
    <x v="2449"/>
    <x v="0"/>
    <d v="1979-05-01T00:00:00"/>
    <x v="1"/>
  </r>
  <r>
    <x v="40"/>
    <x v="1"/>
    <s v="SU"/>
    <x v="0"/>
    <s v="Deschutes River"/>
    <s v="ODFW"/>
    <d v="1979-03-14T00:00:00"/>
    <x v="2379"/>
    <x v="0"/>
    <d v="1979-03-14T00:00:00"/>
    <x v="1"/>
  </r>
  <r>
    <x v="40"/>
    <x v="1"/>
    <s v="SU"/>
    <x v="19"/>
    <s v="Ringold Springs H Game"/>
    <s v="WDFW"/>
    <d v="1979-04-15T00:00:00"/>
    <x v="2387"/>
    <x v="7"/>
    <d v="1979-04-15T00:00:00"/>
    <x v="1"/>
  </r>
  <r>
    <x v="40"/>
    <x v="1"/>
    <s v="SU"/>
    <x v="54"/>
    <s v="Yakama River"/>
    <s v="WDFW"/>
    <d v="1979-05-08T00:00:00"/>
    <x v="2059"/>
    <x v="4"/>
    <d v="1979-05-15T00:00:00"/>
    <x v="1"/>
  </r>
  <r>
    <x v="40"/>
    <x v="1"/>
    <s v="SU"/>
    <x v="54"/>
    <s v="Naches River"/>
    <s v="WDFW"/>
    <d v="1979-05-07T00:00:00"/>
    <x v="314"/>
    <x v="4"/>
    <d v="1979-05-21T00:00:00"/>
    <x v="1"/>
  </r>
  <r>
    <x v="40"/>
    <x v="1"/>
    <s v="SU"/>
    <x v="54"/>
    <s v="Klickitat River"/>
    <s v="WDFW"/>
    <d v="1979-05-02T00:00:00"/>
    <x v="2312"/>
    <x v="8"/>
    <d v="1979-05-16T00:00:00"/>
    <x v="1"/>
  </r>
  <r>
    <x v="40"/>
    <x v="1"/>
    <s v="SU"/>
    <x v="20"/>
    <s v="Klickitat River"/>
    <s v="WDFW"/>
    <d v="1979-05-16T00:00:00"/>
    <x v="2450"/>
    <x v="8"/>
    <d v="1979-05-26T00:00:00"/>
    <x v="1"/>
  </r>
  <r>
    <x v="40"/>
    <x v="1"/>
    <s v="SU"/>
    <x v="20"/>
    <s v="Wind River"/>
    <s v="WDFW"/>
    <d v="1979-04-19T00:00:00"/>
    <x v="2451"/>
    <x v="2"/>
    <d v="1979-05-22T00:00: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B5:M27" firstHeaderRow="1" firstDataRow="3" firstDataCol="1" rowPageCount="1" colPageCount="1"/>
  <pivotFields count="11">
    <pivotField axis="axisCol" showAll="0">
      <items count="42">
        <item h="1" x="40"/>
        <item h="1" x="39"/>
        <item h="1" x="38"/>
        <item h="1" x="37"/>
        <item h="1" x="36"/>
        <item h="1" x="35"/>
        <item h="1" x="34"/>
        <item h="1" x="33"/>
        <item h="1" x="32"/>
        <item h="1" x="31"/>
        <item h="1" x="30"/>
        <item h="1" x="29"/>
        <item h="1" x="28"/>
        <item h="1" x="27"/>
        <item h="1" x="26"/>
        <item h="1" x="25"/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x="6"/>
        <item x="5"/>
        <item x="4"/>
        <item x="3"/>
        <item x="2"/>
        <item h="1" x="1"/>
        <item h="1" x="0"/>
        <item t="default"/>
      </items>
    </pivotField>
    <pivotField axis="axisPage" multipleItemSelectionAllowed="1" showAll="0">
      <items count="24">
        <item h="1" x="18"/>
        <item x="6"/>
        <item x="22"/>
        <item x="2"/>
        <item h="1" x="10"/>
        <item h="1" x="9"/>
        <item h="1" x="11"/>
        <item h="1" x="14"/>
        <item h="1" x="13"/>
        <item h="1" x="15"/>
        <item h="1" x="0"/>
        <item h="1" x="4"/>
        <item h="1" x="12"/>
        <item h="1" x="3"/>
        <item h="1" x="1"/>
        <item h="1" x="21"/>
        <item h="1" x="20"/>
        <item h="1" x="19"/>
        <item h="1" x="5"/>
        <item h="1" x="16"/>
        <item h="1" x="7"/>
        <item h="1" x="17"/>
        <item h="1" x="8"/>
        <item t="default"/>
      </items>
    </pivotField>
    <pivotField showAll="0"/>
    <pivotField axis="axisRow" showAll="0">
      <items count="69">
        <item x="52"/>
        <item x="37"/>
        <item x="2"/>
        <item x="4"/>
        <item x="12"/>
        <item x="66"/>
        <item x="14"/>
        <item x="11"/>
        <item x="57"/>
        <item x="38"/>
        <item x="6"/>
        <item x="27"/>
        <item x="33"/>
        <item x="43"/>
        <item x="63"/>
        <item x="48"/>
        <item x="42"/>
        <item x="50"/>
        <item x="59"/>
        <item x="35"/>
        <item x="53"/>
        <item x="39"/>
        <item x="67"/>
        <item x="41"/>
        <item x="15"/>
        <item x="47"/>
        <item x="3"/>
        <item x="58"/>
        <item x="26"/>
        <item x="16"/>
        <item x="32"/>
        <item x="28"/>
        <item x="60"/>
        <item x="10"/>
        <item x="24"/>
        <item x="64"/>
        <item x="36"/>
        <item x="51"/>
        <item x="54"/>
        <item x="56"/>
        <item x="46"/>
        <item x="8"/>
        <item x="13"/>
        <item x="29"/>
        <item x="23"/>
        <item x="18"/>
        <item x="7"/>
        <item x="19"/>
        <item x="62"/>
        <item x="0"/>
        <item x="40"/>
        <item x="44"/>
        <item x="20"/>
        <item x="17"/>
        <item x="31"/>
        <item x="34"/>
        <item x="55"/>
        <item x="65"/>
        <item x="1"/>
        <item x="45"/>
        <item x="49"/>
        <item x="22"/>
        <item x="21"/>
        <item x="25"/>
        <item x="5"/>
        <item x="61"/>
        <item x="9"/>
        <item x="30"/>
        <item t="default"/>
      </items>
    </pivotField>
    <pivotField showAll="0"/>
    <pivotField showAll="0"/>
    <pivotField showAll="0"/>
    <pivotField dataField="1" showAll="0"/>
    <pivotField axis="axisRow" showAll="0">
      <items count="15">
        <item x="10"/>
        <item x="0"/>
        <item x="5"/>
        <item x="12"/>
        <item x="8"/>
        <item x="3"/>
        <item x="7"/>
        <item x="13"/>
        <item x="6"/>
        <item x="1"/>
        <item x="9"/>
        <item x="11"/>
        <item x="2"/>
        <item x="4"/>
        <item t="default"/>
      </items>
    </pivotField>
    <pivotField showAll="0"/>
    <pivotField axis="axisCol" showAll="0">
      <items count="7">
        <item x="5"/>
        <item x="3"/>
        <item x="0"/>
        <item x="4"/>
        <item x="2"/>
        <item x="1"/>
        <item t="default"/>
      </items>
    </pivotField>
  </pivotFields>
  <rowFields count="2">
    <field x="8"/>
    <field x="3"/>
  </rowFields>
  <rowItems count="20">
    <i>
      <x/>
    </i>
    <i r="1">
      <x v="53"/>
    </i>
    <i>
      <x v="4"/>
    </i>
    <i r="1">
      <x v="24"/>
    </i>
    <i>
      <x v="5"/>
    </i>
    <i r="1">
      <x v="29"/>
    </i>
    <i r="1">
      <x v="64"/>
    </i>
    <i>
      <x v="6"/>
    </i>
    <i r="1">
      <x v="7"/>
    </i>
    <i r="1">
      <x v="45"/>
    </i>
    <i r="1">
      <x v="47"/>
    </i>
    <i>
      <x v="9"/>
    </i>
    <i r="1">
      <x v="2"/>
    </i>
    <i r="1">
      <x v="58"/>
    </i>
    <i>
      <x v="13"/>
    </i>
    <i r="1">
      <x v="7"/>
    </i>
    <i r="1">
      <x v="34"/>
    </i>
    <i r="1">
      <x v="46"/>
    </i>
    <i r="1">
      <x v="63"/>
    </i>
    <i t="grand">
      <x/>
    </i>
  </rowItems>
  <colFields count="2">
    <field x="10"/>
    <field x="0"/>
  </colFields>
  <colItems count="11">
    <i>
      <x v="2"/>
      <x v="37"/>
    </i>
    <i t="default">
      <x v="2"/>
    </i>
    <i>
      <x v="4"/>
      <x v="37"/>
    </i>
    <i t="default">
      <x v="4"/>
    </i>
    <i>
      <x v="5"/>
      <x v="34"/>
    </i>
    <i r="1">
      <x v="35"/>
    </i>
    <i r="1">
      <x v="36"/>
    </i>
    <i r="1">
      <x v="37"/>
    </i>
    <i r="1">
      <x v="38"/>
    </i>
    <i t="default">
      <x v="5"/>
    </i>
    <i t="grand">
      <x/>
    </i>
  </colItems>
  <pageFields count="1">
    <pageField fld="1" hier="-1"/>
  </pageFields>
  <dataFields count="1">
    <dataField name="Sum of NumReleased" fld="7" baseField="8" baseItem="0"/>
  </dataFields>
  <formats count="2">
    <format dxfId="1">
      <pivotArea outline="0" collapsedLevelsAreSubtotals="1" fieldPosition="0">
        <references count="1">
          <reference field="10" count="1" selected="0" defaultSubtotal="1">
            <x v="5"/>
          </reference>
        </references>
      </pivotArea>
    </format>
    <format dxfId="0">
      <pivotArea grandCol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wcouncil.org/sites/default/files/EntirePlan_1.pdf" TargetMode="External"/><Relationship Id="rId2" Type="http://schemas.openxmlformats.org/officeDocument/2006/relationships/hyperlink" Target="https://www.dfw.state.or.us/fish/The_Dalles/fall_chinook_deschutes.asp" TargetMode="External"/><Relationship Id="rId1" Type="http://schemas.openxmlformats.org/officeDocument/2006/relationships/hyperlink" Target="https://www.nwcouncil.org/sites/default/files/EntirePlan_1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hyperlink" Target="https://www.nwcouncil.org/sites/default/files/EntirePlan_1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0"/>
  <sheetViews>
    <sheetView tabSelected="1" zoomScaleNormal="100" workbookViewId="0">
      <selection activeCell="S3" sqref="S3:AA51"/>
    </sheetView>
  </sheetViews>
  <sheetFormatPr defaultRowHeight="14.4" x14ac:dyDescent="0.3"/>
  <cols>
    <col min="1" max="1" width="1.5546875" customWidth="1"/>
    <col min="2" max="16" width="8.77734375" customWidth="1"/>
    <col min="17" max="17" width="1.21875" customWidth="1"/>
    <col min="18" max="18" width="8.88671875" style="2"/>
    <col min="19" max="19" width="8" customWidth="1"/>
    <col min="20" max="20" width="19.44140625" customWidth="1"/>
    <col min="21" max="21" width="12.33203125" customWidth="1"/>
    <col min="22" max="22" width="10.6640625" customWidth="1"/>
    <col min="23" max="23" width="11.88671875" customWidth="1"/>
    <col min="24" max="24" width="10.5546875" customWidth="1"/>
    <col min="25" max="25" width="12.88671875" customWidth="1"/>
    <col min="26" max="26" width="10.44140625" customWidth="1"/>
    <col min="27" max="27" width="1.33203125" style="2" customWidth="1"/>
    <col min="29" max="29" width="9.88671875" bestFit="1" customWidth="1"/>
    <col min="31" max="31" width="11.44140625" customWidth="1"/>
  </cols>
  <sheetData>
    <row r="1" spans="1:31" s="97" customFormat="1" ht="18" x14ac:dyDescent="0.35">
      <c r="A1" s="160"/>
      <c r="B1" s="160" t="s">
        <v>221</v>
      </c>
      <c r="C1" s="160"/>
      <c r="D1" s="160"/>
      <c r="E1" s="160"/>
      <c r="F1" s="160"/>
      <c r="G1" s="160"/>
      <c r="H1" s="160" t="s">
        <v>0</v>
      </c>
      <c r="I1" s="160"/>
      <c r="J1" s="160"/>
      <c r="K1" s="160"/>
      <c r="L1" s="160" t="s">
        <v>222</v>
      </c>
      <c r="M1" s="160"/>
      <c r="N1" s="160"/>
      <c r="O1" s="160"/>
      <c r="P1" s="160"/>
      <c r="Q1" s="160"/>
      <c r="R1" s="110"/>
      <c r="AA1" s="110"/>
    </row>
    <row r="2" spans="1:31" ht="9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2"/>
      <c r="V2" s="2"/>
      <c r="W2" s="2"/>
      <c r="X2" s="2"/>
      <c r="Y2" s="2"/>
      <c r="Z2" s="2"/>
    </row>
    <row r="3" spans="1:3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164" t="s">
        <v>9</v>
      </c>
      <c r="T3" s="165"/>
      <c r="U3" s="166" t="s">
        <v>10</v>
      </c>
      <c r="V3" s="167"/>
      <c r="W3" s="168" t="s">
        <v>11</v>
      </c>
      <c r="X3" s="169"/>
      <c r="Y3" s="170"/>
      <c r="Z3" s="2"/>
    </row>
    <row r="4" spans="1:3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175" t="s">
        <v>12</v>
      </c>
      <c r="T4" s="176" t="s">
        <v>13</v>
      </c>
      <c r="U4" s="171" t="s">
        <v>143</v>
      </c>
      <c r="V4" s="172" t="s">
        <v>14</v>
      </c>
      <c r="W4" s="173" t="s">
        <v>15</v>
      </c>
      <c r="X4" s="174" t="s">
        <v>16</v>
      </c>
      <c r="Y4" s="172" t="s">
        <v>17</v>
      </c>
      <c r="Z4" s="2"/>
    </row>
    <row r="5" spans="1:3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S5" s="186" t="s">
        <v>145</v>
      </c>
      <c r="T5" s="187" t="s">
        <v>18</v>
      </c>
      <c r="U5" s="139">
        <f>ROUND(Runs!AJ48,-2)</f>
        <v>11500</v>
      </c>
      <c r="V5" s="185">
        <f>ROUND(Spawners!D4,-3)</f>
        <v>17000</v>
      </c>
      <c r="W5" s="139">
        <f>Spawners!J4</f>
        <v>4000</v>
      </c>
      <c r="X5" s="139">
        <f>Spawners!K4</f>
        <v>13000</v>
      </c>
      <c r="Y5" s="185">
        <f>Spawners!L4</f>
        <v>16000</v>
      </c>
      <c r="Z5" s="2"/>
    </row>
    <row r="6" spans="1:3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S6" s="183" t="s">
        <v>8</v>
      </c>
      <c r="T6" s="184"/>
      <c r="U6" s="177">
        <f>U5</f>
        <v>11500</v>
      </c>
      <c r="V6" s="178">
        <f t="shared" ref="V6:Y6" si="0">V5</f>
        <v>17000</v>
      </c>
      <c r="W6" s="179">
        <f t="shared" si="0"/>
        <v>4000</v>
      </c>
      <c r="X6" s="179">
        <f t="shared" si="0"/>
        <v>13000</v>
      </c>
      <c r="Y6" s="178">
        <f t="shared" si="0"/>
        <v>16000</v>
      </c>
      <c r="Z6" s="2"/>
    </row>
    <row r="7" spans="1:3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S7" s="2"/>
      <c r="T7" s="2"/>
      <c r="U7" s="2"/>
      <c r="V7" s="2"/>
      <c r="W7" s="2"/>
      <c r="X7" s="2"/>
      <c r="Y7" s="2"/>
      <c r="Z7" s="2"/>
    </row>
    <row r="8" spans="1:3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S8" s="9" t="s">
        <v>19</v>
      </c>
      <c r="T8" s="114"/>
      <c r="U8" s="10" t="s">
        <v>20</v>
      </c>
      <c r="V8" s="11"/>
      <c r="W8" s="11"/>
      <c r="X8" s="111" t="s">
        <v>21</v>
      </c>
      <c r="Y8" s="12" t="s">
        <v>144</v>
      </c>
      <c r="Z8" s="2"/>
    </row>
    <row r="9" spans="1:3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S9" s="113" t="s">
        <v>22</v>
      </c>
      <c r="T9" s="112"/>
      <c r="U9" s="13" t="s">
        <v>52</v>
      </c>
      <c r="V9" s="13" t="s">
        <v>23</v>
      </c>
      <c r="W9" s="13" t="s">
        <v>24</v>
      </c>
      <c r="X9" s="13" t="s">
        <v>140</v>
      </c>
      <c r="Y9" s="14" t="s">
        <v>26</v>
      </c>
      <c r="Z9" s="2"/>
    </row>
    <row r="10" spans="1:3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S10" s="197" t="s">
        <v>136</v>
      </c>
      <c r="T10" s="198"/>
      <c r="U10" s="199" t="s">
        <v>53</v>
      </c>
      <c r="V10" s="200"/>
      <c r="W10" s="201">
        <v>10700000</v>
      </c>
      <c r="X10" s="202"/>
      <c r="Y10" s="203">
        <f>W10</f>
        <v>10700000</v>
      </c>
      <c r="Z10" s="2"/>
    </row>
    <row r="11" spans="1:3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S11" s="6" t="s">
        <v>49</v>
      </c>
      <c r="T11" s="15"/>
      <c r="U11" s="30" t="s">
        <v>27</v>
      </c>
      <c r="V11" s="116">
        <v>0</v>
      </c>
      <c r="W11" s="76">
        <v>0</v>
      </c>
      <c r="X11" s="115">
        <v>0</v>
      </c>
      <c r="Y11" s="77">
        <v>0</v>
      </c>
      <c r="Z11" s="2"/>
    </row>
    <row r="12" spans="1:3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S12" s="6" t="s">
        <v>58</v>
      </c>
      <c r="T12" s="15"/>
      <c r="U12" s="30" t="s">
        <v>54</v>
      </c>
      <c r="V12" s="117"/>
      <c r="W12" s="102">
        <v>4700000</v>
      </c>
      <c r="X12" s="42"/>
      <c r="Y12" s="103">
        <f>W12</f>
        <v>4700000</v>
      </c>
      <c r="Z12" s="2"/>
    </row>
    <row r="13" spans="1:3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S13" s="6" t="s">
        <v>57</v>
      </c>
      <c r="T13" s="15"/>
      <c r="U13" s="30" t="s">
        <v>54</v>
      </c>
      <c r="V13" s="117"/>
      <c r="W13" s="102">
        <v>1800000</v>
      </c>
      <c r="X13" s="42"/>
      <c r="Y13" s="103">
        <f>W13</f>
        <v>1800000</v>
      </c>
      <c r="Z13" s="2"/>
    </row>
    <row r="14" spans="1:3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S14" s="6" t="s">
        <v>55</v>
      </c>
      <c r="T14" s="15"/>
      <c r="U14" s="38" t="s">
        <v>54</v>
      </c>
      <c r="V14" s="102">
        <v>2600</v>
      </c>
      <c r="W14" s="102">
        <v>3000000</v>
      </c>
      <c r="X14" s="42"/>
      <c r="Y14" s="103">
        <v>4000000</v>
      </c>
      <c r="Z14" s="2"/>
    </row>
    <row r="15" spans="1:3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S15" s="6" t="s">
        <v>56</v>
      </c>
      <c r="T15" s="15"/>
      <c r="U15" s="39" t="s">
        <v>54</v>
      </c>
      <c r="V15" s="117"/>
      <c r="W15" s="104">
        <v>1500000</v>
      </c>
      <c r="X15" s="41"/>
      <c r="Y15" s="103">
        <f>W15</f>
        <v>1500000</v>
      </c>
      <c r="Z15" s="2"/>
    </row>
    <row r="16" spans="1:3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S16" s="16" t="s">
        <v>1</v>
      </c>
      <c r="T16" s="17"/>
      <c r="U16" s="204" t="s">
        <v>54</v>
      </c>
      <c r="V16" s="118">
        <f>SUM(V10:V15)</f>
        <v>2600</v>
      </c>
      <c r="W16" s="105">
        <f>SUM(W11:W15)</f>
        <v>11000000</v>
      </c>
      <c r="X16" s="106"/>
      <c r="Y16" s="107">
        <f>SUM(Y11:Y15)</f>
        <v>12000000</v>
      </c>
      <c r="Z16" s="2"/>
      <c r="AC16" s="23">
        <f>W12+W13+W14+W15</f>
        <v>11000000</v>
      </c>
      <c r="AE16" s="23">
        <f>Y12+Y13+Y14+Y15</f>
        <v>12000000</v>
      </c>
    </row>
    <row r="17" spans="1:33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S17" s="40" t="s">
        <v>59</v>
      </c>
      <c r="T17" s="2"/>
      <c r="U17" s="2"/>
      <c r="V17" s="2"/>
      <c r="W17" s="2"/>
      <c r="X17" s="2"/>
      <c r="Y17" s="2"/>
      <c r="Z17" s="2"/>
    </row>
    <row r="18" spans="1:33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S18" s="2"/>
      <c r="T18" s="2"/>
      <c r="U18" s="2"/>
      <c r="V18" s="2"/>
      <c r="W18" s="2"/>
      <c r="X18" s="2"/>
      <c r="Y18" s="2"/>
      <c r="Z18" s="2"/>
    </row>
    <row r="19" spans="1:33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S19" s="18" t="s">
        <v>28</v>
      </c>
      <c r="T19" s="19"/>
      <c r="U19" s="20" t="s">
        <v>29</v>
      </c>
      <c r="V19" s="20"/>
      <c r="W19" s="20"/>
      <c r="X19" s="25"/>
      <c r="Y19" s="20" t="s">
        <v>30</v>
      </c>
      <c r="Z19" s="21"/>
    </row>
    <row r="20" spans="1:33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2"/>
      <c r="T20" s="94" t="s">
        <v>31</v>
      </c>
      <c r="U20" s="93" t="s">
        <v>159</v>
      </c>
      <c r="V20" s="93" t="s">
        <v>160</v>
      </c>
      <c r="W20" s="93" t="s">
        <v>141</v>
      </c>
      <c r="X20" s="93" t="s">
        <v>142</v>
      </c>
      <c r="Y20" s="93" t="s">
        <v>143</v>
      </c>
      <c r="Z20" s="95" t="s">
        <v>142</v>
      </c>
      <c r="AB20" s="81">
        <f>SUM(U21:U23)</f>
        <v>0.35579999999999995</v>
      </c>
      <c r="AD20" s="115" t="s">
        <v>181</v>
      </c>
      <c r="AE20">
        <f>U32/(1-SUM(U21:U23))</f>
        <v>28873.020800993476</v>
      </c>
      <c r="AG20" s="81">
        <f>SUM(U21:U23)</f>
        <v>0.35579999999999995</v>
      </c>
    </row>
    <row r="21" spans="1:33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S21" s="211" t="s">
        <v>45</v>
      </c>
      <c r="T21" s="87" t="s">
        <v>113</v>
      </c>
      <c r="U21" s="90">
        <v>0.20799999999999993</v>
      </c>
      <c r="V21" s="26" t="s">
        <v>27</v>
      </c>
      <c r="W21" s="26" t="s">
        <v>27</v>
      </c>
      <c r="X21" s="219" t="s">
        <v>183</v>
      </c>
      <c r="Y21" s="139">
        <f>ROUND(U21*AE$20,-2)</f>
        <v>6000</v>
      </c>
      <c r="Z21" s="207">
        <f>ROUND(Conv!P9,-2)</f>
        <v>18600</v>
      </c>
      <c r="AB21" s="81">
        <f>SUM(U24:U27)</f>
        <v>0.19227137256362167</v>
      </c>
      <c r="AD21" s="115" t="s">
        <v>182</v>
      </c>
      <c r="AE21">
        <f>AE20*SUM(U21:U23)</f>
        <v>10273.020800993478</v>
      </c>
    </row>
    <row r="22" spans="1:33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S22" s="212"/>
      <c r="T22" s="86" t="s">
        <v>115</v>
      </c>
      <c r="U22" s="89">
        <v>0.12310000000000003</v>
      </c>
      <c r="V22" s="30" t="s">
        <v>27</v>
      </c>
      <c r="W22" s="30" t="s">
        <v>27</v>
      </c>
      <c r="X22" s="214"/>
      <c r="Y22" s="73">
        <f>ROUND(U22*AE$20,-2)</f>
        <v>3600</v>
      </c>
      <c r="Z22" s="208"/>
    </row>
    <row r="23" spans="1:33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S23" s="212"/>
      <c r="T23" s="86" t="s">
        <v>116</v>
      </c>
      <c r="U23" s="89">
        <v>2.4700000000000003E-2</v>
      </c>
      <c r="V23" s="30" t="s">
        <v>27</v>
      </c>
      <c r="W23" s="30" t="s">
        <v>27</v>
      </c>
      <c r="X23" s="214"/>
      <c r="Y23" s="73">
        <f>ROUND(U23*AE$20,-2)</f>
        <v>700</v>
      </c>
      <c r="Z23" s="208"/>
      <c r="AG23" s="81">
        <f>SUM(U24:U27)</f>
        <v>0.19227137256362167</v>
      </c>
    </row>
    <row r="24" spans="1:33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S24" s="212"/>
      <c r="T24" s="6" t="s">
        <v>117</v>
      </c>
      <c r="U24" s="89">
        <f>V24*(1-SUM(U$21:U$23))</f>
        <v>4.2092332107150673E-2</v>
      </c>
      <c r="V24" s="89">
        <f>Runs!Z47</f>
        <v>6.534047206946704E-2</v>
      </c>
      <c r="W24" s="214" t="s">
        <v>123</v>
      </c>
      <c r="X24" s="214"/>
      <c r="Y24" s="73">
        <f>ROUND(V24*U$32,-2)</f>
        <v>1200</v>
      </c>
      <c r="Z24" s="209">
        <f>ROUND(Conv!S9,-2)</f>
        <v>15400</v>
      </c>
    </row>
    <row r="25" spans="1:33" x14ac:dyDescent="0.3">
      <c r="A25" s="2"/>
      <c r="B25" s="2"/>
      <c r="C25" s="2"/>
      <c r="D25" s="2" t="s">
        <v>25</v>
      </c>
      <c r="E25" s="109">
        <f>U5</f>
        <v>11500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S25" s="212"/>
      <c r="T25" s="6" t="s">
        <v>119</v>
      </c>
      <c r="U25" s="89">
        <f>V25*(1-SUM(U$21:U$23))</f>
        <v>3.7077529240641477E-2</v>
      </c>
      <c r="V25" s="28">
        <f>Runs!AA47</f>
        <v>5.7555928656692748E-2</v>
      </c>
      <c r="W25" s="214"/>
      <c r="X25" s="214"/>
      <c r="Y25" s="73">
        <f>ROUND(V25*U$32,-2)</f>
        <v>1100</v>
      </c>
      <c r="Z25" s="208"/>
    </row>
    <row r="26" spans="1:33" x14ac:dyDescent="0.3">
      <c r="A26" s="2"/>
      <c r="B26" s="2"/>
      <c r="C26" s="2"/>
      <c r="D26" s="2" t="s">
        <v>137</v>
      </c>
      <c r="E26" s="109">
        <f>W5</f>
        <v>4000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S26" s="212"/>
      <c r="T26" s="86" t="s">
        <v>120</v>
      </c>
      <c r="U26" s="89">
        <f>V26*(1-SUM(U$21:U$23))</f>
        <v>7.2346357233686404E-2</v>
      </c>
      <c r="V26" s="27">
        <f>Runs!AB47</f>
        <v>0.11230418695077056</v>
      </c>
      <c r="W26" s="214"/>
      <c r="X26" s="214"/>
      <c r="Y26" s="73">
        <f>ROUND(V26*U$32,-2)</f>
        <v>2100</v>
      </c>
      <c r="Z26" s="208"/>
    </row>
    <row r="27" spans="1:33" x14ac:dyDescent="0.3">
      <c r="A27" s="2"/>
      <c r="B27" s="2"/>
      <c r="C27" s="2"/>
      <c r="D27" s="2" t="s">
        <v>138</v>
      </c>
      <c r="E27" s="109">
        <f>X5</f>
        <v>13000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S27" s="212"/>
      <c r="T27" s="91" t="s">
        <v>121</v>
      </c>
      <c r="U27" s="140">
        <f>V27*(1-SUM(U$21:U$23))</f>
        <v>4.0755153982143105E-2</v>
      </c>
      <c r="V27" s="92">
        <f>Runs!AZ47</f>
        <v>6.3264753154522041E-2</v>
      </c>
      <c r="W27" s="88"/>
      <c r="X27" s="220"/>
      <c r="Y27" s="73">
        <f>ROUND(V27*U$32,-2)</f>
        <v>1200</v>
      </c>
      <c r="Z27" s="210"/>
    </row>
    <row r="28" spans="1:33" x14ac:dyDescent="0.3">
      <c r="A28" s="2"/>
      <c r="B28" s="2"/>
      <c r="C28" s="2"/>
      <c r="D28" s="2" t="s">
        <v>139</v>
      </c>
      <c r="E28" s="109">
        <f>Y5</f>
        <v>16000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S28" s="213"/>
      <c r="T28" s="96" t="s">
        <v>1</v>
      </c>
      <c r="U28" s="29">
        <f>SUM(U21:U27)</f>
        <v>0.54807137256362171</v>
      </c>
      <c r="V28" s="31">
        <f>SUM(V24:V27)</f>
        <v>0.29846534083145237</v>
      </c>
      <c r="W28" s="29" t="s">
        <v>135</v>
      </c>
      <c r="X28" s="29" t="str">
        <f>X21</f>
        <v>40-80%</v>
      </c>
      <c r="Y28" s="141">
        <f>SUM(Y21:Y27)</f>
        <v>15900</v>
      </c>
      <c r="Z28" s="159">
        <f>Z21+Z24</f>
        <v>34000</v>
      </c>
    </row>
    <row r="29" spans="1:33" x14ac:dyDescent="0.3">
      <c r="A29" s="2"/>
      <c r="B29" s="2"/>
      <c r="C29" s="2"/>
      <c r="D29" s="2" t="s">
        <v>14</v>
      </c>
      <c r="E29" s="109">
        <f>V5</f>
        <v>17000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S29" s="2"/>
      <c r="T29" s="2"/>
      <c r="U29" s="2"/>
      <c r="V29" s="2"/>
      <c r="W29" s="2"/>
      <c r="X29" s="2"/>
      <c r="Y29" s="2"/>
      <c r="Z29" s="2"/>
    </row>
    <row r="30" spans="1:33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S30" s="215" t="s">
        <v>46</v>
      </c>
      <c r="T30" s="216"/>
      <c r="U30" s="161" t="s">
        <v>219</v>
      </c>
      <c r="V30" s="162"/>
      <c r="W30" s="162" t="s">
        <v>47</v>
      </c>
      <c r="X30" s="163"/>
      <c r="Y30" s="2"/>
      <c r="Z30" s="2"/>
    </row>
    <row r="31" spans="1:33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S31" s="217"/>
      <c r="T31" s="218"/>
      <c r="U31" s="7" t="s">
        <v>220</v>
      </c>
      <c r="V31" s="8" t="s">
        <v>15</v>
      </c>
      <c r="W31" s="8" t="s">
        <v>16</v>
      </c>
      <c r="X31" s="5" t="s">
        <v>17</v>
      </c>
      <c r="Y31" s="2"/>
      <c r="Z31" s="2"/>
    </row>
    <row r="32" spans="1:33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S32" s="32" t="s">
        <v>3</v>
      </c>
      <c r="U32" s="188">
        <f>ROUND(Runs!B47,-2)</f>
        <v>18600</v>
      </c>
      <c r="V32" s="189">
        <f>V33+V34</f>
        <v>6500</v>
      </c>
      <c r="W32" s="189">
        <f t="shared" ref="W32:X32" si="1">W33+W34</f>
        <v>21200</v>
      </c>
      <c r="X32" s="190">
        <f t="shared" si="1"/>
        <v>33700</v>
      </c>
      <c r="Y32" s="2"/>
      <c r="Z32" s="2"/>
    </row>
    <row r="33" spans="1:26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S33" s="6"/>
      <c r="T33" t="s">
        <v>45</v>
      </c>
      <c r="U33" s="191">
        <f>U32</f>
        <v>18600</v>
      </c>
      <c r="V33" s="192">
        <f>ROUND(Conv!N7,-2)</f>
        <v>6500</v>
      </c>
      <c r="W33" s="192">
        <f>ROUND(Conv!N8,-2)</f>
        <v>21200</v>
      </c>
      <c r="X33" s="193">
        <f>ROUND(Conv!N9,-2)</f>
        <v>33700</v>
      </c>
      <c r="Y33" s="2"/>
      <c r="Z33" s="2"/>
    </row>
    <row r="34" spans="1:26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S34" s="6"/>
      <c r="T34" t="s">
        <v>2</v>
      </c>
      <c r="U34" s="191">
        <v>0</v>
      </c>
      <c r="V34" s="192">
        <v>0</v>
      </c>
      <c r="W34" s="192">
        <v>0</v>
      </c>
      <c r="X34" s="193">
        <v>0</v>
      </c>
      <c r="Y34" s="2"/>
      <c r="Z34" s="2"/>
    </row>
    <row r="35" spans="1:26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33"/>
      <c r="T35" s="34" t="s">
        <v>48</v>
      </c>
      <c r="U35" s="194">
        <f>U34/U32</f>
        <v>0</v>
      </c>
      <c r="V35" s="195">
        <v>0</v>
      </c>
      <c r="W35" s="195">
        <v>0</v>
      </c>
      <c r="X35" s="196">
        <v>0</v>
      </c>
      <c r="Y35" s="2"/>
      <c r="Z35" s="2"/>
    </row>
    <row r="36" spans="1:26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S36" s="35" t="s">
        <v>4</v>
      </c>
      <c r="U36" s="188">
        <f>ROUND(Runs!K47,-2)</f>
        <v>16300</v>
      </c>
      <c r="V36" s="189">
        <f>V37+V38</f>
        <v>5700</v>
      </c>
      <c r="W36" s="189">
        <f t="shared" ref="W36" si="2">W37+W38</f>
        <v>18700</v>
      </c>
      <c r="X36" s="190">
        <f t="shared" ref="X36" si="3">X37+X38</f>
        <v>27100</v>
      </c>
      <c r="Y36" s="2"/>
      <c r="Z36" s="2"/>
    </row>
    <row r="37" spans="1:26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S37" s="6"/>
      <c r="T37" t="s">
        <v>45</v>
      </c>
      <c r="U37" s="191">
        <f>U36</f>
        <v>16300</v>
      </c>
      <c r="V37" s="192">
        <f>ROUND(Conv!K7,-2)</f>
        <v>5700</v>
      </c>
      <c r="W37" s="192">
        <f>ROUND(Conv!K8,-2)</f>
        <v>18700</v>
      </c>
      <c r="X37" s="193">
        <f>ROUND(Conv!K9,-2)</f>
        <v>27100</v>
      </c>
      <c r="Y37" s="2"/>
      <c r="Z37" s="2"/>
    </row>
    <row r="38" spans="1:26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S38" s="6"/>
      <c r="T38" t="s">
        <v>2</v>
      </c>
      <c r="U38" s="191">
        <v>0</v>
      </c>
      <c r="V38" s="192">
        <v>0</v>
      </c>
      <c r="W38" s="192">
        <v>0</v>
      </c>
      <c r="X38" s="193">
        <v>0</v>
      </c>
      <c r="Y38" s="2"/>
      <c r="Z38" s="2"/>
    </row>
    <row r="39" spans="1:26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S39" s="33"/>
      <c r="T39" s="34" t="s">
        <v>48</v>
      </c>
      <c r="U39" s="194">
        <f>U38/U36</f>
        <v>0</v>
      </c>
      <c r="V39" s="195">
        <v>0</v>
      </c>
      <c r="W39" s="195">
        <v>0</v>
      </c>
      <c r="X39" s="196">
        <v>0</v>
      </c>
      <c r="Y39" s="2"/>
      <c r="Z39" s="2"/>
    </row>
    <row r="40" spans="1:26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S40" s="36" t="s">
        <v>215</v>
      </c>
      <c r="T40" s="37"/>
      <c r="U40" s="188">
        <f>ROUND(Runs!AK47,-2)</f>
        <v>13800</v>
      </c>
      <c r="V40" s="189">
        <f>V41+V42</f>
        <v>4400</v>
      </c>
      <c r="W40" s="189">
        <f t="shared" ref="W40" si="4">W41+W42</f>
        <v>14400</v>
      </c>
      <c r="X40" s="190">
        <f t="shared" ref="X40" si="5">X41+X42</f>
        <v>17700</v>
      </c>
      <c r="Y40" s="2"/>
      <c r="Z40" s="2"/>
    </row>
    <row r="41" spans="1:26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6"/>
      <c r="T41" t="s">
        <v>45</v>
      </c>
      <c r="U41" s="191">
        <f>U40</f>
        <v>13800</v>
      </c>
      <c r="V41" s="192">
        <f>ROUND(Conv!D7,-2)</f>
        <v>4400</v>
      </c>
      <c r="W41" s="192">
        <f>ROUND(Conv!D8,-2)</f>
        <v>14400</v>
      </c>
      <c r="X41" s="193">
        <f>ROUND(Conv!D9,-2)</f>
        <v>17700</v>
      </c>
      <c r="Y41" s="2"/>
      <c r="Z41" s="2"/>
    </row>
    <row r="42" spans="1:26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S42" s="6"/>
      <c r="T42" t="s">
        <v>2</v>
      </c>
      <c r="U42" s="191">
        <v>0</v>
      </c>
      <c r="V42" s="192">
        <v>0</v>
      </c>
      <c r="W42" s="192">
        <v>0</v>
      </c>
      <c r="X42" s="193">
        <v>0</v>
      </c>
      <c r="Y42" s="2"/>
      <c r="Z42" s="2"/>
    </row>
    <row r="43" spans="1:26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S43" s="33"/>
      <c r="T43" s="34" t="s">
        <v>48</v>
      </c>
      <c r="U43" s="194">
        <f>U42/U40</f>
        <v>0</v>
      </c>
      <c r="V43" s="195">
        <v>0</v>
      </c>
      <c r="W43" s="195">
        <v>0</v>
      </c>
      <c r="X43" s="196">
        <v>0</v>
      </c>
      <c r="Y43" s="2"/>
      <c r="Z43" s="2"/>
    </row>
    <row r="44" spans="1:26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S44" s="36" t="s">
        <v>179</v>
      </c>
      <c r="T44" s="37"/>
      <c r="U44" s="188">
        <f>SUM(Y24:Y27)</f>
        <v>5600</v>
      </c>
      <c r="V44" s="189">
        <f>V45+V46</f>
        <v>2000</v>
      </c>
      <c r="W44" s="189">
        <f t="shared" ref="W44" si="6">W45+W46</f>
        <v>6400</v>
      </c>
      <c r="X44" s="190">
        <f t="shared" ref="X44" si="7">X45+X46</f>
        <v>15400</v>
      </c>
      <c r="Y44" s="2"/>
      <c r="Z44" s="2"/>
    </row>
    <row r="45" spans="1:26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S45" s="6"/>
      <c r="T45" t="s">
        <v>45</v>
      </c>
      <c r="U45" s="191">
        <f>U44</f>
        <v>5600</v>
      </c>
      <c r="V45" s="192">
        <f>ROUND(Conv!S7,-2)</f>
        <v>2000</v>
      </c>
      <c r="W45" s="192">
        <f>ROUND(Conv!S8,-2)</f>
        <v>6400</v>
      </c>
      <c r="X45" s="193">
        <f>ROUND(Conv!S9,-2)</f>
        <v>15400</v>
      </c>
      <c r="Y45" s="2"/>
      <c r="Z45" s="2"/>
    </row>
    <row r="46" spans="1:26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S46" s="6"/>
      <c r="T46" t="s">
        <v>2</v>
      </c>
      <c r="U46" s="191">
        <v>0</v>
      </c>
      <c r="V46" s="192">
        <v>0</v>
      </c>
      <c r="W46" s="192">
        <v>0</v>
      </c>
      <c r="X46" s="193">
        <v>0</v>
      </c>
      <c r="Y46" s="2"/>
      <c r="Z46" s="2"/>
    </row>
    <row r="47" spans="1:26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33"/>
      <c r="T47" s="34" t="s">
        <v>48</v>
      </c>
      <c r="U47" s="194">
        <f>U46/U44</f>
        <v>0</v>
      </c>
      <c r="V47" s="195">
        <v>0</v>
      </c>
      <c r="W47" s="195">
        <v>0</v>
      </c>
      <c r="X47" s="196">
        <v>0</v>
      </c>
      <c r="Y47" s="2"/>
      <c r="Z47" s="2"/>
    </row>
    <row r="48" spans="1:26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S48" s="36" t="s">
        <v>180</v>
      </c>
      <c r="T48" s="37"/>
      <c r="U48" s="188">
        <f>Y28</f>
        <v>15900</v>
      </c>
      <c r="V48" s="189">
        <f>V49+V50</f>
        <v>5600</v>
      </c>
      <c r="W48" s="189">
        <f t="shared" ref="W48" si="8">W49+W50</f>
        <v>18100</v>
      </c>
      <c r="X48" s="190">
        <f t="shared" ref="X48" si="9">X49+X50</f>
        <v>34000</v>
      </c>
      <c r="Y48" s="2"/>
      <c r="Z48" s="2"/>
    </row>
    <row r="49" spans="1:26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S49" s="6"/>
      <c r="T49" t="s">
        <v>45</v>
      </c>
      <c r="U49" s="191">
        <f>U48</f>
        <v>15900</v>
      </c>
      <c r="V49" s="192">
        <f>ROUND(Conv!U7,-2)</f>
        <v>5600</v>
      </c>
      <c r="W49" s="192">
        <f>ROUND(Conv!U8,-2)</f>
        <v>18100</v>
      </c>
      <c r="X49" s="193">
        <f>ROUND(Conv!U9,-2)</f>
        <v>34000</v>
      </c>
      <c r="Y49" s="2"/>
      <c r="Z49" s="2"/>
    </row>
    <row r="50" spans="1:26" ht="1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S50" s="6"/>
      <c r="T50" t="s">
        <v>2</v>
      </c>
      <c r="U50" s="191">
        <v>0</v>
      </c>
      <c r="V50" s="192">
        <v>0</v>
      </c>
      <c r="W50" s="192">
        <v>0</v>
      </c>
      <c r="X50" s="193">
        <v>0</v>
      </c>
      <c r="Y50" s="2"/>
      <c r="Z50" s="2"/>
    </row>
    <row r="51" spans="1:26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S51" s="33"/>
      <c r="T51" s="34" t="s">
        <v>48</v>
      </c>
      <c r="U51" s="194">
        <v>0</v>
      </c>
      <c r="V51" s="195">
        <v>0</v>
      </c>
      <c r="W51" s="195">
        <v>0</v>
      </c>
      <c r="X51" s="196">
        <v>0</v>
      </c>
      <c r="Y51" s="2"/>
      <c r="Z51" s="2"/>
    </row>
    <row r="52" spans="1:26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26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26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26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26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26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26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26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26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26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26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26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26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98"/>
      <c r="N69" s="99"/>
      <c r="O69" s="100"/>
      <c r="P69" s="2"/>
      <c r="Q69" s="2"/>
    </row>
    <row r="70" spans="1:17" x14ac:dyDescent="0.3">
      <c r="A70" s="2"/>
      <c r="B70" s="2"/>
      <c r="D70" s="2"/>
      <c r="E70" s="108" t="s">
        <v>8</v>
      </c>
      <c r="F70" s="3">
        <f>U28</f>
        <v>0.54807137256362171</v>
      </c>
      <c r="G70" s="2"/>
      <c r="H70" s="2"/>
      <c r="I70" s="2"/>
      <c r="J70" s="2"/>
      <c r="K70" s="2"/>
      <c r="L70" s="4" t="s">
        <v>8</v>
      </c>
      <c r="M70" s="205">
        <f>W10+W16</f>
        <v>21700000</v>
      </c>
      <c r="N70" s="206"/>
      <c r="O70" s="100"/>
      <c r="P70" s="2"/>
      <c r="Q70" s="2"/>
    </row>
    <row r="71" spans="1:17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98"/>
      <c r="N71" s="99"/>
      <c r="O71" s="100"/>
      <c r="P71" s="2"/>
      <c r="Q71" s="2"/>
    </row>
    <row r="72" spans="1:17" x14ac:dyDescent="0.3">
      <c r="A72" s="2"/>
      <c r="J72" s="2"/>
      <c r="K72" s="2"/>
      <c r="L72" s="2"/>
      <c r="M72" s="98"/>
      <c r="N72" s="99"/>
      <c r="O72" s="100"/>
      <c r="P72" s="2"/>
      <c r="Q72" s="2"/>
    </row>
    <row r="73" spans="1:17" x14ac:dyDescent="0.3">
      <c r="A73" s="2"/>
      <c r="J73" s="2"/>
      <c r="K73" s="2"/>
      <c r="L73" s="2"/>
      <c r="M73" s="2"/>
      <c r="N73" s="2"/>
      <c r="O73" s="2"/>
      <c r="P73" s="2"/>
      <c r="Q73" s="2"/>
    </row>
    <row r="74" spans="1:17" x14ac:dyDescent="0.3">
      <c r="A74" s="2"/>
      <c r="J74" s="2"/>
      <c r="K74" s="2"/>
      <c r="L74" s="2"/>
      <c r="M74" s="2"/>
      <c r="N74" s="2"/>
      <c r="O74" s="2"/>
      <c r="P74" s="2"/>
      <c r="Q74" s="2"/>
    </row>
    <row r="75" spans="1:17" x14ac:dyDescent="0.3">
      <c r="A75" s="2"/>
      <c r="J75" s="2"/>
      <c r="K75" s="2"/>
      <c r="L75" s="2"/>
      <c r="M75" s="2"/>
      <c r="N75" s="2"/>
      <c r="O75" s="2"/>
      <c r="P75" s="2"/>
      <c r="Q75" s="2"/>
    </row>
    <row r="76" spans="1:17" x14ac:dyDescent="0.3">
      <c r="A76" s="2"/>
      <c r="J76" s="2"/>
    </row>
    <row r="77" spans="1:17" x14ac:dyDescent="0.3">
      <c r="A77" s="2"/>
      <c r="J77" s="2"/>
    </row>
    <row r="78" spans="1:17" x14ac:dyDescent="0.3">
      <c r="A78" s="2"/>
      <c r="J78" s="2"/>
    </row>
    <row r="79" spans="1:17" x14ac:dyDescent="0.3">
      <c r="A79" s="2"/>
      <c r="J79" s="2"/>
    </row>
    <row r="80" spans="1:17" x14ac:dyDescent="0.3">
      <c r="A80" s="2"/>
      <c r="J80" s="2"/>
    </row>
  </sheetData>
  <customSheetViews>
    <customSheetView guid="{E3A9337A-4D15-43B3-9866-81CFF2FB24B3}" scale="80">
      <selection activeCell="B40" sqref="B40:S64"/>
      <pageMargins left="0.7" right="0.7" top="0.75" bottom="0.75" header="0.3" footer="0.3"/>
    </customSheetView>
  </customSheetViews>
  <mergeCells count="7">
    <mergeCell ref="M70:N70"/>
    <mergeCell ref="Z21:Z23"/>
    <mergeCell ref="Z24:Z27"/>
    <mergeCell ref="S21:S28"/>
    <mergeCell ref="W24:W26"/>
    <mergeCell ref="S30:T31"/>
    <mergeCell ref="X21:X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E99F-32F5-4729-A0D4-8ECB545102FF}">
  <dimension ref="A1:N6"/>
  <sheetViews>
    <sheetView topLeftCell="D1" workbookViewId="0">
      <selection activeCell="K22" sqref="K22"/>
    </sheetView>
  </sheetViews>
  <sheetFormatPr defaultRowHeight="14.4" x14ac:dyDescent="0.3"/>
  <cols>
    <col min="1" max="1" width="3" customWidth="1"/>
    <col min="2" max="2" width="38.109375" customWidth="1"/>
    <col min="3" max="3" width="22.109375" customWidth="1"/>
    <col min="4" max="4" width="18.33203125" customWidth="1"/>
    <col min="5" max="6" width="10.33203125" customWidth="1"/>
    <col min="7" max="7" width="28.33203125" customWidth="1"/>
    <col min="8" max="8" width="11.109375" customWidth="1"/>
    <col min="9" max="9" width="27.33203125" customWidth="1"/>
    <col min="10" max="10" width="16.21875" customWidth="1"/>
    <col min="11" max="11" width="15.44140625" customWidth="1"/>
    <col min="12" max="12" width="13.21875" customWidth="1"/>
    <col min="13" max="13" width="40.6640625" customWidth="1"/>
    <col min="14" max="14" width="66.6640625" customWidth="1"/>
  </cols>
  <sheetData>
    <row r="1" spans="1:14" x14ac:dyDescent="0.3">
      <c r="A1" s="119"/>
      <c r="B1" s="119" t="s">
        <v>52</v>
      </c>
      <c r="C1" s="119" t="s">
        <v>146</v>
      </c>
      <c r="D1" s="119" t="s">
        <v>147</v>
      </c>
      <c r="E1" s="119" t="s">
        <v>148</v>
      </c>
      <c r="F1" s="120" t="s">
        <v>149</v>
      </c>
      <c r="G1" s="120" t="s">
        <v>150</v>
      </c>
      <c r="H1" s="120" t="s">
        <v>151</v>
      </c>
      <c r="I1" s="119" t="s">
        <v>152</v>
      </c>
      <c r="J1" s="120" t="s">
        <v>153</v>
      </c>
      <c r="K1" s="120" t="s">
        <v>154</v>
      </c>
      <c r="L1" s="119" t="s">
        <v>155</v>
      </c>
      <c r="M1" s="119" t="s">
        <v>156</v>
      </c>
      <c r="N1" s="119" t="s">
        <v>157</v>
      </c>
    </row>
    <row r="2" spans="1:14" x14ac:dyDescent="0.3">
      <c r="B2" t="s">
        <v>158</v>
      </c>
      <c r="C2" t="s">
        <v>9</v>
      </c>
      <c r="D2" s="121" t="s">
        <v>18</v>
      </c>
      <c r="E2" t="s">
        <v>143</v>
      </c>
      <c r="F2" s="23">
        <f>Summary!U5</f>
        <v>11500</v>
      </c>
      <c r="G2" t="s">
        <v>162</v>
      </c>
      <c r="H2" t="s">
        <v>161</v>
      </c>
      <c r="I2" t="s">
        <v>165</v>
      </c>
      <c r="J2" t="s">
        <v>166</v>
      </c>
      <c r="K2" t="s">
        <v>167</v>
      </c>
      <c r="L2" t="s">
        <v>172</v>
      </c>
      <c r="M2" s="138" t="s">
        <v>173</v>
      </c>
    </row>
    <row r="3" spans="1:14" x14ac:dyDescent="0.3">
      <c r="B3" t="s">
        <v>158</v>
      </c>
      <c r="C3" t="s">
        <v>9</v>
      </c>
      <c r="D3" s="121" t="s">
        <v>18</v>
      </c>
      <c r="E3" t="s">
        <v>14</v>
      </c>
      <c r="F3" s="23">
        <f>Summary!V5</f>
        <v>17000</v>
      </c>
      <c r="G3" t="s">
        <v>162</v>
      </c>
      <c r="H3" t="s">
        <v>161</v>
      </c>
      <c r="I3" t="s">
        <v>169</v>
      </c>
      <c r="K3" t="s">
        <v>167</v>
      </c>
      <c r="L3" t="s">
        <v>171</v>
      </c>
      <c r="M3" s="138" t="s">
        <v>170</v>
      </c>
    </row>
    <row r="4" spans="1:14" x14ac:dyDescent="0.3">
      <c r="B4" t="s">
        <v>158</v>
      </c>
      <c r="C4" t="s">
        <v>9</v>
      </c>
      <c r="D4" s="121" t="s">
        <v>18</v>
      </c>
      <c r="E4" t="s">
        <v>137</v>
      </c>
      <c r="F4" s="23">
        <f>Summary!W5</f>
        <v>4000</v>
      </c>
      <c r="G4" t="s">
        <v>162</v>
      </c>
      <c r="H4" t="s">
        <v>161</v>
      </c>
      <c r="I4" t="s">
        <v>168</v>
      </c>
      <c r="J4" t="s">
        <v>167</v>
      </c>
      <c r="K4" t="s">
        <v>175</v>
      </c>
      <c r="N4" t="s">
        <v>164</v>
      </c>
    </row>
    <row r="5" spans="1:14" x14ac:dyDescent="0.3">
      <c r="B5" t="s">
        <v>158</v>
      </c>
      <c r="C5" t="s">
        <v>9</v>
      </c>
      <c r="D5" s="121" t="s">
        <v>18</v>
      </c>
      <c r="E5" t="s">
        <v>138</v>
      </c>
      <c r="F5" s="23">
        <f>Summary!X5</f>
        <v>13000</v>
      </c>
      <c r="G5" t="s">
        <v>162</v>
      </c>
      <c r="H5" t="s">
        <v>161</v>
      </c>
      <c r="J5" t="s">
        <v>167</v>
      </c>
      <c r="K5" t="s">
        <v>176</v>
      </c>
      <c r="L5" t="s">
        <v>171</v>
      </c>
      <c r="M5" s="138" t="s">
        <v>170</v>
      </c>
      <c r="N5" t="s">
        <v>216</v>
      </c>
    </row>
    <row r="6" spans="1:14" x14ac:dyDescent="0.3">
      <c r="B6" t="s">
        <v>158</v>
      </c>
      <c r="C6" t="s">
        <v>9</v>
      </c>
      <c r="D6" s="121" t="s">
        <v>18</v>
      </c>
      <c r="E6" t="s">
        <v>139</v>
      </c>
      <c r="F6" s="23">
        <f>Summary!Y5</f>
        <v>16000</v>
      </c>
      <c r="G6" t="s">
        <v>162</v>
      </c>
      <c r="H6" t="s">
        <v>161</v>
      </c>
      <c r="I6" t="s">
        <v>178</v>
      </c>
      <c r="J6" t="s">
        <v>167</v>
      </c>
      <c r="K6" t="s">
        <v>177</v>
      </c>
      <c r="L6" t="s">
        <v>171</v>
      </c>
      <c r="M6" s="138" t="s">
        <v>170</v>
      </c>
      <c r="N6" t="s">
        <v>174</v>
      </c>
    </row>
  </sheetData>
  <hyperlinks>
    <hyperlink ref="M3" r:id="rId1" xr:uid="{07A78595-BE41-4BF2-A21E-D70F7DCF13D7}"/>
    <hyperlink ref="M2" r:id="rId2" xr:uid="{B6AC80BD-CE21-4844-98AF-2AB1C09AB8DA}"/>
    <hyperlink ref="M5" r:id="rId3" xr:uid="{772DEBA1-BB56-4CFE-AD4B-2E771EDFBD0A}"/>
    <hyperlink ref="M6" r:id="rId4" xr:uid="{D8ACD402-4D3A-43ED-AF32-91129D358C2E}"/>
  </hyperlinks>
  <pageMargins left="0.7" right="0.7" top="0.75" bottom="0.75" header="0.3" footer="0.3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B5CD5-929C-4C86-9E81-C8CA86837379}">
  <dimension ref="B1:AA18"/>
  <sheetViews>
    <sheetView workbookViewId="0">
      <selection activeCell="AB10" sqref="AB10"/>
    </sheetView>
  </sheetViews>
  <sheetFormatPr defaultRowHeight="14.4" x14ac:dyDescent="0.3"/>
  <cols>
    <col min="1" max="1" width="3" customWidth="1"/>
    <col min="3" max="3" width="18.21875" customWidth="1"/>
    <col min="7" max="7" width="11" bestFit="1" customWidth="1"/>
    <col min="11" max="11" width="9.5546875" bestFit="1" customWidth="1"/>
    <col min="13" max="13" width="10.5546875" customWidth="1"/>
  </cols>
  <sheetData>
    <row r="1" spans="2:27" x14ac:dyDescent="0.3">
      <c r="C1" t="s">
        <v>184</v>
      </c>
    </row>
    <row r="3" spans="2:27" s="142" customFormat="1" ht="83.4" customHeight="1" x14ac:dyDescent="0.3">
      <c r="D3" s="142" t="s">
        <v>185</v>
      </c>
      <c r="E3" s="142" t="s">
        <v>209</v>
      </c>
      <c r="F3" s="142" t="s">
        <v>210</v>
      </c>
      <c r="G3" s="142" t="s">
        <v>213</v>
      </c>
      <c r="H3" s="142" t="s">
        <v>186</v>
      </c>
      <c r="I3" s="142" t="s">
        <v>207</v>
      </c>
      <c r="J3" s="142" t="s">
        <v>211</v>
      </c>
      <c r="K3" s="142" t="s">
        <v>208</v>
      </c>
      <c r="L3" s="142" t="s">
        <v>206</v>
      </c>
      <c r="M3" s="142" t="s">
        <v>205</v>
      </c>
      <c r="N3" s="142" t="s">
        <v>189</v>
      </c>
      <c r="O3" s="142" t="s">
        <v>190</v>
      </c>
      <c r="P3" s="142" t="s">
        <v>191</v>
      </c>
      <c r="Q3" s="142" t="s">
        <v>192</v>
      </c>
      <c r="S3" s="142" t="s">
        <v>214</v>
      </c>
      <c r="T3" s="142" t="s">
        <v>218</v>
      </c>
      <c r="U3" s="142" t="s">
        <v>193</v>
      </c>
      <c r="V3" s="142" t="s">
        <v>194</v>
      </c>
      <c r="X3" s="142" t="s">
        <v>195</v>
      </c>
      <c r="Y3" s="142" t="s">
        <v>196</v>
      </c>
      <c r="Z3" s="142" t="s">
        <v>217</v>
      </c>
    </row>
    <row r="4" spans="2:27" x14ac:dyDescent="0.3">
      <c r="B4" t="s">
        <v>197</v>
      </c>
      <c r="C4" t="s">
        <v>198</v>
      </c>
      <c r="D4" s="143">
        <f>Runs!AJ47</f>
        <v>12705.859891566264</v>
      </c>
      <c r="E4" s="143">
        <f>Runs!AG47</f>
        <v>1094.3</v>
      </c>
      <c r="F4" s="80">
        <f>Runs!AY47</f>
        <v>8.6151766545558742E-2</v>
      </c>
      <c r="G4" s="157">
        <f>Runs!AK47</f>
        <v>13800.159891566265</v>
      </c>
      <c r="H4" s="150">
        <f>1-Runs!AE45</f>
        <v>2.9774999999999996E-2</v>
      </c>
      <c r="I4" s="145">
        <f>Runs!N47</f>
        <v>2124.3925363159715</v>
      </c>
      <c r="J4" s="156">
        <f>Runs!R47+Runs!Q47</f>
        <v>0.13245771478814983</v>
      </c>
      <c r="K4" s="145">
        <f>Runs!K47</f>
        <v>16348.06219187655</v>
      </c>
      <c r="L4" s="145">
        <f>Runs!I47</f>
        <v>2224.7698082707275</v>
      </c>
      <c r="M4" s="146">
        <f>Runs!E47</f>
        <v>0.11906518413434894</v>
      </c>
      <c r="N4" s="143">
        <f>Runs!B47</f>
        <v>18572.832000147282</v>
      </c>
      <c r="O4" s="155">
        <f>SUM(Summary!U21:U23)</f>
        <v>0.35579999999999995</v>
      </c>
      <c r="P4" s="23">
        <f>Summary!AE21</f>
        <v>10273.020800993478</v>
      </c>
      <c r="Q4" s="23">
        <f>Summary!AE20</f>
        <v>28873.020800993476</v>
      </c>
    </row>
    <row r="5" spans="2:27" x14ac:dyDescent="0.3">
      <c r="C5" t="s">
        <v>199</v>
      </c>
      <c r="D5" s="23">
        <f>D4</f>
        <v>12705.859891566264</v>
      </c>
      <c r="E5" s="23">
        <f>F5*(D5/(1-F5))</f>
        <v>1197.8272048532299</v>
      </c>
      <c r="F5" s="89">
        <f>F$4</f>
        <v>8.6151766545558742E-2</v>
      </c>
      <c r="G5" s="158">
        <f>D5+E5</f>
        <v>13903.687096419493</v>
      </c>
      <c r="H5" s="89">
        <f>H$4</f>
        <v>2.9774999999999996E-2</v>
      </c>
      <c r="I5" s="73">
        <f>K5*J5</f>
        <v>2187.9839427254856</v>
      </c>
      <c r="J5" s="89">
        <f>J$4</f>
        <v>0.13245771478814983</v>
      </c>
      <c r="K5" s="73">
        <f>G5/(1-H5)/(1-J5)</f>
        <v>16518.357924450851</v>
      </c>
      <c r="L5" s="73">
        <f>N5*M5</f>
        <v>2232.5844006280804</v>
      </c>
      <c r="M5" s="89">
        <f>M$4</f>
        <v>0.11906518413434894</v>
      </c>
      <c r="N5" s="23">
        <f>K5/(1-M5)</f>
        <v>18750.942325078933</v>
      </c>
      <c r="O5" s="89">
        <f>O$4</f>
        <v>0.35579999999999995</v>
      </c>
      <c r="P5" s="23">
        <f>Q5*O5</f>
        <v>10356.388201277681</v>
      </c>
      <c r="Q5" s="23">
        <f>N5/(1-O5)</f>
        <v>29107.330526356614</v>
      </c>
      <c r="S5" s="23">
        <f>E5+I5+L5</f>
        <v>5618.3955482067959</v>
      </c>
      <c r="T5" s="23"/>
      <c r="U5" s="23">
        <f>L5+P5+E5+I5</f>
        <v>15974.783749484475</v>
      </c>
      <c r="V5" s="148">
        <f>U5/Q5</f>
        <v>0.54882338780670215</v>
      </c>
    </row>
    <row r="6" spans="2:27" x14ac:dyDescent="0.3">
      <c r="V6" s="144"/>
    </row>
    <row r="7" spans="2:27" x14ac:dyDescent="0.3">
      <c r="C7" t="s">
        <v>137</v>
      </c>
      <c r="D7" s="23">
        <f>D4*Summary!W5/Summary!U5</f>
        <v>4419.4295275013092</v>
      </c>
      <c r="E7" s="23">
        <f t="shared" ref="E7:E9" si="0">F7*(D7/(1-F7))</f>
        <v>416.63554951416688</v>
      </c>
      <c r="F7" s="89">
        <f t="shared" ref="F7:F8" si="1">F$4</f>
        <v>8.6151766545558742E-2</v>
      </c>
      <c r="G7" s="158">
        <f t="shared" ref="G7:G9" si="2">D7+E7</f>
        <v>4836.0650770154762</v>
      </c>
      <c r="H7" s="89">
        <f t="shared" ref="H7:H9" si="3">H$4</f>
        <v>2.9774999999999996E-2</v>
      </c>
      <c r="I7" s="73">
        <f t="shared" ref="I7:I9" si="4">K7*J7</f>
        <v>761.03789312190804</v>
      </c>
      <c r="J7" s="89">
        <f t="shared" ref="J7:J8" si="5">J$4</f>
        <v>0.13245771478814983</v>
      </c>
      <c r="K7" s="73">
        <f t="shared" ref="K7:K9" si="6">G7/(1-H7)/(1-J7)</f>
        <v>5745.5157998089926</v>
      </c>
      <c r="L7" s="73">
        <f t="shared" ref="L7:L9" si="7">N7*M7</f>
        <v>776.55109587063669</v>
      </c>
      <c r="M7" s="89">
        <f t="shared" ref="M7:M8" si="8">M$4</f>
        <v>0.11906518413434894</v>
      </c>
      <c r="N7" s="23">
        <f t="shared" ref="N7:N9" si="9">K7/(1-M7)</f>
        <v>6522.0668956796299</v>
      </c>
      <c r="O7" s="89">
        <f t="shared" ref="O7:O9" si="10">O$4</f>
        <v>0.35579999999999995</v>
      </c>
      <c r="P7" s="23">
        <f t="shared" ref="P7:P9" si="11">Q7*O7</f>
        <v>3602.2219830531067</v>
      </c>
      <c r="Q7" s="23">
        <f t="shared" ref="Q7:Q9" si="12">N7/(1-O7)</f>
        <v>10124.288878732736</v>
      </c>
      <c r="S7" s="23">
        <f t="shared" ref="S7:S9" si="13">E7+I7+L7</f>
        <v>1954.2245385067117</v>
      </c>
      <c r="T7" s="79">
        <f t="shared" ref="T7:T8" si="14">S7/N7</f>
        <v>0.29963270382909379</v>
      </c>
      <c r="U7" s="23">
        <f t="shared" ref="U7:U9" si="15">L7+P7+E7+I7</f>
        <v>5556.4465215598184</v>
      </c>
      <c r="V7" s="148">
        <f t="shared" ref="V7:V9" si="16">U7/Q7</f>
        <v>0.54882338780670226</v>
      </c>
      <c r="X7" s="150">
        <f>V5</f>
        <v>0.54882338780670215</v>
      </c>
      <c r="Y7" s="144">
        <f>(X7-O7)/(1-O7)</f>
        <v>0.29963270382909368</v>
      </c>
    </row>
    <row r="8" spans="2:27" x14ac:dyDescent="0.3">
      <c r="C8" t="s">
        <v>200</v>
      </c>
      <c r="D8" s="23">
        <f>D4*Summary!X5/Summary!U5</f>
        <v>14363.145964379257</v>
      </c>
      <c r="E8" s="23">
        <f t="shared" si="0"/>
        <v>1354.0655359210425</v>
      </c>
      <c r="F8" s="89">
        <f t="shared" si="1"/>
        <v>8.6151766545558742E-2</v>
      </c>
      <c r="G8" s="158">
        <f t="shared" si="2"/>
        <v>15717.2115003003</v>
      </c>
      <c r="H8" s="89">
        <f t="shared" si="3"/>
        <v>2.9774999999999996E-2</v>
      </c>
      <c r="I8" s="73">
        <f t="shared" si="4"/>
        <v>2473.3731526462016</v>
      </c>
      <c r="J8" s="89">
        <f t="shared" si="5"/>
        <v>0.13245771478814983</v>
      </c>
      <c r="K8" s="73">
        <f t="shared" si="6"/>
        <v>18672.926349379228</v>
      </c>
      <c r="L8" s="73">
        <f t="shared" si="7"/>
        <v>2523.7910615795695</v>
      </c>
      <c r="M8" s="89">
        <f t="shared" si="8"/>
        <v>0.11906518413434894</v>
      </c>
      <c r="N8" s="23">
        <f t="shared" si="9"/>
        <v>21196.717410958798</v>
      </c>
      <c r="O8" s="89">
        <f t="shared" si="10"/>
        <v>0.35579999999999995</v>
      </c>
      <c r="P8" s="23">
        <f t="shared" si="11"/>
        <v>11707.221444922599</v>
      </c>
      <c r="Q8" s="23">
        <f t="shared" si="12"/>
        <v>32903.938855881395</v>
      </c>
      <c r="S8" s="23">
        <f t="shared" si="13"/>
        <v>6351.2297501468129</v>
      </c>
      <c r="T8" s="79">
        <f t="shared" si="14"/>
        <v>0.29963270382909379</v>
      </c>
      <c r="U8" s="23">
        <f t="shared" si="15"/>
        <v>18058.451195069414</v>
      </c>
      <c r="V8" s="148">
        <f t="shared" si="16"/>
        <v>0.54882338780670226</v>
      </c>
      <c r="X8" s="150">
        <f>V5</f>
        <v>0.54882338780670215</v>
      </c>
      <c r="Y8" s="144">
        <f>(X8-O8)/(1-O8)</f>
        <v>0.29963270382909368</v>
      </c>
    </row>
    <row r="9" spans="2:27" x14ac:dyDescent="0.3">
      <c r="C9" t="s">
        <v>139</v>
      </c>
      <c r="D9" s="23">
        <f>D4*Summary!Y5/Summary!U5</f>
        <v>17677.718110005237</v>
      </c>
      <c r="E9" s="23">
        <f t="shared" si="0"/>
        <v>2911.0114440769676</v>
      </c>
      <c r="F9" s="89">
        <f>F$4*$Z9</f>
        <v>0.14138859012307489</v>
      </c>
      <c r="G9" s="158">
        <f t="shared" si="2"/>
        <v>20588.729554082205</v>
      </c>
      <c r="H9" s="89">
        <f t="shared" si="3"/>
        <v>2.9774999999999996E-2</v>
      </c>
      <c r="I9" s="73">
        <f t="shared" si="4"/>
        <v>5894.3478425018711</v>
      </c>
      <c r="J9" s="89">
        <f>J$4*$Z9</f>
        <v>0.21738392949745414</v>
      </c>
      <c r="K9" s="73">
        <f t="shared" si="6"/>
        <v>27114.919930504348</v>
      </c>
      <c r="L9" s="73">
        <f t="shared" si="7"/>
        <v>6585.1517861979719</v>
      </c>
      <c r="M9" s="89">
        <f>M$4*$Z9</f>
        <v>0.19540468167414199</v>
      </c>
      <c r="N9" s="23">
        <f t="shared" si="9"/>
        <v>33700.071716702318</v>
      </c>
      <c r="O9" s="89">
        <f t="shared" si="10"/>
        <v>0.35579999999999995</v>
      </c>
      <c r="P9" s="23">
        <f t="shared" si="11"/>
        <v>18612.985900035208</v>
      </c>
      <c r="Q9" s="23">
        <f t="shared" si="12"/>
        <v>52313.057616737526</v>
      </c>
      <c r="S9" s="23">
        <f t="shared" si="13"/>
        <v>15390.51107277681</v>
      </c>
      <c r="T9" s="79">
        <f>S9/N9</f>
        <v>0.4566907513478381</v>
      </c>
      <c r="U9" s="23">
        <f t="shared" si="15"/>
        <v>34003.49697281202</v>
      </c>
      <c r="V9" s="148">
        <f t="shared" si="16"/>
        <v>0.65000018201827725</v>
      </c>
      <c r="X9" s="149">
        <v>0.65</v>
      </c>
      <c r="Y9" s="144">
        <f>(X9-O9)/(1-O9)</f>
        <v>0.45669046879850983</v>
      </c>
      <c r="Z9" s="147">
        <v>1.6411571786900716</v>
      </c>
    </row>
    <row r="11" spans="2:27" x14ac:dyDescent="0.3">
      <c r="D11" s="23"/>
      <c r="L11" s="23"/>
    </row>
    <row r="12" spans="2:27" s="151" customFormat="1" ht="76.8" customHeight="1" x14ac:dyDescent="0.3">
      <c r="D12" s="151" t="s">
        <v>201</v>
      </c>
      <c r="H12" s="142" t="s">
        <v>192</v>
      </c>
      <c r="I12" s="142"/>
      <c r="J12" s="142"/>
      <c r="K12" s="142"/>
      <c r="L12" s="142" t="s">
        <v>190</v>
      </c>
      <c r="M12" s="142" t="s">
        <v>191</v>
      </c>
      <c r="N12" s="151" t="s">
        <v>202</v>
      </c>
      <c r="O12" s="142" t="s">
        <v>189</v>
      </c>
      <c r="P12" s="142" t="s">
        <v>188</v>
      </c>
      <c r="Q12" s="142" t="s">
        <v>187</v>
      </c>
      <c r="R12" s="142" t="s">
        <v>203</v>
      </c>
      <c r="S12" s="142"/>
      <c r="T12" s="142"/>
      <c r="U12" s="142" t="s">
        <v>204</v>
      </c>
      <c r="W12" s="142" t="s">
        <v>193</v>
      </c>
      <c r="X12" s="142" t="s">
        <v>194</v>
      </c>
      <c r="Y12" s="142"/>
      <c r="Z12" s="142" t="s">
        <v>195</v>
      </c>
      <c r="AA12" s="142" t="s">
        <v>196</v>
      </c>
    </row>
    <row r="13" spans="2:27" x14ac:dyDescent="0.3">
      <c r="B13" t="s">
        <v>2</v>
      </c>
      <c r="C13" t="s">
        <v>198</v>
      </c>
      <c r="D13" s="143"/>
      <c r="E13" s="143"/>
      <c r="F13" s="143"/>
      <c r="G13" s="143"/>
      <c r="L13">
        <f>O4</f>
        <v>0.35579999999999995</v>
      </c>
      <c r="O13" s="143"/>
      <c r="P13" s="152"/>
      <c r="Q13" s="147"/>
      <c r="R13" s="152"/>
      <c r="S13" s="152"/>
      <c r="T13" s="152"/>
      <c r="U13" s="147"/>
    </row>
    <row r="14" spans="2:27" x14ac:dyDescent="0.3">
      <c r="C14" t="s">
        <v>199</v>
      </c>
      <c r="H14" s="23">
        <f>O13/(1-L13)</f>
        <v>0</v>
      </c>
      <c r="I14" s="23"/>
      <c r="J14" s="23"/>
      <c r="K14" s="23"/>
      <c r="M14" s="23">
        <f>H14*L13</f>
        <v>0</v>
      </c>
      <c r="N14" s="153">
        <f>O13/(D13+0.0000000001)</f>
        <v>0</v>
      </c>
      <c r="O14" s="23">
        <f>D13*N14</f>
        <v>0</v>
      </c>
      <c r="Q14" s="23">
        <f>O13*P13</f>
        <v>0</v>
      </c>
      <c r="U14" s="23">
        <f>O13*(1-P13)*(1-R13)</f>
        <v>0</v>
      </c>
      <c r="W14" s="23">
        <f>Q14+M14</f>
        <v>0</v>
      </c>
      <c r="X14" s="148">
        <f>W14/(H14+0.0000000001)</f>
        <v>0</v>
      </c>
      <c r="Z14" s="150">
        <f>V5</f>
        <v>0.54882338780670215</v>
      </c>
    </row>
    <row r="15" spans="2:27" x14ac:dyDescent="0.3">
      <c r="X15" s="144"/>
    </row>
    <row r="16" spans="2:27" x14ac:dyDescent="0.3">
      <c r="C16" t="s">
        <v>137</v>
      </c>
      <c r="D16" s="143"/>
      <c r="E16" s="143"/>
      <c r="F16" s="143"/>
      <c r="G16" s="143"/>
      <c r="H16" s="23">
        <f>O16/(1-L16)</f>
        <v>0</v>
      </c>
      <c r="I16" s="23"/>
      <c r="J16" s="23"/>
      <c r="K16" s="23"/>
      <c r="L16">
        <f>L$13</f>
        <v>0.35579999999999995</v>
      </c>
      <c r="M16" s="23">
        <f>H16*L16</f>
        <v>0</v>
      </c>
      <c r="N16" s="153">
        <f>N$14</f>
        <v>0</v>
      </c>
      <c r="O16" s="23">
        <f>D16*N16</f>
        <v>0</v>
      </c>
      <c r="P16" s="154">
        <f t="shared" ref="P16:P17" si="17">(Z16-L16)/(1-L16)</f>
        <v>0.17727413846631482</v>
      </c>
      <c r="Q16" s="23">
        <f>P16*O16</f>
        <v>0</v>
      </c>
      <c r="R16" s="153">
        <f t="shared" ref="R16:R18" si="18">R$13</f>
        <v>0</v>
      </c>
      <c r="S16" s="153"/>
      <c r="T16" s="153"/>
      <c r="U16" s="23">
        <f>O16*(1-P16)*(1-R16)</f>
        <v>0</v>
      </c>
      <c r="W16" s="23">
        <f t="shared" ref="W16:W18" si="19">Q16+M16</f>
        <v>0</v>
      </c>
      <c r="X16" s="148">
        <f t="shared" ref="X16:X18" si="20">W16/(H16+0.0000000001)</f>
        <v>0</v>
      </c>
      <c r="Z16" s="150">
        <v>0.47</v>
      </c>
    </row>
    <row r="17" spans="3:26" x14ac:dyDescent="0.3">
      <c r="C17" t="s">
        <v>200</v>
      </c>
      <c r="D17" s="143"/>
      <c r="E17" s="143"/>
      <c r="F17" s="143"/>
      <c r="G17" s="143"/>
      <c r="H17" s="23">
        <f t="shared" ref="H17:H18" si="21">O17/(1-L17)</f>
        <v>0</v>
      </c>
      <c r="I17" s="23"/>
      <c r="J17" s="23"/>
      <c r="K17" s="23"/>
      <c r="L17">
        <f t="shared" ref="L17:L18" si="22">L$13</f>
        <v>0.35579999999999995</v>
      </c>
      <c r="M17" s="23">
        <f t="shared" ref="M17:M18" si="23">H17*L17</f>
        <v>0</v>
      </c>
      <c r="N17" s="153">
        <f t="shared" ref="N17:N18" si="24">N$14</f>
        <v>0</v>
      </c>
      <c r="O17" s="23">
        <f t="shared" ref="O17:O18" si="25">D17*N17</f>
        <v>0</v>
      </c>
      <c r="P17" s="154">
        <f t="shared" si="17"/>
        <v>0.22384352685501402</v>
      </c>
      <c r="Q17" s="23">
        <f t="shared" ref="Q17:Q18" si="26">P17*O17</f>
        <v>0</v>
      </c>
      <c r="R17" s="153">
        <f t="shared" si="18"/>
        <v>0</v>
      </c>
      <c r="S17" s="153"/>
      <c r="T17" s="153"/>
      <c r="U17" s="23">
        <f t="shared" ref="U17:U18" si="27">O17*(1-P17)*(1-R17)</f>
        <v>0</v>
      </c>
      <c r="W17" s="23">
        <f t="shared" si="19"/>
        <v>0</v>
      </c>
      <c r="X17" s="148">
        <f t="shared" si="20"/>
        <v>0</v>
      </c>
      <c r="Z17" s="150">
        <v>0.5</v>
      </c>
    </row>
    <row r="18" spans="3:26" x14ac:dyDescent="0.3">
      <c r="C18" t="s">
        <v>139</v>
      </c>
      <c r="D18" s="143"/>
      <c r="E18" s="143"/>
      <c r="F18" s="143"/>
      <c r="G18" s="143"/>
      <c r="H18" s="23">
        <f t="shared" si="21"/>
        <v>0</v>
      </c>
      <c r="I18" s="23"/>
      <c r="J18" s="23"/>
      <c r="K18" s="23"/>
      <c r="L18">
        <f t="shared" si="22"/>
        <v>0.35579999999999995</v>
      </c>
      <c r="M18" s="23">
        <f t="shared" si="23"/>
        <v>0</v>
      </c>
      <c r="N18" s="153">
        <f t="shared" si="24"/>
        <v>0</v>
      </c>
      <c r="O18" s="23">
        <f t="shared" si="25"/>
        <v>0</v>
      </c>
      <c r="P18" s="154">
        <f>(Z18-L18)/(1-L18)</f>
        <v>0.27041291524371319</v>
      </c>
      <c r="Q18" s="23">
        <f t="shared" si="26"/>
        <v>0</v>
      </c>
      <c r="R18" s="153">
        <f t="shared" si="18"/>
        <v>0</v>
      </c>
      <c r="S18" s="153"/>
      <c r="T18" s="153"/>
      <c r="U18" s="23">
        <f t="shared" si="27"/>
        <v>0</v>
      </c>
      <c r="W18" s="23">
        <f t="shared" si="19"/>
        <v>0</v>
      </c>
      <c r="X18" s="148">
        <f t="shared" si="20"/>
        <v>0</v>
      </c>
      <c r="Z18" s="150">
        <v>0.53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12"/>
  <sheetViews>
    <sheetView workbookViewId="0">
      <selection activeCell="O27" sqref="O27"/>
    </sheetView>
  </sheetViews>
  <sheetFormatPr defaultRowHeight="14.4" x14ac:dyDescent="0.3"/>
  <cols>
    <col min="2" max="2" width="11.33203125" customWidth="1"/>
  </cols>
  <sheetData>
    <row r="1" spans="2:19" x14ac:dyDescent="0.3">
      <c r="D1" t="s">
        <v>14</v>
      </c>
      <c r="F1" t="s">
        <v>38</v>
      </c>
      <c r="J1" t="s">
        <v>41</v>
      </c>
    </row>
    <row r="2" spans="2:19" x14ac:dyDescent="0.3">
      <c r="C2" t="s">
        <v>25</v>
      </c>
      <c r="D2" t="s">
        <v>38</v>
      </c>
      <c r="F2" t="s">
        <v>40</v>
      </c>
      <c r="G2" t="s">
        <v>39</v>
      </c>
      <c r="I2" t="s">
        <v>33</v>
      </c>
    </row>
    <row r="3" spans="2:19" x14ac:dyDescent="0.3">
      <c r="J3" t="s">
        <v>42</v>
      </c>
      <c r="K3" t="s">
        <v>43</v>
      </c>
      <c r="O3" s="180" t="s">
        <v>223</v>
      </c>
      <c r="P3" s="180"/>
      <c r="Q3" s="180"/>
      <c r="R3" s="180"/>
      <c r="S3" s="180"/>
    </row>
    <row r="4" spans="2:19" x14ac:dyDescent="0.3">
      <c r="B4" t="s">
        <v>32</v>
      </c>
      <c r="C4" s="23">
        <f>Runs!AV48</f>
        <v>14797.756006466852</v>
      </c>
      <c r="D4">
        <v>16794</v>
      </c>
      <c r="F4" s="23">
        <v>13578</v>
      </c>
      <c r="G4" s="23">
        <v>15493</v>
      </c>
      <c r="I4">
        <v>4200</v>
      </c>
      <c r="J4" s="23">
        <v>4000</v>
      </c>
      <c r="K4" s="23">
        <v>13000</v>
      </c>
      <c r="L4" s="23">
        <v>16000</v>
      </c>
      <c r="O4" s="180"/>
      <c r="P4" s="181" t="s">
        <v>224</v>
      </c>
      <c r="Q4" s="181"/>
      <c r="R4" s="181"/>
      <c r="S4" s="182">
        <v>0.1</v>
      </c>
    </row>
    <row r="5" spans="2:19" x14ac:dyDescent="0.3">
      <c r="O5" s="180" t="s">
        <v>7</v>
      </c>
      <c r="P5" s="180" t="s">
        <v>6</v>
      </c>
      <c r="Q5" s="180" t="s">
        <v>225</v>
      </c>
      <c r="R5" s="180" t="s">
        <v>7</v>
      </c>
      <c r="S5" s="180" t="s">
        <v>226</v>
      </c>
    </row>
    <row r="6" spans="2:19" x14ac:dyDescent="0.3">
      <c r="O6" s="50">
        <v>230</v>
      </c>
      <c r="P6" s="23">
        <v>117</v>
      </c>
      <c r="Q6" s="23">
        <v>120</v>
      </c>
      <c r="R6" s="23">
        <f t="shared" ref="R6:R12" si="0">Q6+P6</f>
        <v>237</v>
      </c>
      <c r="S6" s="23"/>
    </row>
    <row r="7" spans="2:19" x14ac:dyDescent="0.3">
      <c r="O7" s="50">
        <v>1920</v>
      </c>
      <c r="P7" s="23">
        <v>1528</v>
      </c>
      <c r="Q7" s="23">
        <v>292</v>
      </c>
      <c r="R7" s="23">
        <f t="shared" si="0"/>
        <v>1820</v>
      </c>
      <c r="S7" s="23"/>
    </row>
    <row r="8" spans="2:19" x14ac:dyDescent="0.3">
      <c r="O8" s="23">
        <v>1500</v>
      </c>
      <c r="P8" s="23">
        <v>1164</v>
      </c>
      <c r="Q8" s="23">
        <v>336</v>
      </c>
      <c r="R8" s="23">
        <f t="shared" si="0"/>
        <v>1500</v>
      </c>
      <c r="S8" s="23"/>
    </row>
    <row r="9" spans="2:19" x14ac:dyDescent="0.3">
      <c r="O9" s="50">
        <v>1924</v>
      </c>
      <c r="P9" s="23">
        <v>1574</v>
      </c>
      <c r="Q9" s="23">
        <v>250</v>
      </c>
      <c r="R9" s="23">
        <f t="shared" si="0"/>
        <v>1824</v>
      </c>
      <c r="S9" s="23"/>
    </row>
    <row r="10" spans="2:19" x14ac:dyDescent="0.3">
      <c r="B10" t="s">
        <v>90</v>
      </c>
      <c r="O10" s="23">
        <v>918</v>
      </c>
      <c r="P10" s="23">
        <v>742</v>
      </c>
      <c r="Q10" s="23">
        <v>176</v>
      </c>
      <c r="R10" s="23">
        <f t="shared" si="0"/>
        <v>918</v>
      </c>
      <c r="S10" s="23">
        <f>P10*S$4</f>
        <v>74.2</v>
      </c>
    </row>
    <row r="11" spans="2:19" x14ac:dyDescent="0.3">
      <c r="O11" s="50">
        <v>524</v>
      </c>
      <c r="P11" s="23">
        <v>519</v>
      </c>
      <c r="Q11" s="23">
        <v>75</v>
      </c>
      <c r="R11" s="23">
        <f t="shared" si="0"/>
        <v>594</v>
      </c>
      <c r="S11" s="23">
        <f t="shared" ref="S11:S12" si="1">P11*S$4</f>
        <v>51.900000000000006</v>
      </c>
    </row>
    <row r="12" spans="2:19" x14ac:dyDescent="0.3">
      <c r="O12" s="23">
        <v>444</v>
      </c>
      <c r="P12">
        <v>421</v>
      </c>
      <c r="Q12">
        <v>23</v>
      </c>
      <c r="R12" s="23">
        <f t="shared" si="0"/>
        <v>444</v>
      </c>
      <c r="S12" s="23">
        <f t="shared" si="1"/>
        <v>42.1</v>
      </c>
    </row>
  </sheetData>
  <customSheetViews>
    <customSheetView guid="{E3A9337A-4D15-43B3-9866-81CFF2FB24B3}">
      <selection activeCell="C34" sqref="C34"/>
      <pageMargins left="0.7" right="0.7" top="0.75" bottom="0.75" header="0.3" footer="0.3"/>
    </customSheetView>
  </customSheetView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11"/>
  <sheetViews>
    <sheetView workbookViewId="0">
      <selection activeCell="P35" sqref="P35"/>
    </sheetView>
  </sheetViews>
  <sheetFormatPr defaultRowHeight="14.4" x14ac:dyDescent="0.3"/>
  <cols>
    <col min="2" max="2" width="17.44140625" style="15" customWidth="1"/>
    <col min="3" max="4" width="8.88671875" style="15"/>
    <col min="5" max="5" width="4.109375" style="15" customWidth="1"/>
    <col min="6" max="12" width="8.88671875" style="15"/>
  </cols>
  <sheetData>
    <row r="1" spans="2:11" x14ac:dyDescent="0.3">
      <c r="B1" s="15" t="s">
        <v>125</v>
      </c>
    </row>
    <row r="2" spans="2:11" x14ac:dyDescent="0.3">
      <c r="H2" s="15" t="s">
        <v>126</v>
      </c>
      <c r="I2" s="15" t="s">
        <v>127</v>
      </c>
      <c r="K2" s="15" t="s">
        <v>130</v>
      </c>
    </row>
    <row r="3" spans="2:11" x14ac:dyDescent="0.3">
      <c r="F3" s="15" t="s">
        <v>124</v>
      </c>
      <c r="I3" s="50">
        <f>H7/(1-SUM(F4:F6))</f>
        <v>29020.050000230127</v>
      </c>
      <c r="J3" s="15" t="s">
        <v>128</v>
      </c>
      <c r="K3" s="15" t="s">
        <v>129</v>
      </c>
    </row>
    <row r="4" spans="2:11" x14ac:dyDescent="0.3">
      <c r="B4" s="126" t="s">
        <v>113</v>
      </c>
      <c r="C4" s="127" t="s">
        <v>114</v>
      </c>
      <c r="D4" s="128">
        <v>0.20399999999999999</v>
      </c>
      <c r="F4" s="122">
        <f>D4</f>
        <v>0.20399999999999999</v>
      </c>
      <c r="J4" s="50">
        <f>F4*I$3</f>
        <v>5920.0902000469459</v>
      </c>
    </row>
    <row r="5" spans="2:11" x14ac:dyDescent="0.3">
      <c r="B5" s="129" t="s">
        <v>115</v>
      </c>
      <c r="C5" s="130" t="s">
        <v>114</v>
      </c>
      <c r="D5" s="131">
        <v>0.13200000000000001</v>
      </c>
      <c r="F5" s="122">
        <f t="shared" ref="F5:F6" si="0">D5</f>
        <v>0.13200000000000001</v>
      </c>
      <c r="J5" s="50">
        <f t="shared" ref="J5:J10" si="1">F5*I$3</f>
        <v>3830.6466000303772</v>
      </c>
    </row>
    <row r="6" spans="2:11" x14ac:dyDescent="0.3">
      <c r="B6" s="129" t="s">
        <v>116</v>
      </c>
      <c r="C6" s="130" t="s">
        <v>114</v>
      </c>
      <c r="D6" s="131">
        <v>2.4E-2</v>
      </c>
      <c r="F6" s="122">
        <f t="shared" si="0"/>
        <v>2.4E-2</v>
      </c>
      <c r="G6" s="122">
        <f>SUM(F4:F6)</f>
        <v>0.36</v>
      </c>
      <c r="J6" s="50">
        <f t="shared" si="1"/>
        <v>696.48120000552308</v>
      </c>
    </row>
    <row r="7" spans="2:11" x14ac:dyDescent="0.3">
      <c r="B7" s="129" t="s">
        <v>117</v>
      </c>
      <c r="C7" s="130" t="s">
        <v>118</v>
      </c>
      <c r="D7" s="131">
        <f>Runs!Z47</f>
        <v>6.534047206946704E-2</v>
      </c>
      <c r="F7" s="132">
        <f>D7*(1-SUM(F$4:F$6))</f>
        <v>4.1817902124458906E-2</v>
      </c>
      <c r="H7" s="50">
        <f>Runs!B47</f>
        <v>18572.832000147282</v>
      </c>
      <c r="J7" s="50">
        <f t="shared" si="1"/>
        <v>1213.5576105565272</v>
      </c>
      <c r="K7" s="50">
        <f>Runs!U47</f>
        <v>1162.5906063554844</v>
      </c>
    </row>
    <row r="8" spans="2:11" x14ac:dyDescent="0.3">
      <c r="B8" s="129" t="s">
        <v>119</v>
      </c>
      <c r="C8" s="130" t="s">
        <v>118</v>
      </c>
      <c r="D8" s="133">
        <f>Runs!AA47</f>
        <v>5.7555928656692748E-2</v>
      </c>
      <c r="F8" s="132">
        <f t="shared" ref="F8:F9" si="2">D8*(1-SUM(F$4:F$6))</f>
        <v>3.6835794340283362E-2</v>
      </c>
      <c r="J8" s="50">
        <f t="shared" si="1"/>
        <v>1068.9765935532171</v>
      </c>
      <c r="K8" s="50">
        <f>Runs!V47</f>
        <v>1132.4959877246333</v>
      </c>
    </row>
    <row r="9" spans="2:11" x14ac:dyDescent="0.3">
      <c r="B9" s="129" t="s">
        <v>120</v>
      </c>
      <c r="C9" s="130" t="s">
        <v>118</v>
      </c>
      <c r="D9" s="134">
        <f>Runs!AB47</f>
        <v>0.11230418695077056</v>
      </c>
      <c r="F9" s="132">
        <f t="shared" si="2"/>
        <v>7.1874679648493159E-2</v>
      </c>
      <c r="G9" s="122">
        <f>SUM(F7:F9)</f>
        <v>0.15052837611323544</v>
      </c>
      <c r="J9" s="50">
        <f t="shared" si="1"/>
        <v>2085.806797149794</v>
      </c>
      <c r="K9" s="50">
        <f>Runs!W47</f>
        <v>2054.0757505065812</v>
      </c>
    </row>
    <row r="10" spans="2:11" x14ac:dyDescent="0.3">
      <c r="B10" s="135" t="s">
        <v>121</v>
      </c>
      <c r="C10" s="136" t="s">
        <v>122</v>
      </c>
      <c r="D10" s="137">
        <f>Runs!AY47</f>
        <v>8.6151766545558742E-2</v>
      </c>
      <c r="F10" s="132">
        <f>D10*(1-SUM(F$4:F$9))</f>
        <v>4.2168845071768074E-2</v>
      </c>
      <c r="G10" s="122">
        <f>F10</f>
        <v>4.2168845071768074E-2</v>
      </c>
      <c r="J10" s="50">
        <f t="shared" si="1"/>
        <v>1223.7419924346673</v>
      </c>
      <c r="K10" s="50">
        <f>Runs!AS47</f>
        <v>1456.25</v>
      </c>
    </row>
    <row r="11" spans="2:11" x14ac:dyDescent="0.3">
      <c r="F11" s="122">
        <f>SUM(F4:F10)</f>
        <v>0.55269722118500353</v>
      </c>
      <c r="J11" s="50">
        <f>SUM(J4:J10)</f>
        <v>16039.300993777053</v>
      </c>
    </row>
  </sheetData>
  <customSheetViews>
    <customSheetView guid="{E3A9337A-4D15-43B3-9866-81CFF2FB24B3}">
      <selection activeCell="F16" sqref="F16"/>
      <pageMargins left="0.7" right="0.7" top="0.75" bottom="0.75" header="0.3" footer="0.3"/>
    </customSheetView>
  </customSheetView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O27"/>
  <sheetViews>
    <sheetView workbookViewId="0">
      <selection activeCell="E32" sqref="E32"/>
    </sheetView>
  </sheetViews>
  <sheetFormatPr defaultRowHeight="14.4" x14ac:dyDescent="0.3"/>
  <cols>
    <col min="3" max="3" width="24.33203125" customWidth="1"/>
    <col min="7" max="11" width="10.109375" style="23" bestFit="1" customWidth="1"/>
    <col min="12" max="13" width="11.109375" style="23" bestFit="1" customWidth="1"/>
    <col min="15" max="15" width="13" customWidth="1"/>
  </cols>
  <sheetData>
    <row r="3" spans="2:15" x14ac:dyDescent="0.3">
      <c r="B3" s="45" t="s">
        <v>60</v>
      </c>
      <c r="C3" t="s">
        <v>61</v>
      </c>
    </row>
    <row r="5" spans="2:15" x14ac:dyDescent="0.3">
      <c r="B5" s="45" t="s">
        <v>62</v>
      </c>
      <c r="C5" s="45" t="s">
        <v>63</v>
      </c>
      <c r="D5" s="45"/>
    </row>
    <row r="6" spans="2:15" x14ac:dyDescent="0.3">
      <c r="C6" t="s">
        <v>64</v>
      </c>
      <c r="D6" t="s">
        <v>65</v>
      </c>
      <c r="E6" t="s">
        <v>66</v>
      </c>
      <c r="F6" t="s">
        <v>67</v>
      </c>
      <c r="G6" s="23" t="s">
        <v>68</v>
      </c>
      <c r="L6" s="23" t="s">
        <v>69</v>
      </c>
      <c r="M6" s="23" t="s">
        <v>70</v>
      </c>
    </row>
    <row r="7" spans="2:15" x14ac:dyDescent="0.3">
      <c r="B7" s="45" t="s">
        <v>71</v>
      </c>
      <c r="C7">
        <v>2016</v>
      </c>
      <c r="E7">
        <v>2016</v>
      </c>
      <c r="G7" s="23">
        <v>2013</v>
      </c>
      <c r="H7" s="23">
        <v>2014</v>
      </c>
      <c r="I7" s="23">
        <v>2015</v>
      </c>
      <c r="J7" s="23">
        <v>2016</v>
      </c>
      <c r="K7" s="23">
        <v>2017</v>
      </c>
    </row>
    <row r="8" spans="2:15" x14ac:dyDescent="0.3">
      <c r="B8" s="43" t="s">
        <v>72</v>
      </c>
      <c r="G8" s="23">
        <v>11242686</v>
      </c>
      <c r="H8" s="23">
        <v>10754482</v>
      </c>
      <c r="I8" s="23">
        <v>10726812</v>
      </c>
      <c r="J8" s="23">
        <v>10167948</v>
      </c>
      <c r="K8" s="23">
        <v>10775114</v>
      </c>
      <c r="L8" s="23">
        <v>53667042</v>
      </c>
      <c r="M8" s="23">
        <v>53667042</v>
      </c>
      <c r="O8" s="23">
        <f>AVERAGE(G8:K8)</f>
        <v>10733408.4</v>
      </c>
    </row>
    <row r="9" spans="2:15" x14ac:dyDescent="0.3">
      <c r="B9" s="44" t="s">
        <v>73</v>
      </c>
      <c r="G9" s="23">
        <v>11242686</v>
      </c>
      <c r="H9" s="23">
        <v>10754482</v>
      </c>
      <c r="I9" s="23">
        <v>10726812</v>
      </c>
      <c r="J9" s="23">
        <v>10167948</v>
      </c>
      <c r="K9" s="23">
        <v>10775114</v>
      </c>
      <c r="L9" s="23">
        <v>53667042</v>
      </c>
      <c r="M9" s="23">
        <v>53667042</v>
      </c>
    </row>
    <row r="10" spans="2:15" x14ac:dyDescent="0.3">
      <c r="B10" s="43" t="s">
        <v>74</v>
      </c>
      <c r="G10" s="23">
        <v>3403371</v>
      </c>
      <c r="H10" s="23">
        <v>2468135</v>
      </c>
      <c r="I10" s="23">
        <v>3528050</v>
      </c>
      <c r="J10" s="23">
        <v>1956201</v>
      </c>
      <c r="K10" s="23">
        <v>4000000</v>
      </c>
      <c r="L10" s="23">
        <v>15355757</v>
      </c>
      <c r="M10" s="23">
        <v>15355757</v>
      </c>
      <c r="O10" s="23">
        <f>AVERAGE(G10:K10)</f>
        <v>3071151.4</v>
      </c>
    </row>
    <row r="11" spans="2:15" x14ac:dyDescent="0.3">
      <c r="B11" s="44" t="s">
        <v>75</v>
      </c>
      <c r="G11" s="23">
        <v>3403371</v>
      </c>
      <c r="H11" s="23">
        <v>2468135</v>
      </c>
      <c r="I11" s="23">
        <v>3528050</v>
      </c>
      <c r="J11" s="23">
        <v>1956201</v>
      </c>
      <c r="K11" s="23">
        <v>4000000</v>
      </c>
      <c r="L11" s="23">
        <v>15355757</v>
      </c>
      <c r="M11" s="23">
        <v>15355757</v>
      </c>
    </row>
    <row r="12" spans="2:15" x14ac:dyDescent="0.3">
      <c r="B12" s="43" t="s">
        <v>76</v>
      </c>
      <c r="G12" s="23">
        <v>6284691</v>
      </c>
      <c r="H12" s="23">
        <v>6279654</v>
      </c>
      <c r="I12" s="23">
        <v>5775790</v>
      </c>
      <c r="J12" s="23">
        <v>5521927</v>
      </c>
      <c r="K12" s="23">
        <v>6578044</v>
      </c>
      <c r="L12" s="23">
        <v>30440106</v>
      </c>
      <c r="M12" s="23">
        <v>30440106</v>
      </c>
      <c r="O12" s="23">
        <f>AVERAGE(G12:K12)</f>
        <v>6088021.2000000002</v>
      </c>
    </row>
    <row r="13" spans="2:15" x14ac:dyDescent="0.3">
      <c r="B13" s="44" t="s">
        <v>77</v>
      </c>
      <c r="G13" s="23">
        <v>6284691</v>
      </c>
      <c r="H13" s="23">
        <v>4406392</v>
      </c>
      <c r="I13" s="23">
        <v>3972526</v>
      </c>
      <c r="J13" s="23">
        <v>3961115</v>
      </c>
      <c r="K13" s="23">
        <v>4695028</v>
      </c>
      <c r="L13" s="23">
        <v>23319752</v>
      </c>
      <c r="M13" s="23">
        <v>23319752</v>
      </c>
      <c r="O13" s="23">
        <f t="shared" ref="O13:O14" si="0">AVERAGE(G13:K13)</f>
        <v>4663950.4000000004</v>
      </c>
    </row>
    <row r="14" spans="2:15" x14ac:dyDescent="0.3">
      <c r="B14" s="44" t="s">
        <v>78</v>
      </c>
      <c r="H14" s="23">
        <v>1873262</v>
      </c>
      <c r="I14" s="23">
        <v>1803264</v>
      </c>
      <c r="J14" s="23">
        <v>1560812</v>
      </c>
      <c r="K14" s="23">
        <v>1883016</v>
      </c>
      <c r="L14" s="23">
        <v>7120354</v>
      </c>
      <c r="M14" s="23">
        <v>7120354</v>
      </c>
      <c r="O14" s="23">
        <f t="shared" si="0"/>
        <v>1780088.5</v>
      </c>
    </row>
    <row r="15" spans="2:15" x14ac:dyDescent="0.3">
      <c r="B15" s="43" t="s">
        <v>79</v>
      </c>
      <c r="C15">
        <v>3816</v>
      </c>
      <c r="D15">
        <v>3816</v>
      </c>
      <c r="E15">
        <v>3850</v>
      </c>
      <c r="F15">
        <v>3850</v>
      </c>
      <c r="G15" s="23">
        <v>10073507</v>
      </c>
      <c r="H15" s="23">
        <v>10633174</v>
      </c>
      <c r="I15" s="23">
        <v>10708990</v>
      </c>
      <c r="J15" s="23">
        <v>10852244</v>
      </c>
      <c r="K15" s="23">
        <v>10059489</v>
      </c>
      <c r="L15" s="23">
        <v>52327404</v>
      </c>
      <c r="M15" s="23">
        <v>52335070</v>
      </c>
      <c r="O15" s="23">
        <f>AVERAGE(G15:K15)</f>
        <v>10465480.800000001</v>
      </c>
    </row>
    <row r="16" spans="2:15" x14ac:dyDescent="0.3">
      <c r="B16" s="44" t="s">
        <v>80</v>
      </c>
      <c r="C16">
        <v>3816</v>
      </c>
      <c r="D16">
        <v>3816</v>
      </c>
      <c r="E16">
        <v>3850</v>
      </c>
      <c r="F16">
        <v>3850</v>
      </c>
      <c r="G16" s="23">
        <v>3273</v>
      </c>
      <c r="H16" s="23">
        <v>4082</v>
      </c>
      <c r="I16" s="23">
        <v>6115</v>
      </c>
      <c r="K16" s="23">
        <v>6775</v>
      </c>
      <c r="L16" s="23">
        <v>20245</v>
      </c>
      <c r="M16" s="23">
        <v>27911</v>
      </c>
    </row>
    <row r="17" spans="2:15" x14ac:dyDescent="0.3">
      <c r="B17" s="44" t="s">
        <v>81</v>
      </c>
      <c r="G17" s="23">
        <v>6822861</v>
      </c>
      <c r="H17" s="23">
        <v>7266713</v>
      </c>
      <c r="I17" s="23">
        <v>7117709</v>
      </c>
      <c r="J17" s="23">
        <v>7241166</v>
      </c>
      <c r="K17" s="23">
        <v>7006260</v>
      </c>
      <c r="L17" s="23">
        <v>35454709</v>
      </c>
      <c r="M17" s="23">
        <v>35454709</v>
      </c>
    </row>
    <row r="18" spans="2:15" x14ac:dyDescent="0.3">
      <c r="B18" s="44" t="s">
        <v>82</v>
      </c>
      <c r="G18" s="23">
        <v>3247373</v>
      </c>
      <c r="H18" s="23">
        <v>3362379</v>
      </c>
      <c r="I18" s="23">
        <v>3585166</v>
      </c>
      <c r="J18" s="23">
        <v>3611078</v>
      </c>
      <c r="K18" s="23">
        <v>3046454</v>
      </c>
      <c r="L18" s="23">
        <v>16852450</v>
      </c>
      <c r="M18" s="23">
        <v>16852450</v>
      </c>
    </row>
    <row r="19" spans="2:15" x14ac:dyDescent="0.3">
      <c r="B19" s="43" t="s">
        <v>83</v>
      </c>
      <c r="G19" s="23">
        <v>1060529</v>
      </c>
      <c r="H19" s="23">
        <v>1113857</v>
      </c>
      <c r="I19" s="23">
        <v>1212270</v>
      </c>
      <c r="J19" s="23">
        <v>1369837</v>
      </c>
      <c r="K19" s="23">
        <v>1454542</v>
      </c>
      <c r="L19" s="23">
        <v>6211035</v>
      </c>
      <c r="M19" s="23">
        <v>6211035</v>
      </c>
      <c r="O19" s="23">
        <f>AVERAGE(G19:K19)</f>
        <v>1242207</v>
      </c>
    </row>
    <row r="20" spans="2:15" x14ac:dyDescent="0.3">
      <c r="B20" s="44" t="s">
        <v>84</v>
      </c>
      <c r="G20" s="23">
        <v>452421</v>
      </c>
      <c r="H20" s="23">
        <v>1113857</v>
      </c>
      <c r="I20" s="23">
        <v>559065</v>
      </c>
      <c r="J20" s="23">
        <v>824477</v>
      </c>
      <c r="K20" s="23">
        <v>797012</v>
      </c>
      <c r="L20" s="23">
        <v>3746832</v>
      </c>
      <c r="M20" s="23">
        <v>3746832</v>
      </c>
    </row>
    <row r="21" spans="2:15" x14ac:dyDescent="0.3">
      <c r="B21" s="44" t="s">
        <v>85</v>
      </c>
      <c r="G21" s="23">
        <v>608108</v>
      </c>
      <c r="I21" s="23">
        <v>653205</v>
      </c>
      <c r="J21" s="23">
        <v>545360</v>
      </c>
      <c r="K21" s="23">
        <v>657530</v>
      </c>
      <c r="L21" s="23">
        <v>2464203</v>
      </c>
      <c r="M21" s="23">
        <v>2464203</v>
      </c>
    </row>
    <row r="22" spans="2:15" x14ac:dyDescent="0.3">
      <c r="B22" s="43" t="s">
        <v>86</v>
      </c>
      <c r="C22">
        <v>10320</v>
      </c>
      <c r="D22">
        <v>10320</v>
      </c>
      <c r="G22" s="23">
        <v>1867912</v>
      </c>
      <c r="H22" s="23">
        <v>2641875</v>
      </c>
      <c r="I22" s="23">
        <v>3011418</v>
      </c>
      <c r="J22" s="23">
        <v>2299472</v>
      </c>
      <c r="K22" s="23">
        <v>13600</v>
      </c>
      <c r="L22" s="23">
        <v>9834277</v>
      </c>
      <c r="M22" s="23">
        <v>9844597</v>
      </c>
      <c r="O22" s="23">
        <f>AVERAGE(G22:K22)</f>
        <v>1966855.4</v>
      </c>
    </row>
    <row r="23" spans="2:15" x14ac:dyDescent="0.3">
      <c r="B23" s="44" t="s">
        <v>80</v>
      </c>
      <c r="C23">
        <v>10320</v>
      </c>
      <c r="D23">
        <v>10320</v>
      </c>
      <c r="G23" s="23">
        <v>13610</v>
      </c>
      <c r="H23" s="23">
        <v>18975</v>
      </c>
      <c r="I23" s="23">
        <v>17000</v>
      </c>
      <c r="K23" s="23">
        <v>13600</v>
      </c>
      <c r="L23" s="23">
        <v>63185</v>
      </c>
      <c r="M23" s="23">
        <v>73505</v>
      </c>
    </row>
    <row r="24" spans="2:15" x14ac:dyDescent="0.3">
      <c r="B24" s="44" t="s">
        <v>87</v>
      </c>
      <c r="G24" s="23">
        <v>91538</v>
      </c>
      <c r="H24" s="23">
        <v>254881</v>
      </c>
      <c r="I24" s="23">
        <v>277448</v>
      </c>
      <c r="J24" s="23">
        <v>37000</v>
      </c>
      <c r="L24" s="23">
        <v>660867</v>
      </c>
      <c r="M24" s="23">
        <v>660867</v>
      </c>
    </row>
    <row r="25" spans="2:15" x14ac:dyDescent="0.3">
      <c r="B25" s="44" t="s">
        <v>88</v>
      </c>
      <c r="G25" s="23">
        <v>1714409</v>
      </c>
      <c r="H25" s="23">
        <v>2368019</v>
      </c>
      <c r="I25" s="23">
        <v>2716970</v>
      </c>
      <c r="J25" s="23">
        <v>2262472</v>
      </c>
      <c r="L25" s="23">
        <v>9061870</v>
      </c>
      <c r="M25" s="23">
        <v>9061870</v>
      </c>
    </row>
    <row r="26" spans="2:15" x14ac:dyDescent="0.3">
      <c r="B26" s="44" t="s">
        <v>89</v>
      </c>
      <c r="G26" s="23">
        <v>48355</v>
      </c>
      <c r="L26" s="23">
        <v>48355</v>
      </c>
      <c r="M26" s="23">
        <v>48355</v>
      </c>
    </row>
    <row r="27" spans="2:15" x14ac:dyDescent="0.3">
      <c r="B27" s="43" t="s">
        <v>70</v>
      </c>
      <c r="C27">
        <v>14136</v>
      </c>
      <c r="D27">
        <v>14136</v>
      </c>
      <c r="E27">
        <v>3850</v>
      </c>
      <c r="F27">
        <v>3850</v>
      </c>
      <c r="G27" s="23">
        <v>33932696</v>
      </c>
      <c r="H27" s="23">
        <v>33891177</v>
      </c>
      <c r="I27" s="23">
        <v>34963330</v>
      </c>
      <c r="J27" s="23">
        <v>32167629</v>
      </c>
      <c r="K27" s="23">
        <v>32880789</v>
      </c>
      <c r="L27" s="23">
        <v>167835621</v>
      </c>
      <c r="M27" s="23">
        <v>167853607</v>
      </c>
    </row>
  </sheetData>
  <customSheetViews>
    <customSheetView guid="{E3A9337A-4D15-43B3-9866-81CFF2FB24B3}">
      <selection activeCell="E32" sqref="E3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50"/>
  <sheetViews>
    <sheetView zoomScale="80" zoomScaleNormal="80" workbookViewId="0">
      <pane xSplit="1" ySplit="4" topLeftCell="K5" activePane="bottomRight" state="frozen"/>
      <selection pane="topRight" activeCell="B1" sqref="B1"/>
      <selection pane="bottomLeft" activeCell="A43" sqref="A43"/>
      <selection pane="bottomRight" activeCell="AP36" sqref="AP36"/>
    </sheetView>
  </sheetViews>
  <sheetFormatPr defaultRowHeight="14.4" x14ac:dyDescent="0.3"/>
  <cols>
    <col min="6" max="6" width="2.44140625" customWidth="1"/>
    <col min="10" max="10" width="1.88671875" customWidth="1"/>
    <col min="11" max="14" width="9.109375" style="23"/>
    <col min="15" max="15" width="2.33203125" style="23" customWidth="1"/>
    <col min="16" max="16" width="8.33203125" style="23" customWidth="1"/>
    <col min="17" max="19" width="9.109375" style="23"/>
    <col min="20" max="20" width="1.109375" style="23" customWidth="1"/>
    <col min="21" max="24" width="7.6640625" style="23" customWidth="1"/>
    <col min="25" max="25" width="2.109375" style="23" customWidth="1"/>
    <col min="26" max="29" width="9.109375" style="23"/>
    <col min="30" max="30" width="2" customWidth="1"/>
    <col min="31" max="31" width="10.88671875" customWidth="1"/>
    <col min="32" max="32" width="2.6640625" customWidth="1"/>
    <col min="33" max="33" width="9.44140625" style="23" customWidth="1"/>
    <col min="34" max="34" width="10.5546875" style="15" hidden="1" customWidth="1"/>
    <col min="35" max="35" width="7.88671875" style="15" hidden="1" customWidth="1"/>
    <col min="36" max="37" width="7.88671875" customWidth="1"/>
    <col min="38" max="38" width="1.44140625" style="15" customWidth="1"/>
    <col min="39" max="39" width="7.6640625" bestFit="1" customWidth="1"/>
    <col min="40" max="40" width="12.88671875" style="15" hidden="1" customWidth="1"/>
    <col min="41" max="41" width="6.5546875" style="15" hidden="1" customWidth="1"/>
    <col min="42" max="43" width="7.6640625" style="15" customWidth="1"/>
    <col min="44" max="44" width="1.88671875" style="15" customWidth="1"/>
    <col min="45" max="45" width="9.109375"/>
    <col min="46" max="47" width="0" style="15" hidden="1" customWidth="1"/>
    <col min="48" max="51" width="9.109375" style="15"/>
    <col min="52" max="52" width="10" customWidth="1"/>
    <col min="53" max="53" width="10.88671875" style="15" customWidth="1"/>
    <col min="54" max="54" width="2.88671875" customWidth="1"/>
  </cols>
  <sheetData>
    <row r="1" spans="1:57" x14ac:dyDescent="0.3">
      <c r="AG1" s="56" t="s">
        <v>36</v>
      </c>
    </row>
    <row r="2" spans="1:57" x14ac:dyDescent="0.3">
      <c r="B2" s="1"/>
      <c r="C2" s="1" t="s">
        <v>109</v>
      </c>
      <c r="G2" s="1" t="s">
        <v>108</v>
      </c>
      <c r="L2" s="56" t="s">
        <v>212</v>
      </c>
      <c r="P2" s="56" t="s">
        <v>98</v>
      </c>
      <c r="U2" s="56" t="s">
        <v>110</v>
      </c>
      <c r="Z2" s="56" t="s">
        <v>107</v>
      </c>
      <c r="AE2" t="s">
        <v>99</v>
      </c>
      <c r="AJ2" s="38"/>
      <c r="AK2" s="38"/>
      <c r="AP2" s="38"/>
      <c r="AQ2" s="38"/>
      <c r="AV2" s="38"/>
      <c r="AW2" s="38"/>
      <c r="AX2" s="38"/>
      <c r="AY2" s="38"/>
    </row>
    <row r="3" spans="1:57" x14ac:dyDescent="0.3">
      <c r="B3" s="1" t="s">
        <v>44</v>
      </c>
      <c r="K3" s="56" t="s">
        <v>5</v>
      </c>
      <c r="P3" s="23" t="s">
        <v>163</v>
      </c>
      <c r="R3" s="23" t="s">
        <v>32</v>
      </c>
      <c r="AE3" t="s">
        <v>100</v>
      </c>
      <c r="AG3" s="23" t="s">
        <v>6</v>
      </c>
      <c r="AH3" s="68" t="s">
        <v>92</v>
      </c>
      <c r="AI3" s="67"/>
      <c r="AJ3" s="38"/>
      <c r="AK3" s="38"/>
      <c r="AM3" t="s">
        <v>37</v>
      </c>
      <c r="AP3" s="38"/>
      <c r="AQ3" s="38"/>
      <c r="AS3" t="s">
        <v>102</v>
      </c>
      <c r="AV3" s="38"/>
      <c r="AW3" s="38"/>
      <c r="AX3" s="38" t="s">
        <v>93</v>
      </c>
      <c r="AY3" s="38" t="s">
        <v>111</v>
      </c>
      <c r="AZ3" s="38" t="s">
        <v>111</v>
      </c>
      <c r="BA3" s="15" t="s">
        <v>50</v>
      </c>
      <c r="BC3" t="s">
        <v>100</v>
      </c>
      <c r="BD3" t="s">
        <v>100</v>
      </c>
      <c r="BE3" t="s">
        <v>133</v>
      </c>
    </row>
    <row r="4" spans="1:57" ht="18.75" customHeight="1" x14ac:dyDescent="0.3">
      <c r="B4" s="1" t="s">
        <v>95</v>
      </c>
      <c r="C4" t="s">
        <v>103</v>
      </c>
      <c r="D4" t="s">
        <v>104</v>
      </c>
      <c r="E4" t="s">
        <v>7</v>
      </c>
      <c r="G4" t="s">
        <v>103</v>
      </c>
      <c r="H4" t="s">
        <v>104</v>
      </c>
      <c r="I4" t="s">
        <v>7</v>
      </c>
      <c r="K4" s="56" t="s">
        <v>95</v>
      </c>
      <c r="L4" s="23" t="s">
        <v>96</v>
      </c>
      <c r="M4" s="23" t="s">
        <v>97</v>
      </c>
      <c r="N4" s="23" t="s">
        <v>1</v>
      </c>
      <c r="P4" s="23" t="s">
        <v>97</v>
      </c>
      <c r="Q4" s="23" t="s">
        <v>96</v>
      </c>
      <c r="R4" s="23" t="s">
        <v>97</v>
      </c>
      <c r="S4" s="23" t="s">
        <v>1</v>
      </c>
      <c r="U4" s="23" t="s">
        <v>105</v>
      </c>
      <c r="V4" s="23" t="s">
        <v>104</v>
      </c>
      <c r="W4" s="23" t="s">
        <v>106</v>
      </c>
      <c r="X4" s="23" t="s">
        <v>7</v>
      </c>
      <c r="Z4" s="23" t="s">
        <v>105</v>
      </c>
      <c r="AA4" s="23" t="s">
        <v>104</v>
      </c>
      <c r="AB4" s="23" t="s">
        <v>106</v>
      </c>
      <c r="AC4" s="23" t="s">
        <v>7</v>
      </c>
      <c r="AE4" s="23" t="s">
        <v>101</v>
      </c>
      <c r="AG4" s="57" t="s">
        <v>30</v>
      </c>
      <c r="AH4" s="46" t="s">
        <v>91</v>
      </c>
      <c r="AI4" s="46" t="s">
        <v>35</v>
      </c>
      <c r="AJ4" s="66" t="s">
        <v>91</v>
      </c>
      <c r="AK4" s="66" t="s">
        <v>35</v>
      </c>
      <c r="AM4" s="53" t="s">
        <v>30</v>
      </c>
      <c r="AN4" s="46" t="s">
        <v>34</v>
      </c>
      <c r="AO4" s="46" t="s">
        <v>35</v>
      </c>
      <c r="AP4" s="66" t="s">
        <v>91</v>
      </c>
      <c r="AQ4" s="66" t="s">
        <v>35</v>
      </c>
      <c r="AS4" s="53" t="s">
        <v>30</v>
      </c>
      <c r="AT4" s="46" t="s">
        <v>34</v>
      </c>
      <c r="AU4" s="46" t="s">
        <v>35</v>
      </c>
      <c r="AV4" s="66" t="s">
        <v>91</v>
      </c>
      <c r="AW4" s="66" t="s">
        <v>35</v>
      </c>
      <c r="AX4" s="66" t="s">
        <v>94</v>
      </c>
      <c r="AY4" s="66" t="s">
        <v>112</v>
      </c>
      <c r="AZ4" s="66" t="s">
        <v>134</v>
      </c>
      <c r="BA4" s="75" t="s">
        <v>51</v>
      </c>
      <c r="BC4" t="s">
        <v>131</v>
      </c>
      <c r="BD4" t="s">
        <v>132</v>
      </c>
      <c r="BE4" t="s">
        <v>134</v>
      </c>
    </row>
    <row r="5" spans="1:57" x14ac:dyDescent="0.3">
      <c r="A5">
        <v>1977</v>
      </c>
      <c r="AG5" s="54">
        <v>1861</v>
      </c>
      <c r="AH5" s="48">
        <v>5631</v>
      </c>
      <c r="AI5" s="49">
        <f>AH5+AG5</f>
        <v>7492</v>
      </c>
      <c r="AJ5" s="59">
        <v>7903</v>
      </c>
      <c r="AK5" s="71">
        <v>9764</v>
      </c>
      <c r="AM5" s="54">
        <v>1672</v>
      </c>
      <c r="AN5" s="47">
        <v>2125</v>
      </c>
      <c r="AO5" s="47">
        <v>3797</v>
      </c>
      <c r="AP5" s="73">
        <v>2230</v>
      </c>
      <c r="AQ5" s="58">
        <v>3902</v>
      </c>
      <c r="AR5" s="50"/>
      <c r="AS5" s="23">
        <f>AG5+AM5</f>
        <v>3533</v>
      </c>
      <c r="AT5" s="50">
        <f>AH5+AN5</f>
        <v>7756</v>
      </c>
      <c r="AU5" s="50">
        <f t="shared" ref="AU5:AU31" si="0">AI5+AO5</f>
        <v>11289</v>
      </c>
      <c r="AV5" s="23">
        <f t="shared" ref="AV5:AW5" si="1">AJ5+AP5</f>
        <v>10133</v>
      </c>
      <c r="AW5" s="23">
        <f t="shared" si="1"/>
        <v>13666</v>
      </c>
      <c r="AX5" s="23">
        <f t="shared" ref="AX5:AX42" si="2">AW5-AV5</f>
        <v>3533</v>
      </c>
      <c r="AY5" s="124">
        <f t="shared" ref="AY5:AY44" si="3">AG5/AK5</f>
        <v>0.19059811552642358</v>
      </c>
      <c r="AZ5" s="78" t="e">
        <f t="shared" ref="AZ5:AZ44" si="4">AG5/B5</f>
        <v>#DIV/0!</v>
      </c>
      <c r="BA5" s="15">
        <v>5344</v>
      </c>
    </row>
    <row r="6" spans="1:57" x14ac:dyDescent="0.3">
      <c r="A6">
        <v>1978</v>
      </c>
      <c r="AG6" s="54">
        <v>1971</v>
      </c>
      <c r="AH6" s="48">
        <v>4154</v>
      </c>
      <c r="AI6" s="49">
        <v>6125</v>
      </c>
      <c r="AJ6" s="59">
        <v>5393</v>
      </c>
      <c r="AK6" s="71">
        <v>7364</v>
      </c>
      <c r="AM6" s="54">
        <v>1597</v>
      </c>
      <c r="AN6" s="47">
        <v>2708</v>
      </c>
      <c r="AO6" s="47">
        <v>4305</v>
      </c>
      <c r="AP6" s="73">
        <v>2258</v>
      </c>
      <c r="AQ6" s="58">
        <v>3855</v>
      </c>
      <c r="AS6" s="23">
        <f t="shared" ref="AS6:AS43" si="5">AG6+AM6</f>
        <v>3568</v>
      </c>
      <c r="AT6" s="50">
        <f t="shared" ref="AT6:AT20" si="6">AH6+AN6</f>
        <v>6862</v>
      </c>
      <c r="AU6" s="50">
        <f t="shared" si="0"/>
        <v>10430</v>
      </c>
      <c r="AV6" s="23">
        <f t="shared" ref="AV6:AV43" si="7">AJ6+AP6</f>
        <v>7651</v>
      </c>
      <c r="AW6" s="23">
        <f t="shared" ref="AW6:AW45" si="8">AK6+AQ6</f>
        <v>11219</v>
      </c>
      <c r="AX6" s="23">
        <f t="shared" si="2"/>
        <v>3568</v>
      </c>
      <c r="AY6" s="124">
        <f t="shared" si="3"/>
        <v>0.2676534492123846</v>
      </c>
      <c r="AZ6" s="78" t="e">
        <f t="shared" si="4"/>
        <v>#DIV/0!</v>
      </c>
      <c r="BA6" s="15">
        <v>5085</v>
      </c>
    </row>
    <row r="7" spans="1:57" x14ac:dyDescent="0.3">
      <c r="A7">
        <v>1979</v>
      </c>
      <c r="AG7" s="54">
        <v>1592</v>
      </c>
      <c r="AH7" s="48">
        <v>3291</v>
      </c>
      <c r="AI7" s="49">
        <v>4883</v>
      </c>
      <c r="AJ7" s="59">
        <v>5126</v>
      </c>
      <c r="AK7" s="71">
        <v>6718</v>
      </c>
      <c r="AM7" s="54">
        <v>2000</v>
      </c>
      <c r="AN7" s="47">
        <v>4338</v>
      </c>
      <c r="AO7" s="47">
        <v>6338</v>
      </c>
      <c r="AP7" s="73">
        <v>4091</v>
      </c>
      <c r="AQ7" s="58">
        <v>6091</v>
      </c>
      <c r="AS7" s="23">
        <f t="shared" si="5"/>
        <v>3592</v>
      </c>
      <c r="AT7" s="50">
        <f t="shared" si="6"/>
        <v>7629</v>
      </c>
      <c r="AU7" s="50">
        <f t="shared" si="0"/>
        <v>11221</v>
      </c>
      <c r="AV7" s="23">
        <f t="shared" si="7"/>
        <v>9217</v>
      </c>
      <c r="AW7" s="23">
        <f t="shared" si="8"/>
        <v>12809</v>
      </c>
      <c r="AX7" s="23">
        <f t="shared" si="2"/>
        <v>3592</v>
      </c>
      <c r="AY7" s="124">
        <f t="shared" si="3"/>
        <v>0.23697529026495981</v>
      </c>
      <c r="AZ7" s="78" t="e">
        <f t="shared" si="4"/>
        <v>#DIV/0!</v>
      </c>
      <c r="BA7" s="15">
        <v>4721</v>
      </c>
    </row>
    <row r="8" spans="1:57" x14ac:dyDescent="0.3">
      <c r="A8">
        <v>1980</v>
      </c>
      <c r="AG8" s="54">
        <v>1951</v>
      </c>
      <c r="AH8" s="48">
        <v>2542</v>
      </c>
      <c r="AI8" s="49">
        <v>4493</v>
      </c>
      <c r="AJ8" s="59">
        <v>4106</v>
      </c>
      <c r="AK8" s="71">
        <v>6057</v>
      </c>
      <c r="AM8" s="54">
        <v>1507</v>
      </c>
      <c r="AN8" s="47">
        <v>1904</v>
      </c>
      <c r="AO8" s="47">
        <v>3411</v>
      </c>
      <c r="AP8" s="73">
        <v>2916</v>
      </c>
      <c r="AQ8" s="58">
        <v>4423</v>
      </c>
      <c r="AS8" s="23">
        <f t="shared" si="5"/>
        <v>3458</v>
      </c>
      <c r="AT8" s="50">
        <f t="shared" si="6"/>
        <v>4446</v>
      </c>
      <c r="AU8" s="50">
        <f t="shared" si="0"/>
        <v>7904</v>
      </c>
      <c r="AV8" s="23">
        <f t="shared" si="7"/>
        <v>7022</v>
      </c>
      <c r="AW8" s="23">
        <f t="shared" si="8"/>
        <v>10480</v>
      </c>
      <c r="AX8" s="23">
        <f t="shared" si="2"/>
        <v>3458</v>
      </c>
      <c r="AY8" s="124">
        <f t="shared" si="3"/>
        <v>0.32210665345880801</v>
      </c>
      <c r="AZ8" s="78" t="e">
        <f t="shared" si="4"/>
        <v>#DIV/0!</v>
      </c>
      <c r="BA8" s="15">
        <v>3757</v>
      </c>
    </row>
    <row r="9" spans="1:57" x14ac:dyDescent="0.3">
      <c r="A9">
        <v>1981</v>
      </c>
      <c r="AG9" s="54">
        <v>1837</v>
      </c>
      <c r="AH9" s="48">
        <v>3183</v>
      </c>
      <c r="AI9" s="49">
        <v>5020</v>
      </c>
      <c r="AJ9" s="59">
        <v>6070</v>
      </c>
      <c r="AK9" s="71">
        <v>7907</v>
      </c>
      <c r="AM9" s="54">
        <v>1294</v>
      </c>
      <c r="AN9" s="47">
        <v>3728</v>
      </c>
      <c r="AO9" s="47">
        <v>5022</v>
      </c>
      <c r="AP9" s="73">
        <v>2048</v>
      </c>
      <c r="AQ9" s="58">
        <v>3342</v>
      </c>
      <c r="AS9" s="23">
        <f t="shared" si="5"/>
        <v>3131</v>
      </c>
      <c r="AT9" s="50">
        <f t="shared" si="6"/>
        <v>6911</v>
      </c>
      <c r="AU9" s="50">
        <f t="shared" si="0"/>
        <v>10042</v>
      </c>
      <c r="AV9" s="23">
        <f t="shared" si="7"/>
        <v>8118</v>
      </c>
      <c r="AW9" s="23">
        <f t="shared" si="8"/>
        <v>11249</v>
      </c>
      <c r="AX9" s="23">
        <f t="shared" si="2"/>
        <v>3131</v>
      </c>
      <c r="AY9" s="124">
        <f t="shared" si="3"/>
        <v>0.23232578727709624</v>
      </c>
      <c r="AZ9" s="78" t="e">
        <f t="shared" si="4"/>
        <v>#DIV/0!</v>
      </c>
      <c r="BA9" s="15">
        <v>4760</v>
      </c>
    </row>
    <row r="10" spans="1:57" x14ac:dyDescent="0.3">
      <c r="A10">
        <v>1982</v>
      </c>
      <c r="AG10" s="54">
        <v>2016</v>
      </c>
      <c r="AH10" s="48">
        <v>4890</v>
      </c>
      <c r="AI10" s="49">
        <v>6906</v>
      </c>
      <c r="AJ10" s="59">
        <v>5513</v>
      </c>
      <c r="AK10" s="71">
        <v>7529</v>
      </c>
      <c r="AM10" s="54">
        <v>1506</v>
      </c>
      <c r="AN10" s="47">
        <v>3360</v>
      </c>
      <c r="AO10" s="47">
        <v>4866</v>
      </c>
      <c r="AP10" s="74"/>
      <c r="AQ10" s="58"/>
      <c r="AS10" s="23">
        <f t="shared" si="5"/>
        <v>3522</v>
      </c>
      <c r="AT10" s="50">
        <f t="shared" si="6"/>
        <v>8250</v>
      </c>
      <c r="AU10" s="50">
        <f t="shared" si="0"/>
        <v>11772</v>
      </c>
      <c r="AV10" s="23">
        <f t="shared" si="7"/>
        <v>5513</v>
      </c>
      <c r="AW10" s="23">
        <f t="shared" si="8"/>
        <v>7529</v>
      </c>
      <c r="AX10" s="23">
        <f t="shared" si="2"/>
        <v>2016</v>
      </c>
      <c r="AY10" s="124">
        <f t="shared" si="3"/>
        <v>0.2677646433789348</v>
      </c>
      <c r="AZ10" s="78" t="e">
        <f t="shared" si="4"/>
        <v>#DIV/0!</v>
      </c>
      <c r="BA10" s="15">
        <v>5564</v>
      </c>
    </row>
    <row r="11" spans="1:57" x14ac:dyDescent="0.3">
      <c r="A11">
        <v>1983</v>
      </c>
      <c r="AG11" s="54">
        <v>1496</v>
      </c>
      <c r="AH11" s="48">
        <v>3669</v>
      </c>
      <c r="AI11" s="49">
        <v>5165</v>
      </c>
      <c r="AJ11" s="59">
        <v>5491</v>
      </c>
      <c r="AK11" s="71">
        <v>6987</v>
      </c>
      <c r="AM11" s="55">
        <v>678</v>
      </c>
      <c r="AN11" s="51">
        <v>859</v>
      </c>
      <c r="AO11" s="47">
        <v>1537</v>
      </c>
      <c r="AP11" s="73">
        <v>855</v>
      </c>
      <c r="AQ11" s="58">
        <v>1533</v>
      </c>
      <c r="AS11" s="23">
        <f t="shared" si="5"/>
        <v>2174</v>
      </c>
      <c r="AT11" s="50">
        <f t="shared" si="6"/>
        <v>4528</v>
      </c>
      <c r="AU11" s="50">
        <f t="shared" si="0"/>
        <v>6702</v>
      </c>
      <c r="AV11" s="23">
        <f t="shared" si="7"/>
        <v>6346</v>
      </c>
      <c r="AW11" s="23">
        <f t="shared" si="8"/>
        <v>8520</v>
      </c>
      <c r="AX11" s="23">
        <f t="shared" si="2"/>
        <v>2174</v>
      </c>
      <c r="AY11" s="124">
        <f t="shared" si="3"/>
        <v>0.21411192214111921</v>
      </c>
      <c r="AZ11" s="78" t="e">
        <f t="shared" si="4"/>
        <v>#DIV/0!</v>
      </c>
      <c r="BA11" s="15">
        <v>4010</v>
      </c>
    </row>
    <row r="12" spans="1:57" x14ac:dyDescent="0.3">
      <c r="A12">
        <v>1984</v>
      </c>
      <c r="AG12" s="54">
        <v>970</v>
      </c>
      <c r="AH12" s="48">
        <v>2205</v>
      </c>
      <c r="AI12" s="49">
        <v>2995</v>
      </c>
      <c r="AJ12" s="59">
        <v>2779</v>
      </c>
      <c r="AK12" s="71">
        <v>3749</v>
      </c>
      <c r="AM12" s="55">
        <v>987</v>
      </c>
      <c r="AN12" s="47">
        <v>1237</v>
      </c>
      <c r="AO12" s="47">
        <v>2224</v>
      </c>
      <c r="AP12" s="74"/>
      <c r="AQ12" s="58"/>
      <c r="AS12" s="23">
        <f t="shared" si="5"/>
        <v>1957</v>
      </c>
      <c r="AT12" s="50">
        <f t="shared" si="6"/>
        <v>3442</v>
      </c>
      <c r="AU12" s="50">
        <f t="shared" si="0"/>
        <v>5219</v>
      </c>
      <c r="AV12" s="23">
        <f t="shared" si="7"/>
        <v>2779</v>
      </c>
      <c r="AW12" s="23">
        <f t="shared" si="8"/>
        <v>3749</v>
      </c>
      <c r="AX12" s="23">
        <f t="shared" si="2"/>
        <v>970</v>
      </c>
      <c r="AY12" s="124">
        <f t="shared" si="3"/>
        <v>0.25873566284342492</v>
      </c>
      <c r="AZ12" s="78" t="e">
        <f t="shared" si="4"/>
        <v>#DIV/0!</v>
      </c>
      <c r="BA12" s="15">
        <v>2421</v>
      </c>
    </row>
    <row r="13" spans="1:57" x14ac:dyDescent="0.3">
      <c r="A13">
        <v>1985</v>
      </c>
      <c r="B13" s="24"/>
      <c r="C13" s="24"/>
      <c r="U13" s="78"/>
      <c r="V13" s="78"/>
      <c r="W13" s="78"/>
      <c r="AG13" s="54">
        <v>807</v>
      </c>
      <c r="AH13" s="48">
        <v>2645</v>
      </c>
      <c r="AI13" s="49">
        <v>3452</v>
      </c>
      <c r="AJ13" s="59">
        <v>7902</v>
      </c>
      <c r="AK13" s="71">
        <v>8709</v>
      </c>
      <c r="AM13" s="54">
        <v>1454</v>
      </c>
      <c r="AN13" s="47">
        <v>5384</v>
      </c>
      <c r="AO13" s="47">
        <v>6838</v>
      </c>
      <c r="AP13" s="73">
        <v>407</v>
      </c>
      <c r="AQ13" s="58">
        <v>1861</v>
      </c>
      <c r="AS13" s="23">
        <f t="shared" si="5"/>
        <v>2261</v>
      </c>
      <c r="AT13" s="50">
        <f t="shared" si="6"/>
        <v>8029</v>
      </c>
      <c r="AU13" s="50">
        <f t="shared" si="0"/>
        <v>10290</v>
      </c>
      <c r="AV13" s="23">
        <f t="shared" si="7"/>
        <v>8309</v>
      </c>
      <c r="AW13" s="23">
        <f t="shared" si="8"/>
        <v>10570</v>
      </c>
      <c r="AX13" s="23">
        <f t="shared" si="2"/>
        <v>2261</v>
      </c>
      <c r="AY13" s="124">
        <f t="shared" si="3"/>
        <v>9.2662762659317943E-2</v>
      </c>
      <c r="AZ13" s="78" t="e">
        <f t="shared" si="4"/>
        <v>#DIV/0!</v>
      </c>
      <c r="BA13" s="15">
        <v>3434</v>
      </c>
    </row>
    <row r="14" spans="1:57" x14ac:dyDescent="0.3">
      <c r="A14">
        <v>1986</v>
      </c>
      <c r="B14" s="83">
        <f>K14/(1-E14)</f>
        <v>14854.862459074979</v>
      </c>
      <c r="C14" s="84">
        <v>2.0156250000000001E-2</v>
      </c>
      <c r="D14" s="78">
        <v>0.21030894886363635</v>
      </c>
      <c r="E14" s="78">
        <v>0.23046519886363637</v>
      </c>
      <c r="G14" s="23">
        <f>B14*C14</f>
        <v>299.41832144073004</v>
      </c>
      <c r="H14" s="23">
        <f>B14*D14</f>
        <v>3124.1105092819512</v>
      </c>
      <c r="I14" s="23">
        <f>E14*B14</f>
        <v>3423.5288307226815</v>
      </c>
      <c r="K14" s="23">
        <f t="shared" ref="K14:K44" si="9">AK14/(1-S14)/AE14</f>
        <v>11431.333628352297</v>
      </c>
      <c r="L14" s="23">
        <f>K14*Q14</f>
        <v>82.925581625233889</v>
      </c>
      <c r="M14" s="23">
        <f>K14*R14</f>
        <v>2463.8709548153943</v>
      </c>
      <c r="N14" s="23">
        <f>M14+L14</f>
        <v>2546.7965364406282</v>
      </c>
      <c r="P14" s="78">
        <v>0.4310732299343335</v>
      </c>
      <c r="Q14" s="124">
        <v>7.2542350981306038E-3</v>
      </c>
      <c r="R14" s="124">
        <f>P14*0.5</f>
        <v>0.21553661496716675</v>
      </c>
      <c r="S14" s="124">
        <f>Q14+R14</f>
        <v>0.22279085006529736</v>
      </c>
      <c r="T14" s="78"/>
      <c r="U14" s="85">
        <f>G14+L14</f>
        <v>382.3439030659639</v>
      </c>
      <c r="V14" s="85">
        <f>H14</f>
        <v>3124.1105092819512</v>
      </c>
      <c r="W14" s="85">
        <f>M14</f>
        <v>2463.8709548153943</v>
      </c>
      <c r="X14" s="85">
        <f>SUM(U14:W14)</f>
        <v>5970.3253671633092</v>
      </c>
      <c r="Y14" s="78"/>
      <c r="Z14" s="79">
        <f>(L14+G14)/B14</f>
        <v>2.5738636363636359E-2</v>
      </c>
      <c r="AA14" s="79">
        <f>H14/B14</f>
        <v>0.21030894886363635</v>
      </c>
      <c r="AB14" s="79">
        <f>M14/B14</f>
        <v>0.16586292613636364</v>
      </c>
      <c r="AC14" s="78">
        <f>SUM(Z14:AB14)</f>
        <v>0.40191051136363631</v>
      </c>
      <c r="AE14" s="80">
        <f>0.985^2</f>
        <v>0.970225</v>
      </c>
      <c r="AG14" s="54">
        <v>1153</v>
      </c>
      <c r="AH14" s="48">
        <v>3801</v>
      </c>
      <c r="AI14" s="49">
        <v>4954</v>
      </c>
      <c r="AJ14" s="59">
        <v>7467</v>
      </c>
      <c r="AK14" s="71">
        <v>8620</v>
      </c>
      <c r="AM14" s="54">
        <v>1428</v>
      </c>
      <c r="AN14" s="47">
        <v>5872</v>
      </c>
      <c r="AO14" s="47">
        <v>7300</v>
      </c>
      <c r="AP14" s="73">
        <v>1541</v>
      </c>
      <c r="AQ14" s="58">
        <v>2969</v>
      </c>
      <c r="AS14" s="23">
        <f t="shared" si="5"/>
        <v>2581</v>
      </c>
      <c r="AT14" s="50">
        <f t="shared" si="6"/>
        <v>9673</v>
      </c>
      <c r="AU14" s="50">
        <f t="shared" si="0"/>
        <v>12254</v>
      </c>
      <c r="AV14" s="23">
        <f t="shared" si="7"/>
        <v>9008</v>
      </c>
      <c r="AW14" s="23">
        <f t="shared" si="8"/>
        <v>11589</v>
      </c>
      <c r="AX14" s="23">
        <f t="shared" si="2"/>
        <v>2581</v>
      </c>
      <c r="AY14" s="124">
        <f t="shared" si="3"/>
        <v>0.13375870069605569</v>
      </c>
      <c r="AZ14" s="78">
        <f t="shared" si="4"/>
        <v>7.7617682639371813E-2</v>
      </c>
      <c r="BA14" s="15">
        <v>5319</v>
      </c>
      <c r="BC14" s="78">
        <f>AV14/B14</f>
        <v>0.6064007677497496</v>
      </c>
      <c r="BD14" s="78">
        <f>AV14/K14</f>
        <v>0.78800954401839163</v>
      </c>
      <c r="BE14" s="78">
        <f t="shared" ref="BE14:BE42" si="10">(AS14+X14)/B14</f>
        <v>0.57565833347310613</v>
      </c>
    </row>
    <row r="15" spans="1:57" x14ac:dyDescent="0.3">
      <c r="A15">
        <v>1987</v>
      </c>
      <c r="B15" s="83">
        <f t="shared" ref="B15:B45" si="11">K15/(1-E15)</f>
        <v>20115.85244926087</v>
      </c>
      <c r="C15" s="84">
        <v>2.7240313762776327E-2</v>
      </c>
      <c r="D15" s="78">
        <v>0.24821012598050868</v>
      </c>
      <c r="E15" s="78">
        <v>0.27545043974328498</v>
      </c>
      <c r="G15" s="23">
        <f t="shared" ref="G15:G43" si="12">B15*C15</f>
        <v>547.96213232357877</v>
      </c>
      <c r="H15" s="23">
        <f t="shared" ref="H15:H43" si="13">B15*D15</f>
        <v>4992.9582706363644</v>
      </c>
      <c r="I15" s="23">
        <f t="shared" ref="I15:I43" si="14">E15*B15</f>
        <v>5540.9204029599432</v>
      </c>
      <c r="K15" s="23">
        <f t="shared" si="9"/>
        <v>14574.932046300926</v>
      </c>
      <c r="L15" s="23">
        <f t="shared" ref="L15:L43" si="15">K15*Q15</f>
        <v>37.726188691387748</v>
      </c>
      <c r="M15" s="23">
        <f t="shared" ref="M15:M43" si="16">K15*R15</f>
        <v>2948.1414653293973</v>
      </c>
      <c r="N15" s="23">
        <f t="shared" ref="N15:N43" si="17">M15+L15</f>
        <v>2985.8676540207853</v>
      </c>
      <c r="P15" s="78">
        <v>0.40454960008923357</v>
      </c>
      <c r="Q15" s="124">
        <v>2.5884298171367833E-3</v>
      </c>
      <c r="R15" s="124">
        <f t="shared" ref="R15:R45" si="18">P15*0.5</f>
        <v>0.20227480004461679</v>
      </c>
      <c r="S15" s="124">
        <f t="shared" ref="S15:S45" si="19">Q15+R15</f>
        <v>0.20486322986175357</v>
      </c>
      <c r="T15" s="78"/>
      <c r="U15" s="85">
        <f t="shared" ref="U15:U43" si="20">G15+L15</f>
        <v>585.6883210149665</v>
      </c>
      <c r="V15" s="85">
        <f t="shared" ref="V15:V43" si="21">H15</f>
        <v>4992.9582706363644</v>
      </c>
      <c r="W15" s="85">
        <f t="shared" ref="W15:W43" si="22">M15</f>
        <v>2948.1414653293973</v>
      </c>
      <c r="X15" s="85">
        <f t="shared" ref="X15:X43" si="23">SUM(U15:W15)</f>
        <v>8526.7880569807276</v>
      </c>
      <c r="Y15" s="78"/>
      <c r="Z15" s="79">
        <f t="shared" ref="Z15:Z43" si="24">(L15+G15)/B15</f>
        <v>2.9115759448538153E-2</v>
      </c>
      <c r="AA15" s="79">
        <f t="shared" ref="AA15:AA43" si="25">H15/B15</f>
        <v>0.24821012598050868</v>
      </c>
      <c r="AB15" s="79">
        <f t="shared" ref="AB15:AB43" si="26">M15/B15</f>
        <v>0.14655811742334204</v>
      </c>
      <c r="AC15" s="78">
        <f t="shared" ref="AC15:AC43" si="27">SUM(Z15:AB15)</f>
        <v>0.42388400285238892</v>
      </c>
      <c r="AE15" s="28">
        <f>$AE$14</f>
        <v>0.970225</v>
      </c>
      <c r="AG15" s="54">
        <v>2057</v>
      </c>
      <c r="AH15" s="48">
        <v>4097</v>
      </c>
      <c r="AI15" s="49">
        <v>6154</v>
      </c>
      <c r="AJ15" s="59">
        <v>9187</v>
      </c>
      <c r="AK15" s="71">
        <v>11244</v>
      </c>
      <c r="AM15" s="55">
        <v>242</v>
      </c>
      <c r="AN15" s="47">
        <v>1515</v>
      </c>
      <c r="AO15" s="47">
        <v>1757</v>
      </c>
      <c r="AP15" s="74"/>
      <c r="AQ15" s="58"/>
      <c r="AS15" s="23">
        <f t="shared" si="5"/>
        <v>2299</v>
      </c>
      <c r="AT15" s="50">
        <f t="shared" si="6"/>
        <v>5612</v>
      </c>
      <c r="AU15" s="50">
        <f t="shared" si="0"/>
        <v>7911</v>
      </c>
      <c r="AV15" s="23">
        <f t="shared" si="7"/>
        <v>9187</v>
      </c>
      <c r="AW15" s="23">
        <f t="shared" si="8"/>
        <v>11244</v>
      </c>
      <c r="AX15" s="23">
        <f t="shared" si="2"/>
        <v>2057</v>
      </c>
      <c r="AY15" s="124">
        <f t="shared" si="3"/>
        <v>0.18294201351832087</v>
      </c>
      <c r="AZ15" s="78">
        <f t="shared" si="4"/>
        <v>0.10225765998177133</v>
      </c>
      <c r="BA15" s="15">
        <v>4712</v>
      </c>
      <c r="BC15" s="78">
        <f t="shared" ref="BC15:BC43" si="28">AV15/B15</f>
        <v>0.45670448335076963</v>
      </c>
      <c r="BD15" s="78">
        <f t="shared" ref="BD15:BD43" si="29">AV15/K15</f>
        <v>0.63032883932598727</v>
      </c>
      <c r="BE15" s="78">
        <f t="shared" si="10"/>
        <v>0.53817197577319209</v>
      </c>
    </row>
    <row r="16" spans="1:57" x14ac:dyDescent="0.3">
      <c r="A16">
        <v>1988</v>
      </c>
      <c r="B16" s="83">
        <f t="shared" si="11"/>
        <v>22482.520278258231</v>
      </c>
      <c r="C16" s="84">
        <v>2.9302736098852603E-2</v>
      </c>
      <c r="D16" s="78">
        <v>0.23605177993527507</v>
      </c>
      <c r="E16" s="78">
        <v>0.26535451603412769</v>
      </c>
      <c r="G16" s="23">
        <f t="shared" si="12"/>
        <v>658.79935855090309</v>
      </c>
      <c r="H16" s="23">
        <f t="shared" si="13"/>
        <v>5307.0389291137708</v>
      </c>
      <c r="I16" s="23">
        <f t="shared" si="14"/>
        <v>5965.8382876646747</v>
      </c>
      <c r="K16" s="23">
        <f t="shared" si="9"/>
        <v>16516.681990593555</v>
      </c>
      <c r="L16" s="23">
        <f t="shared" si="15"/>
        <v>63.23415529866098</v>
      </c>
      <c r="M16" s="23">
        <f t="shared" si="16"/>
        <v>4148.0547563699038</v>
      </c>
      <c r="N16" s="23">
        <f t="shared" si="17"/>
        <v>4211.2889116685647</v>
      </c>
      <c r="P16" s="78">
        <v>0.50228668914643626</v>
      </c>
      <c r="Q16" s="124">
        <v>3.8285023187268228E-3</v>
      </c>
      <c r="R16" s="124">
        <f t="shared" si="18"/>
        <v>0.25114334457321813</v>
      </c>
      <c r="S16" s="124">
        <f t="shared" si="19"/>
        <v>0.25497184689194496</v>
      </c>
      <c r="T16" s="78"/>
      <c r="U16" s="85">
        <f t="shared" si="20"/>
        <v>722.03351384956409</v>
      </c>
      <c r="V16" s="85">
        <f t="shared" si="21"/>
        <v>5307.0389291137708</v>
      </c>
      <c r="W16" s="85">
        <f t="shared" si="22"/>
        <v>4148.0547563699038</v>
      </c>
      <c r="X16" s="85">
        <f t="shared" si="23"/>
        <v>10177.127199333238</v>
      </c>
      <c r="Y16" s="78"/>
      <c r="Z16" s="79">
        <f t="shared" si="24"/>
        <v>3.2115328037658132E-2</v>
      </c>
      <c r="AA16" s="79">
        <f t="shared" si="25"/>
        <v>0.23605177993527504</v>
      </c>
      <c r="AB16" s="79">
        <f t="shared" si="26"/>
        <v>0.18450132391879967</v>
      </c>
      <c r="AC16" s="78">
        <f t="shared" si="27"/>
        <v>0.45266843189173289</v>
      </c>
      <c r="AE16" s="28">
        <f t="shared" ref="AE16:AE45" si="30">$AE$14</f>
        <v>0.970225</v>
      </c>
      <c r="AG16" s="54">
        <v>2391</v>
      </c>
      <c r="AH16" s="48">
        <v>3520</v>
      </c>
      <c r="AI16" s="49">
        <v>5911</v>
      </c>
      <c r="AJ16" s="59">
        <v>9548</v>
      </c>
      <c r="AK16" s="71">
        <v>11939</v>
      </c>
      <c r="AM16" s="55">
        <v>245</v>
      </c>
      <c r="AN16" s="47">
        <v>1859</v>
      </c>
      <c r="AO16" s="47">
        <v>2104</v>
      </c>
      <c r="AP16" s="73">
        <v>68</v>
      </c>
      <c r="AQ16" s="58">
        <v>313</v>
      </c>
      <c r="AS16" s="23">
        <f t="shared" si="5"/>
        <v>2636</v>
      </c>
      <c r="AT16" s="50">
        <f t="shared" si="6"/>
        <v>5379</v>
      </c>
      <c r="AU16" s="50">
        <f t="shared" si="0"/>
        <v>8015</v>
      </c>
      <c r="AV16" s="23">
        <f t="shared" si="7"/>
        <v>9616</v>
      </c>
      <c r="AW16" s="23">
        <f t="shared" si="8"/>
        <v>12252</v>
      </c>
      <c r="AX16" s="23">
        <f t="shared" si="2"/>
        <v>2636</v>
      </c>
      <c r="AY16" s="124">
        <f t="shared" si="3"/>
        <v>0.20026802914816985</v>
      </c>
      <c r="AZ16" s="78">
        <f t="shared" si="4"/>
        <v>0.10634928693079937</v>
      </c>
      <c r="BA16" s="15">
        <v>4081</v>
      </c>
      <c r="BC16" s="78">
        <f t="shared" si="28"/>
        <v>0.42771005567819609</v>
      </c>
      <c r="BD16" s="78">
        <f t="shared" si="29"/>
        <v>0.58219925802751571</v>
      </c>
      <c r="BE16" s="78">
        <f t="shared" si="10"/>
        <v>0.5699150736105062</v>
      </c>
    </row>
    <row r="17" spans="1:57" x14ac:dyDescent="0.3">
      <c r="A17">
        <v>1989</v>
      </c>
      <c r="B17" s="83">
        <f t="shared" si="11"/>
        <v>13464.321486619387</v>
      </c>
      <c r="C17" s="84">
        <v>2.4282433983926523E-2</v>
      </c>
      <c r="D17" s="78">
        <v>0.16406429391504018</v>
      </c>
      <c r="E17" s="78">
        <v>0.1883467278989667</v>
      </c>
      <c r="G17" s="23">
        <f t="shared" si="12"/>
        <v>326.94649763719866</v>
      </c>
      <c r="H17" s="23">
        <f t="shared" si="13"/>
        <v>2209.014397747314</v>
      </c>
      <c r="I17" s="23">
        <f t="shared" si="14"/>
        <v>2535.9608953845122</v>
      </c>
      <c r="K17" s="23">
        <f t="shared" si="9"/>
        <v>10928.360591234874</v>
      </c>
      <c r="L17" s="23">
        <f t="shared" si="15"/>
        <v>67.450427960140743</v>
      </c>
      <c r="M17" s="23">
        <f t="shared" si="16"/>
        <v>2545.3132656478933</v>
      </c>
      <c r="N17" s="23">
        <f t="shared" si="17"/>
        <v>2612.7636936080339</v>
      </c>
      <c r="P17" s="78">
        <v>0.46581795035009549</v>
      </c>
      <c r="Q17" s="124">
        <v>6.17205365773157E-3</v>
      </c>
      <c r="R17" s="124">
        <f t="shared" si="18"/>
        <v>0.23290897517504774</v>
      </c>
      <c r="S17" s="124">
        <f t="shared" si="19"/>
        <v>0.23908102883277932</v>
      </c>
      <c r="T17" s="78"/>
      <c r="U17" s="85">
        <f t="shared" si="20"/>
        <v>394.39692559733942</v>
      </c>
      <c r="V17" s="85">
        <f t="shared" si="21"/>
        <v>2209.014397747314</v>
      </c>
      <c r="W17" s="85">
        <f t="shared" si="22"/>
        <v>2545.3132656478933</v>
      </c>
      <c r="X17" s="85">
        <f t="shared" si="23"/>
        <v>5148.7245889925471</v>
      </c>
      <c r="Y17" s="78"/>
      <c r="Z17" s="79">
        <f t="shared" si="24"/>
        <v>2.9292001530807504E-2</v>
      </c>
      <c r="AA17" s="79">
        <f t="shared" si="25"/>
        <v>0.16406429391504018</v>
      </c>
      <c r="AB17" s="79">
        <f t="shared" si="26"/>
        <v>0.18904133180252583</v>
      </c>
      <c r="AC17" s="78">
        <f t="shared" si="27"/>
        <v>0.38239762724837351</v>
      </c>
      <c r="AE17" s="28">
        <f t="shared" si="30"/>
        <v>0.970225</v>
      </c>
      <c r="AG17" s="54">
        <v>1730</v>
      </c>
      <c r="AH17" s="48">
        <v>4770</v>
      </c>
      <c r="AI17" s="49">
        <v>6500</v>
      </c>
      <c r="AJ17" s="58">
        <v>6338</v>
      </c>
      <c r="AK17" s="71">
        <v>8068</v>
      </c>
      <c r="AM17" s="55">
        <v>150</v>
      </c>
      <c r="AN17" s="47">
        <v>1486</v>
      </c>
      <c r="AO17" s="47">
        <v>1636</v>
      </c>
      <c r="AP17" s="58">
        <v>261</v>
      </c>
      <c r="AQ17" s="58">
        <v>411</v>
      </c>
      <c r="AS17" s="23">
        <f t="shared" si="5"/>
        <v>1880</v>
      </c>
      <c r="AT17" s="50">
        <f t="shared" si="6"/>
        <v>6256</v>
      </c>
      <c r="AU17" s="50">
        <f t="shared" si="0"/>
        <v>8136</v>
      </c>
      <c r="AV17" s="23">
        <f t="shared" si="7"/>
        <v>6599</v>
      </c>
      <c r="AW17" s="23">
        <f t="shared" si="8"/>
        <v>8479</v>
      </c>
      <c r="AX17" s="23">
        <f t="shared" si="2"/>
        <v>1880</v>
      </c>
      <c r="AY17" s="124">
        <f t="shared" si="3"/>
        <v>0.21442736737729301</v>
      </c>
      <c r="AZ17" s="78">
        <f t="shared" si="4"/>
        <v>0.12848772229029473</v>
      </c>
      <c r="BA17" s="15">
        <v>1666</v>
      </c>
      <c r="BC17" s="78">
        <f t="shared" si="28"/>
        <v>0.49011010369575431</v>
      </c>
      <c r="BD17" s="78">
        <f t="shared" si="29"/>
        <v>0.60384171485819649</v>
      </c>
      <c r="BE17" s="78">
        <f t="shared" si="10"/>
        <v>0.5220259034944742</v>
      </c>
    </row>
    <row r="18" spans="1:57" x14ac:dyDescent="0.3">
      <c r="A18">
        <v>1990</v>
      </c>
      <c r="B18" s="83">
        <f t="shared" si="11"/>
        <v>5963.3058220688827</v>
      </c>
      <c r="C18" s="84">
        <v>3.90625E-3</v>
      </c>
      <c r="D18" s="78">
        <v>0.13537109375</v>
      </c>
      <c r="E18" s="78">
        <v>0.13927734375</v>
      </c>
      <c r="G18" s="23">
        <f t="shared" si="12"/>
        <v>23.294163367456573</v>
      </c>
      <c r="H18" s="23">
        <f t="shared" si="13"/>
        <v>807.25923149920754</v>
      </c>
      <c r="I18" s="23">
        <f t="shared" si="14"/>
        <v>830.55339486666412</v>
      </c>
      <c r="K18" s="23">
        <f t="shared" si="9"/>
        <v>5132.7524272022183</v>
      </c>
      <c r="L18" s="23">
        <f t="shared" si="15"/>
        <v>26.827111478187486</v>
      </c>
      <c r="M18" s="23">
        <f t="shared" si="16"/>
        <v>1154.2646184630855</v>
      </c>
      <c r="N18" s="23">
        <f t="shared" si="17"/>
        <v>1181.0917299412731</v>
      </c>
      <c r="P18" s="78">
        <v>0.44976438463923996</v>
      </c>
      <c r="Q18" s="124">
        <v>5.2266521439863246E-3</v>
      </c>
      <c r="R18" s="124">
        <f t="shared" si="18"/>
        <v>0.22488219231961998</v>
      </c>
      <c r="S18" s="124">
        <f t="shared" si="19"/>
        <v>0.2301088444636063</v>
      </c>
      <c r="T18" s="78"/>
      <c r="U18" s="85">
        <f t="shared" si="20"/>
        <v>50.121274845644059</v>
      </c>
      <c r="V18" s="85">
        <f t="shared" si="21"/>
        <v>807.25923149920754</v>
      </c>
      <c r="W18" s="85">
        <f t="shared" si="22"/>
        <v>1154.2646184630855</v>
      </c>
      <c r="X18" s="85">
        <f t="shared" si="23"/>
        <v>2011.645124807937</v>
      </c>
      <c r="Y18" s="78"/>
      <c r="Z18" s="79">
        <f t="shared" si="24"/>
        <v>8.4049479166666673E-3</v>
      </c>
      <c r="AA18" s="79">
        <f t="shared" si="25"/>
        <v>0.13537109375</v>
      </c>
      <c r="AB18" s="79">
        <f t="shared" si="26"/>
        <v>0.19356119791666665</v>
      </c>
      <c r="AC18" s="78">
        <f t="shared" si="27"/>
        <v>0.33733723958333328</v>
      </c>
      <c r="AE18" s="28">
        <f t="shared" si="30"/>
        <v>0.970225</v>
      </c>
      <c r="AG18" s="54">
        <v>970</v>
      </c>
      <c r="AH18" s="48">
        <v>2224</v>
      </c>
      <c r="AI18" s="49">
        <v>3194</v>
      </c>
      <c r="AJ18" s="58">
        <v>2864</v>
      </c>
      <c r="AK18" s="71">
        <v>3834</v>
      </c>
      <c r="AM18" s="55">
        <v>140</v>
      </c>
      <c r="AN18" s="51">
        <v>727</v>
      </c>
      <c r="AO18" s="51">
        <v>867</v>
      </c>
      <c r="AP18" s="58">
        <v>242</v>
      </c>
      <c r="AQ18" s="58">
        <v>382</v>
      </c>
      <c r="AS18" s="23">
        <f t="shared" si="5"/>
        <v>1110</v>
      </c>
      <c r="AT18" s="50">
        <f t="shared" si="6"/>
        <v>2951</v>
      </c>
      <c r="AU18" s="50">
        <f t="shared" si="0"/>
        <v>4061</v>
      </c>
      <c r="AV18" s="23">
        <f t="shared" si="7"/>
        <v>3106</v>
      </c>
      <c r="AW18" s="23">
        <f t="shared" si="8"/>
        <v>4216</v>
      </c>
      <c r="AX18" s="23">
        <f t="shared" si="2"/>
        <v>1110</v>
      </c>
      <c r="AY18" s="124">
        <f t="shared" si="3"/>
        <v>0.25299947835159103</v>
      </c>
      <c r="AZ18" s="78">
        <f t="shared" si="4"/>
        <v>0.16266145472704813</v>
      </c>
      <c r="BA18" s="15">
        <v>1538</v>
      </c>
      <c r="BC18" s="78">
        <f t="shared" si="28"/>
        <v>0.52085203956929016</v>
      </c>
      <c r="BD18" s="78">
        <f t="shared" si="29"/>
        <v>0.60513341409942722</v>
      </c>
      <c r="BE18" s="78">
        <f t="shared" si="10"/>
        <v>0.52347560530191417</v>
      </c>
    </row>
    <row r="19" spans="1:57" x14ac:dyDescent="0.3">
      <c r="A19">
        <v>1991</v>
      </c>
      <c r="B19" s="83">
        <f t="shared" si="11"/>
        <v>7920.8602717228287</v>
      </c>
      <c r="C19" s="84">
        <v>1.5847047434656342E-2</v>
      </c>
      <c r="D19" s="78">
        <v>0.13333010648596322</v>
      </c>
      <c r="E19" s="78">
        <v>0.14917715392061956</v>
      </c>
      <c r="G19" s="23">
        <f t="shared" si="12"/>
        <v>125.52224844927659</v>
      </c>
      <c r="H19" s="23">
        <f t="shared" si="13"/>
        <v>1056.0891434892403</v>
      </c>
      <c r="I19" s="23">
        <f t="shared" si="14"/>
        <v>1181.6113919385168</v>
      </c>
      <c r="K19" s="23">
        <f t="shared" si="9"/>
        <v>6739.2488797843116</v>
      </c>
      <c r="L19" s="23">
        <f t="shared" si="15"/>
        <v>87.259815965349262</v>
      </c>
      <c r="M19" s="23">
        <f t="shared" si="16"/>
        <v>955.37229966631742</v>
      </c>
      <c r="N19" s="23">
        <f t="shared" si="17"/>
        <v>1042.6321156316667</v>
      </c>
      <c r="P19" s="78">
        <v>0.28352486062123111</v>
      </c>
      <c r="Q19" s="124">
        <v>1.2948003185800432E-2</v>
      </c>
      <c r="R19" s="124">
        <f t="shared" si="18"/>
        <v>0.14176243031061556</v>
      </c>
      <c r="S19" s="124">
        <f t="shared" si="19"/>
        <v>0.154710433496416</v>
      </c>
      <c r="T19" s="78"/>
      <c r="U19" s="85">
        <f t="shared" si="20"/>
        <v>212.78206441462584</v>
      </c>
      <c r="V19" s="85">
        <f t="shared" si="21"/>
        <v>1056.0891434892403</v>
      </c>
      <c r="W19" s="85">
        <f t="shared" si="22"/>
        <v>955.37229966631742</v>
      </c>
      <c r="X19" s="85">
        <f t="shared" si="23"/>
        <v>2224.2435075701837</v>
      </c>
      <c r="Y19" s="78"/>
      <c r="Z19" s="79">
        <f t="shared" si="24"/>
        <v>2.6863504356243947E-2</v>
      </c>
      <c r="AA19" s="79">
        <f t="shared" si="25"/>
        <v>0.13333010648596322</v>
      </c>
      <c r="AB19" s="79">
        <f t="shared" si="26"/>
        <v>0.12061471442400776</v>
      </c>
      <c r="AC19" s="78">
        <f t="shared" si="27"/>
        <v>0.28080832526621491</v>
      </c>
      <c r="AE19" s="28">
        <f t="shared" si="30"/>
        <v>0.970225</v>
      </c>
      <c r="AG19" s="54">
        <v>154</v>
      </c>
      <c r="AH19" s="48">
        <v>3532</v>
      </c>
      <c r="AI19" s="49">
        <v>3686</v>
      </c>
      <c r="AJ19" s="58">
        <v>5373</v>
      </c>
      <c r="AK19" s="71">
        <v>5527</v>
      </c>
      <c r="AM19" s="55">
        <v>59</v>
      </c>
      <c r="AN19" s="47">
        <v>1746</v>
      </c>
      <c r="AO19" s="47">
        <v>1805</v>
      </c>
      <c r="AP19" s="58">
        <v>712</v>
      </c>
      <c r="AQ19" s="58">
        <v>771</v>
      </c>
      <c r="AS19" s="23">
        <f t="shared" si="5"/>
        <v>213</v>
      </c>
      <c r="AT19" s="50">
        <f t="shared" si="6"/>
        <v>5278</v>
      </c>
      <c r="AU19" s="50">
        <f t="shared" si="0"/>
        <v>5491</v>
      </c>
      <c r="AV19" s="23">
        <f t="shared" si="7"/>
        <v>6085</v>
      </c>
      <c r="AW19" s="23">
        <f t="shared" si="8"/>
        <v>6298</v>
      </c>
      <c r="AX19" s="23">
        <f t="shared" si="2"/>
        <v>213</v>
      </c>
      <c r="AY19" s="124">
        <f t="shared" si="3"/>
        <v>2.7863216935046137E-2</v>
      </c>
      <c r="AZ19" s="78">
        <f t="shared" si="4"/>
        <v>1.9442332615028469E-2</v>
      </c>
      <c r="BA19" s="15">
        <v>1694</v>
      </c>
      <c r="BC19" s="78">
        <f t="shared" si="28"/>
        <v>0.76822463611979364</v>
      </c>
      <c r="BD19" s="78">
        <f t="shared" si="29"/>
        <v>0.9029196144177345</v>
      </c>
      <c r="BE19" s="78">
        <f t="shared" si="10"/>
        <v>0.30769934375323482</v>
      </c>
    </row>
    <row r="20" spans="1:57" x14ac:dyDescent="0.3">
      <c r="A20">
        <v>1992</v>
      </c>
      <c r="B20" s="83">
        <f t="shared" si="11"/>
        <v>4642.9379792748095</v>
      </c>
      <c r="C20" s="84">
        <v>1.5382716049382716E-2</v>
      </c>
      <c r="D20" s="78">
        <v>7.1358024691358019E-2</v>
      </c>
      <c r="E20" s="78">
        <v>8.6740740740740729E-2</v>
      </c>
      <c r="G20" s="23">
        <f t="shared" si="12"/>
        <v>71.420996570079168</v>
      </c>
      <c r="H20" s="23">
        <f t="shared" si="13"/>
        <v>331.31088296553577</v>
      </c>
      <c r="I20" s="23">
        <f t="shared" si="14"/>
        <v>402.73187953561489</v>
      </c>
      <c r="K20" s="23">
        <f t="shared" si="9"/>
        <v>4240.2060997391945</v>
      </c>
      <c r="L20" s="23">
        <f t="shared" si="15"/>
        <v>23.443970784239468</v>
      </c>
      <c r="M20" s="23">
        <f t="shared" si="16"/>
        <v>398.06028144535696</v>
      </c>
      <c r="N20" s="23">
        <f t="shared" si="17"/>
        <v>421.50425222959643</v>
      </c>
      <c r="P20" s="78">
        <v>0.18775515721740071</v>
      </c>
      <c r="Q20" s="124">
        <v>5.5289696379809119E-3</v>
      </c>
      <c r="R20" s="124">
        <f t="shared" si="18"/>
        <v>9.3877578608700357E-2</v>
      </c>
      <c r="S20" s="124">
        <f t="shared" si="19"/>
        <v>9.940654824668127E-2</v>
      </c>
      <c r="T20" s="78"/>
      <c r="U20" s="85">
        <f t="shared" si="20"/>
        <v>94.864967354318637</v>
      </c>
      <c r="V20" s="85">
        <f t="shared" si="21"/>
        <v>331.31088296553577</v>
      </c>
      <c r="W20" s="85">
        <f t="shared" si="22"/>
        <v>398.06028144535696</v>
      </c>
      <c r="X20" s="85">
        <f t="shared" si="23"/>
        <v>824.23613176521144</v>
      </c>
      <c r="Y20" s="78"/>
      <c r="Z20" s="79">
        <f t="shared" si="24"/>
        <v>2.0432098765432099E-2</v>
      </c>
      <c r="AA20" s="79">
        <f t="shared" si="25"/>
        <v>7.1358024691358019E-2</v>
      </c>
      <c r="AB20" s="79">
        <f t="shared" si="26"/>
        <v>8.5734567901234571E-2</v>
      </c>
      <c r="AC20" s="78">
        <f t="shared" si="27"/>
        <v>0.17752469135802468</v>
      </c>
      <c r="AE20" s="28">
        <f t="shared" si="30"/>
        <v>0.970225</v>
      </c>
      <c r="AG20" s="54">
        <v>37</v>
      </c>
      <c r="AH20" s="48">
        <v>3776</v>
      </c>
      <c r="AI20" s="49">
        <v>2813</v>
      </c>
      <c r="AJ20" s="58">
        <v>3668</v>
      </c>
      <c r="AK20" s="71">
        <v>3705</v>
      </c>
      <c r="AM20" s="55">
        <v>4</v>
      </c>
      <c r="AN20" s="47">
        <v>2483</v>
      </c>
      <c r="AO20" s="47">
        <v>2486</v>
      </c>
      <c r="AP20" s="58">
        <v>1265</v>
      </c>
      <c r="AQ20" s="58">
        <v>1269</v>
      </c>
      <c r="AS20" s="23">
        <f t="shared" si="5"/>
        <v>41</v>
      </c>
      <c r="AT20" s="50">
        <f t="shared" si="6"/>
        <v>6259</v>
      </c>
      <c r="AU20" s="50">
        <f t="shared" si="0"/>
        <v>5299</v>
      </c>
      <c r="AV20" s="23">
        <f t="shared" si="7"/>
        <v>4933</v>
      </c>
      <c r="AW20" s="23">
        <f t="shared" si="8"/>
        <v>4974</v>
      </c>
      <c r="AX20" s="23">
        <f t="shared" si="2"/>
        <v>41</v>
      </c>
      <c r="AY20" s="124">
        <f t="shared" si="3"/>
        <v>9.9865047233468288E-3</v>
      </c>
      <c r="AZ20" s="78">
        <f t="shared" si="4"/>
        <v>7.9690920200013327E-3</v>
      </c>
      <c r="BA20" s="15">
        <v>1190</v>
      </c>
      <c r="BC20" s="78">
        <f t="shared" si="28"/>
        <v>1.0624738090450425</v>
      </c>
      <c r="BD20" s="78">
        <f t="shared" si="29"/>
        <v>1.1633868458194563</v>
      </c>
      <c r="BE20" s="78">
        <f t="shared" si="10"/>
        <v>0.18635530683964779</v>
      </c>
    </row>
    <row r="21" spans="1:57" x14ac:dyDescent="0.3">
      <c r="A21">
        <v>1993</v>
      </c>
      <c r="B21" s="83">
        <f t="shared" si="11"/>
        <v>11071.558494161529</v>
      </c>
      <c r="C21" s="84">
        <v>1.9970845481049562E-2</v>
      </c>
      <c r="D21" s="78">
        <v>5.2380952380952382E-2</v>
      </c>
      <c r="E21" s="78">
        <v>7.2351797862001938E-2</v>
      </c>
      <c r="G21" s="23">
        <f t="shared" si="12"/>
        <v>221.10838392130165</v>
      </c>
      <c r="H21" s="23">
        <f t="shared" si="13"/>
        <v>579.9387782656039</v>
      </c>
      <c r="I21" s="23">
        <f t="shared" si="14"/>
        <v>801.04716218690544</v>
      </c>
      <c r="K21" s="23">
        <f t="shared" si="9"/>
        <v>10270.511331974623</v>
      </c>
      <c r="L21" s="23">
        <f t="shared" si="15"/>
        <v>85.645875231803473</v>
      </c>
      <c r="M21" s="23">
        <f t="shared" si="16"/>
        <v>1094.1906132786751</v>
      </c>
      <c r="N21" s="23">
        <f t="shared" si="17"/>
        <v>1179.8364885104786</v>
      </c>
      <c r="P21" s="78">
        <v>0.21307422345607879</v>
      </c>
      <c r="Q21" s="124">
        <v>8.3390079094861451E-3</v>
      </c>
      <c r="R21" s="124">
        <f t="shared" si="18"/>
        <v>0.1065371117280394</v>
      </c>
      <c r="S21" s="124">
        <f t="shared" si="19"/>
        <v>0.11487611963752555</v>
      </c>
      <c r="T21" s="78"/>
      <c r="U21" s="85">
        <f t="shared" si="20"/>
        <v>306.75425915310512</v>
      </c>
      <c r="V21" s="85">
        <f t="shared" si="21"/>
        <v>579.9387782656039</v>
      </c>
      <c r="W21" s="85">
        <f t="shared" si="22"/>
        <v>1094.1906132786751</v>
      </c>
      <c r="X21" s="85">
        <f t="shared" si="23"/>
        <v>1980.8836506973842</v>
      </c>
      <c r="Y21" s="78"/>
      <c r="Z21" s="79">
        <f t="shared" si="24"/>
        <v>2.770651117589893E-2</v>
      </c>
      <c r="AA21" s="79">
        <f t="shared" si="25"/>
        <v>5.2380952380952382E-2</v>
      </c>
      <c r="AB21" s="79">
        <f t="shared" si="26"/>
        <v>9.8828960155490767E-2</v>
      </c>
      <c r="AC21" s="78">
        <f t="shared" si="27"/>
        <v>0.17891642371234207</v>
      </c>
      <c r="AE21" s="28">
        <f t="shared" si="30"/>
        <v>0.970225</v>
      </c>
      <c r="AG21" s="54">
        <v>11</v>
      </c>
      <c r="AH21" s="48">
        <v>8239</v>
      </c>
      <c r="AI21" s="49">
        <v>8250</v>
      </c>
      <c r="AJ21" s="58">
        <v>8809</v>
      </c>
      <c r="AK21" s="71">
        <v>8820</v>
      </c>
      <c r="AM21" s="55">
        <v>0</v>
      </c>
      <c r="AN21" s="50"/>
      <c r="AO21" s="50"/>
      <c r="AP21" s="58">
        <v>2507</v>
      </c>
      <c r="AQ21" s="58">
        <v>2507</v>
      </c>
      <c r="AS21" s="23">
        <f t="shared" si="5"/>
        <v>11</v>
      </c>
      <c r="AT21" s="50"/>
      <c r="AU21" s="50"/>
      <c r="AV21" s="23">
        <f t="shared" si="7"/>
        <v>11316</v>
      </c>
      <c r="AW21" s="23">
        <f t="shared" si="8"/>
        <v>11327</v>
      </c>
      <c r="AX21" s="23">
        <f t="shared" si="2"/>
        <v>11</v>
      </c>
      <c r="AY21" s="124">
        <f t="shared" si="3"/>
        <v>1.2471655328798186E-3</v>
      </c>
      <c r="AZ21" s="78">
        <f t="shared" si="4"/>
        <v>9.9353672798646511E-4</v>
      </c>
      <c r="BA21" s="15">
        <v>1422</v>
      </c>
      <c r="BC21" s="78">
        <f t="shared" si="28"/>
        <v>1.0220783285358945</v>
      </c>
      <c r="BD21" s="78">
        <f t="shared" si="29"/>
        <v>1.1017951915179252</v>
      </c>
      <c r="BE21" s="78">
        <f t="shared" si="10"/>
        <v>0.17990996044032856</v>
      </c>
    </row>
    <row r="22" spans="1:57" x14ac:dyDescent="0.3">
      <c r="A22">
        <v>1994</v>
      </c>
      <c r="B22" s="83">
        <f t="shared" si="11"/>
        <v>10920.220904765936</v>
      </c>
      <c r="C22" s="84">
        <v>4.1415662650602409E-4</v>
      </c>
      <c r="D22" s="78">
        <v>7.5301204819277115E-5</v>
      </c>
      <c r="E22" s="78">
        <v>4.8945783132530124E-4</v>
      </c>
      <c r="G22" s="23">
        <f t="shared" si="12"/>
        <v>4.5226818506184223</v>
      </c>
      <c r="H22" s="23">
        <f t="shared" si="13"/>
        <v>0.82230579102153145</v>
      </c>
      <c r="I22" s="23">
        <f t="shared" si="14"/>
        <v>5.3449876416399542</v>
      </c>
      <c r="K22" s="23">
        <f t="shared" si="9"/>
        <v>10914.875917124296</v>
      </c>
      <c r="L22" s="23">
        <f t="shared" si="15"/>
        <v>7.894135593806701</v>
      </c>
      <c r="M22" s="23">
        <f t="shared" si="16"/>
        <v>986.60248806763332</v>
      </c>
      <c r="N22" s="23">
        <f t="shared" si="17"/>
        <v>994.49662366144003</v>
      </c>
      <c r="P22" s="78">
        <v>0.18078125588578747</v>
      </c>
      <c r="Q22" s="124">
        <v>7.2324556447056162E-4</v>
      </c>
      <c r="R22" s="124">
        <f t="shared" si="18"/>
        <v>9.0390627942893736E-2</v>
      </c>
      <c r="S22" s="124">
        <f t="shared" si="19"/>
        <v>9.1113873507364301E-2</v>
      </c>
      <c r="T22" s="78"/>
      <c r="U22" s="85">
        <f t="shared" si="20"/>
        <v>12.416817444425124</v>
      </c>
      <c r="V22" s="85">
        <f t="shared" si="21"/>
        <v>0.82230579102153145</v>
      </c>
      <c r="W22" s="85">
        <f t="shared" si="22"/>
        <v>986.60248806763332</v>
      </c>
      <c r="X22" s="85">
        <f t="shared" si="23"/>
        <v>999.84161130307996</v>
      </c>
      <c r="Y22" s="78"/>
      <c r="Z22" s="79">
        <f t="shared" si="24"/>
        <v>1.1370481927710843E-3</v>
      </c>
      <c r="AA22" s="79">
        <f t="shared" si="25"/>
        <v>7.5301204819277115E-5</v>
      </c>
      <c r="AB22" s="79">
        <f t="shared" si="26"/>
        <v>9.0346385542168672E-2</v>
      </c>
      <c r="AC22" s="78">
        <f t="shared" si="27"/>
        <v>9.1558734939759037E-2</v>
      </c>
      <c r="AE22" s="28">
        <f t="shared" si="30"/>
        <v>0.970225</v>
      </c>
      <c r="AG22" s="54">
        <v>69</v>
      </c>
      <c r="AH22" s="48">
        <v>5455</v>
      </c>
      <c r="AI22" s="49">
        <v>5524</v>
      </c>
      <c r="AJ22" s="58">
        <v>9556</v>
      </c>
      <c r="AK22" s="71">
        <v>9625</v>
      </c>
      <c r="AM22" s="55">
        <v>8</v>
      </c>
      <c r="AN22" s="47">
        <v>14276</v>
      </c>
      <c r="AO22" s="47">
        <v>14284</v>
      </c>
      <c r="AP22" s="58">
        <v>8023</v>
      </c>
      <c r="AQ22" s="58">
        <v>8031</v>
      </c>
      <c r="AS22" s="23">
        <f t="shared" si="5"/>
        <v>77</v>
      </c>
      <c r="AT22" s="50">
        <f t="shared" ref="AT22:AT31" si="31">AH22+AN22</f>
        <v>19731</v>
      </c>
      <c r="AU22" s="50">
        <f t="shared" si="0"/>
        <v>19808</v>
      </c>
      <c r="AV22" s="23">
        <f t="shared" si="7"/>
        <v>17579</v>
      </c>
      <c r="AW22" s="23">
        <f t="shared" si="8"/>
        <v>17656</v>
      </c>
      <c r="AX22" s="23">
        <f t="shared" si="2"/>
        <v>77</v>
      </c>
      <c r="AY22" s="124">
        <f t="shared" si="3"/>
        <v>7.1688311688311692E-3</v>
      </c>
      <c r="AZ22" s="78">
        <f t="shared" si="4"/>
        <v>6.3185534982983889E-3</v>
      </c>
      <c r="BA22" s="15">
        <v>1321</v>
      </c>
      <c r="BC22" s="78">
        <f t="shared" si="28"/>
        <v>1.6097659702403968</v>
      </c>
      <c r="BD22" s="78">
        <f t="shared" si="29"/>
        <v>1.610554268639957</v>
      </c>
      <c r="BE22" s="78">
        <f t="shared" si="10"/>
        <v>9.8609874350903598E-2</v>
      </c>
    </row>
    <row r="23" spans="1:57" x14ac:dyDescent="0.3">
      <c r="A23">
        <v>1995</v>
      </c>
      <c r="B23" s="83">
        <f t="shared" si="11"/>
        <v>10718.79239333405</v>
      </c>
      <c r="C23" s="84">
        <v>7.1455399061032864E-3</v>
      </c>
      <c r="D23" s="78">
        <v>4.3192488262910796E-4</v>
      </c>
      <c r="E23" s="78">
        <v>7.5774647887323944E-3</v>
      </c>
      <c r="G23" s="23">
        <f t="shared" si="12"/>
        <v>76.5915587918048</v>
      </c>
      <c r="H23" s="23">
        <f t="shared" si="13"/>
        <v>4.6297131464165844</v>
      </c>
      <c r="I23" s="23">
        <f t="shared" si="14"/>
        <v>81.221271938221392</v>
      </c>
      <c r="K23" s="23">
        <f t="shared" si="9"/>
        <v>10637.571121395828</v>
      </c>
      <c r="L23" s="23">
        <f t="shared" si="15"/>
        <v>72.465075335216099</v>
      </c>
      <c r="M23" s="23">
        <f t="shared" si="16"/>
        <v>938.47304856003143</v>
      </c>
      <c r="N23" s="23">
        <f t="shared" si="17"/>
        <v>1010.9381238952475</v>
      </c>
      <c r="P23" s="78">
        <v>0.17644498689601015</v>
      </c>
      <c r="Q23" s="124">
        <v>6.8121824529533649E-3</v>
      </c>
      <c r="R23" s="124">
        <f t="shared" si="18"/>
        <v>8.8222493448005077E-2</v>
      </c>
      <c r="S23" s="124">
        <f t="shared" si="19"/>
        <v>9.5034675900958446E-2</v>
      </c>
      <c r="T23" s="78"/>
      <c r="U23" s="85">
        <f t="shared" si="20"/>
        <v>149.05663412702091</v>
      </c>
      <c r="V23" s="85">
        <f t="shared" si="21"/>
        <v>4.6297131464165844</v>
      </c>
      <c r="W23" s="85">
        <f t="shared" si="22"/>
        <v>938.47304856003143</v>
      </c>
      <c r="X23" s="85">
        <f t="shared" si="23"/>
        <v>1092.1593958334688</v>
      </c>
      <c r="Y23" s="78"/>
      <c r="Z23" s="79">
        <f t="shared" si="24"/>
        <v>1.3906103286384976E-2</v>
      </c>
      <c r="AA23" s="79">
        <f t="shared" si="25"/>
        <v>4.3192488262910791E-4</v>
      </c>
      <c r="AB23" s="79">
        <f t="shared" si="26"/>
        <v>8.7553990610328633E-2</v>
      </c>
      <c r="AC23" s="78">
        <f t="shared" si="27"/>
        <v>0.10189201877934272</v>
      </c>
      <c r="AE23" s="28">
        <f t="shared" si="30"/>
        <v>0.970225</v>
      </c>
      <c r="AG23" s="54">
        <v>36</v>
      </c>
      <c r="AH23" s="48">
        <v>7588</v>
      </c>
      <c r="AI23" s="49">
        <v>7624</v>
      </c>
      <c r="AJ23" s="58">
        <v>9304</v>
      </c>
      <c r="AK23" s="71">
        <v>9340</v>
      </c>
      <c r="AM23" s="55">
        <v>19</v>
      </c>
      <c r="AN23" s="47">
        <v>7121</v>
      </c>
      <c r="AO23" s="47">
        <v>7138</v>
      </c>
      <c r="AP23" s="58">
        <v>5929</v>
      </c>
      <c r="AQ23" s="58">
        <v>5948</v>
      </c>
      <c r="AS23" s="23">
        <f t="shared" si="5"/>
        <v>55</v>
      </c>
      <c r="AT23" s="50">
        <f t="shared" si="31"/>
        <v>14709</v>
      </c>
      <c r="AU23" s="50">
        <f t="shared" si="0"/>
        <v>14762</v>
      </c>
      <c r="AV23" s="23">
        <f t="shared" si="7"/>
        <v>15233</v>
      </c>
      <c r="AW23" s="23">
        <f t="shared" si="8"/>
        <v>15288</v>
      </c>
      <c r="AX23" s="23">
        <f t="shared" si="2"/>
        <v>55</v>
      </c>
      <c r="AY23" s="124">
        <f t="shared" si="3"/>
        <v>3.854389721627409E-3</v>
      </c>
      <c r="AZ23" s="78">
        <f t="shared" si="4"/>
        <v>3.3585872996652285E-3</v>
      </c>
      <c r="BA23" s="15">
        <v>2152</v>
      </c>
      <c r="BC23" s="78">
        <f t="shared" si="28"/>
        <v>1.4211488982166787</v>
      </c>
      <c r="BD23" s="78">
        <f t="shared" si="29"/>
        <v>1.4319998264792964</v>
      </c>
      <c r="BE23" s="78">
        <f t="shared" si="10"/>
        <v>0.10702319382049792</v>
      </c>
    </row>
    <row r="24" spans="1:57" x14ac:dyDescent="0.3">
      <c r="A24">
        <v>1996</v>
      </c>
      <c r="B24" s="83">
        <f t="shared" si="11"/>
        <v>12646.601841145011</v>
      </c>
      <c r="C24" s="84">
        <v>2.7707896575821105E-2</v>
      </c>
      <c r="D24" s="78">
        <v>2.5967854647099931E-2</v>
      </c>
      <c r="E24" s="78">
        <v>5.3675751222921037E-2</v>
      </c>
      <c r="G24" s="23">
        <f t="shared" si="12"/>
        <v>350.41073585003477</v>
      </c>
      <c r="H24" s="23">
        <f t="shared" si="13"/>
        <v>328.40511839060002</v>
      </c>
      <c r="I24" s="23">
        <f t="shared" si="14"/>
        <v>678.81585424063474</v>
      </c>
      <c r="K24" s="23">
        <f t="shared" si="9"/>
        <v>11967.785986904377</v>
      </c>
      <c r="L24" s="23">
        <f t="shared" si="15"/>
        <v>22.359121354365396</v>
      </c>
      <c r="M24" s="23">
        <f t="shared" si="16"/>
        <v>1317.9950842621672</v>
      </c>
      <c r="N24" s="23">
        <f t="shared" si="17"/>
        <v>1340.3542056165327</v>
      </c>
      <c r="P24" s="78">
        <v>0.22025712787718119</v>
      </c>
      <c r="Q24" s="124">
        <v>1.868275500483684E-3</v>
      </c>
      <c r="R24" s="124">
        <f t="shared" si="18"/>
        <v>0.11012856393859059</v>
      </c>
      <c r="S24" s="124">
        <f t="shared" si="19"/>
        <v>0.11199683943907428</v>
      </c>
      <c r="T24" s="78"/>
      <c r="U24" s="85">
        <f t="shared" si="20"/>
        <v>372.76985720440018</v>
      </c>
      <c r="V24" s="85">
        <f t="shared" si="21"/>
        <v>328.40511839060002</v>
      </c>
      <c r="W24" s="85">
        <f t="shared" si="22"/>
        <v>1317.9950842621672</v>
      </c>
      <c r="X24" s="85">
        <f t="shared" si="23"/>
        <v>2019.1700598571674</v>
      </c>
      <c r="Y24" s="78"/>
      <c r="Z24" s="79">
        <f t="shared" si="24"/>
        <v>2.9475890985324951E-2</v>
      </c>
      <c r="AA24" s="79">
        <f t="shared" si="25"/>
        <v>2.5967854647099931E-2</v>
      </c>
      <c r="AB24" s="79">
        <f t="shared" si="26"/>
        <v>0.10421733053808525</v>
      </c>
      <c r="AC24" s="78">
        <f t="shared" si="27"/>
        <v>0.15966107617051012</v>
      </c>
      <c r="AE24" s="28">
        <f t="shared" si="30"/>
        <v>0.970225</v>
      </c>
      <c r="AG24" s="54">
        <v>78</v>
      </c>
      <c r="AH24" s="48">
        <v>8763</v>
      </c>
      <c r="AI24" s="49">
        <v>8841</v>
      </c>
      <c r="AJ24" s="58">
        <v>10233</v>
      </c>
      <c r="AK24" s="71">
        <v>10311</v>
      </c>
      <c r="AM24" s="55">
        <v>6</v>
      </c>
      <c r="AN24" s="47">
        <v>1705</v>
      </c>
      <c r="AO24" s="47">
        <v>1711</v>
      </c>
      <c r="AP24" s="58">
        <v>1187</v>
      </c>
      <c r="AQ24" s="58">
        <v>1193</v>
      </c>
      <c r="AS24" s="23">
        <f t="shared" si="5"/>
        <v>84</v>
      </c>
      <c r="AT24" s="50">
        <f t="shared" si="31"/>
        <v>10468</v>
      </c>
      <c r="AU24" s="50">
        <f t="shared" si="0"/>
        <v>10552</v>
      </c>
      <c r="AV24" s="23">
        <f t="shared" si="7"/>
        <v>11420</v>
      </c>
      <c r="AW24" s="23">
        <f t="shared" si="8"/>
        <v>11504</v>
      </c>
      <c r="AX24" s="23">
        <f t="shared" si="2"/>
        <v>84</v>
      </c>
      <c r="AY24" s="124">
        <f t="shared" si="3"/>
        <v>7.5647366889729419E-3</v>
      </c>
      <c r="AZ24" s="78">
        <f t="shared" si="4"/>
        <v>6.1676647197218912E-3</v>
      </c>
      <c r="BA24" s="15">
        <v>3034</v>
      </c>
      <c r="BC24" s="78">
        <f t="shared" si="28"/>
        <v>0.90300937306697437</v>
      </c>
      <c r="BD24" s="78">
        <f t="shared" si="29"/>
        <v>0.95422829356208527</v>
      </c>
      <c r="BE24" s="78">
        <f t="shared" si="10"/>
        <v>0.16630317663790295</v>
      </c>
    </row>
    <row r="25" spans="1:57" x14ac:dyDescent="0.3">
      <c r="A25">
        <v>1997</v>
      </c>
      <c r="B25" s="83">
        <f t="shared" si="11"/>
        <v>25879.258233075132</v>
      </c>
      <c r="C25" s="84">
        <v>4.5089672232529375E-2</v>
      </c>
      <c r="D25" s="78">
        <v>8.8373531230674096E-3</v>
      </c>
      <c r="E25" s="78">
        <v>5.3927025355596785E-2</v>
      </c>
      <c r="G25" s="23">
        <f t="shared" si="12"/>
        <v>1166.8872713503449</v>
      </c>
      <c r="H25" s="23">
        <f t="shared" si="13"/>
        <v>228.70414356873448</v>
      </c>
      <c r="I25" s="23">
        <f t="shared" si="14"/>
        <v>1395.5914149190794</v>
      </c>
      <c r="K25" s="23">
        <f t="shared" si="9"/>
        <v>24483.666818156053</v>
      </c>
      <c r="L25" s="23">
        <f t="shared" si="15"/>
        <v>106.269804989251</v>
      </c>
      <c r="M25" s="23">
        <f t="shared" si="16"/>
        <v>3412.1569915223363</v>
      </c>
      <c r="N25" s="23">
        <f t="shared" si="17"/>
        <v>3518.4267965115873</v>
      </c>
      <c r="P25" s="78">
        <v>0.27872924565302654</v>
      </c>
      <c r="Q25" s="124">
        <v>4.3404366583867171E-3</v>
      </c>
      <c r="R25" s="124">
        <f t="shared" si="18"/>
        <v>0.13936462282651327</v>
      </c>
      <c r="S25" s="124">
        <f t="shared" si="19"/>
        <v>0.14370505948489998</v>
      </c>
      <c r="T25" s="78"/>
      <c r="U25" s="85">
        <f t="shared" si="20"/>
        <v>1273.157076339596</v>
      </c>
      <c r="V25" s="85">
        <f t="shared" si="21"/>
        <v>228.70414356873448</v>
      </c>
      <c r="W25" s="85">
        <f t="shared" si="22"/>
        <v>3412.1569915223363</v>
      </c>
      <c r="X25" s="85">
        <f t="shared" si="23"/>
        <v>4914.0182114306663</v>
      </c>
      <c r="Y25" s="78"/>
      <c r="Z25" s="79">
        <f t="shared" si="24"/>
        <v>4.919604205318491E-2</v>
      </c>
      <c r="AA25" s="79">
        <f t="shared" si="25"/>
        <v>8.8373531230674096E-3</v>
      </c>
      <c r="AB25" s="79">
        <f t="shared" si="26"/>
        <v>0.13184910327767468</v>
      </c>
      <c r="AC25" s="78">
        <f t="shared" si="27"/>
        <v>0.18988249845392702</v>
      </c>
      <c r="AE25" s="28">
        <f t="shared" si="30"/>
        <v>0.970225</v>
      </c>
      <c r="AG25" s="54">
        <v>133</v>
      </c>
      <c r="AH25" s="48">
        <v>20678</v>
      </c>
      <c r="AI25" s="49">
        <v>20811</v>
      </c>
      <c r="AJ25" s="58">
        <v>20208</v>
      </c>
      <c r="AK25" s="71">
        <v>20341</v>
      </c>
      <c r="AM25" s="55">
        <v>7</v>
      </c>
      <c r="AN25" s="47">
        <v>1005</v>
      </c>
      <c r="AO25" s="47">
        <v>1012</v>
      </c>
      <c r="AP25" s="58">
        <v>1751</v>
      </c>
      <c r="AQ25" s="58">
        <v>1758</v>
      </c>
      <c r="AS25" s="23">
        <f t="shared" si="5"/>
        <v>140</v>
      </c>
      <c r="AT25" s="50">
        <f t="shared" si="31"/>
        <v>21683</v>
      </c>
      <c r="AU25" s="50">
        <f t="shared" si="0"/>
        <v>21823</v>
      </c>
      <c r="AV25" s="23">
        <f t="shared" si="7"/>
        <v>21959</v>
      </c>
      <c r="AW25" s="23">
        <f t="shared" si="8"/>
        <v>22099</v>
      </c>
      <c r="AX25" s="23">
        <f t="shared" si="2"/>
        <v>140</v>
      </c>
      <c r="AY25" s="124">
        <f t="shared" si="3"/>
        <v>6.5385182636055255E-3</v>
      </c>
      <c r="AZ25" s="78">
        <f t="shared" si="4"/>
        <v>5.1392508549576044E-3</v>
      </c>
      <c r="BA25" s="15">
        <v>3997</v>
      </c>
      <c r="BC25" s="78">
        <f t="shared" si="28"/>
        <v>0.84851736484221085</v>
      </c>
      <c r="BD25" s="78">
        <f t="shared" si="29"/>
        <v>0.89688363116084124</v>
      </c>
      <c r="BE25" s="78">
        <f t="shared" si="10"/>
        <v>0.19529223619598762</v>
      </c>
    </row>
    <row r="26" spans="1:57" x14ac:dyDescent="0.3">
      <c r="A26">
        <v>1998</v>
      </c>
      <c r="B26" s="83">
        <f t="shared" si="11"/>
        <v>19921.827050204662</v>
      </c>
      <c r="C26" s="84">
        <v>2.2111581920903955E-2</v>
      </c>
      <c r="D26" s="78">
        <v>6.5254237288135597E-3</v>
      </c>
      <c r="E26" s="78">
        <v>2.8637005649717516E-2</v>
      </c>
      <c r="G26" s="23">
        <f t="shared" si="12"/>
        <v>440.5031108346808</v>
      </c>
      <c r="H26" s="23">
        <f t="shared" si="13"/>
        <v>129.99836295472534</v>
      </c>
      <c r="I26" s="23">
        <f t="shared" si="14"/>
        <v>570.50147378940608</v>
      </c>
      <c r="K26" s="23">
        <f t="shared" si="9"/>
        <v>19351.325576415256</v>
      </c>
      <c r="L26" s="23">
        <f t="shared" si="15"/>
        <v>111.8492408539033</v>
      </c>
      <c r="M26" s="23">
        <f t="shared" si="16"/>
        <v>2321.7510656497348</v>
      </c>
      <c r="N26" s="23">
        <f t="shared" si="17"/>
        <v>2433.600306503638</v>
      </c>
      <c r="P26" s="78">
        <v>0.23995783198226034</v>
      </c>
      <c r="Q26" s="124">
        <v>5.7799265694863499E-3</v>
      </c>
      <c r="R26" s="124">
        <f t="shared" si="18"/>
        <v>0.11997891599113017</v>
      </c>
      <c r="S26" s="124">
        <f t="shared" si="19"/>
        <v>0.12575884256061651</v>
      </c>
      <c r="T26" s="78"/>
      <c r="U26" s="85">
        <f t="shared" si="20"/>
        <v>552.35235168858412</v>
      </c>
      <c r="V26" s="85">
        <f t="shared" si="21"/>
        <v>129.99836295472534</v>
      </c>
      <c r="W26" s="85">
        <f t="shared" si="22"/>
        <v>2321.7510656497348</v>
      </c>
      <c r="X26" s="85">
        <f t="shared" si="23"/>
        <v>3004.1017802930442</v>
      </c>
      <c r="Y26" s="78"/>
      <c r="Z26" s="79">
        <f t="shared" si="24"/>
        <v>2.7725988700564974E-2</v>
      </c>
      <c r="AA26" s="79">
        <f t="shared" si="25"/>
        <v>6.5254237288135597E-3</v>
      </c>
      <c r="AB26" s="79">
        <f t="shared" si="26"/>
        <v>0.11654307909604521</v>
      </c>
      <c r="AC26" s="78">
        <f t="shared" si="27"/>
        <v>0.15079449152542374</v>
      </c>
      <c r="AE26" s="28">
        <f t="shared" si="30"/>
        <v>0.970225</v>
      </c>
      <c r="AG26" s="54">
        <v>507</v>
      </c>
      <c r="AH26" s="48">
        <v>10925</v>
      </c>
      <c r="AI26" s="49">
        <v>11432</v>
      </c>
      <c r="AJ26" s="58">
        <v>15907</v>
      </c>
      <c r="AK26" s="71">
        <v>16414</v>
      </c>
      <c r="AM26" s="55">
        <v>78</v>
      </c>
      <c r="AN26" s="47">
        <v>6960</v>
      </c>
      <c r="AO26" s="47">
        <v>7038</v>
      </c>
      <c r="AP26" s="58">
        <v>3675</v>
      </c>
      <c r="AQ26" s="58">
        <v>3753</v>
      </c>
      <c r="AS26" s="23">
        <f t="shared" si="5"/>
        <v>585</v>
      </c>
      <c r="AT26" s="50">
        <f t="shared" si="31"/>
        <v>17885</v>
      </c>
      <c r="AU26" s="50">
        <f t="shared" si="0"/>
        <v>18470</v>
      </c>
      <c r="AV26" s="23">
        <f t="shared" si="7"/>
        <v>19582</v>
      </c>
      <c r="AW26" s="23">
        <f t="shared" si="8"/>
        <v>20167</v>
      </c>
      <c r="AX26" s="23">
        <f t="shared" si="2"/>
        <v>585</v>
      </c>
      <c r="AY26" s="124">
        <f t="shared" si="3"/>
        <v>3.0888266114292677E-2</v>
      </c>
      <c r="AZ26" s="78">
        <f t="shared" si="4"/>
        <v>2.5449473018830944E-2</v>
      </c>
      <c r="BA26" s="15">
        <v>7338</v>
      </c>
      <c r="BC26" s="78">
        <f t="shared" si="28"/>
        <v>0.98294197367800307</v>
      </c>
      <c r="BD26" s="78">
        <f t="shared" si="29"/>
        <v>1.01192034223567</v>
      </c>
      <c r="BE26" s="78">
        <f t="shared" si="10"/>
        <v>0.18015926808561328</v>
      </c>
    </row>
    <row r="27" spans="1:57" x14ac:dyDescent="0.3">
      <c r="A27">
        <v>1999</v>
      </c>
      <c r="B27" s="83">
        <f t="shared" si="11"/>
        <v>9857.1024211588228</v>
      </c>
      <c r="C27" s="84">
        <v>5.5105485232067514E-2</v>
      </c>
      <c r="D27" s="78">
        <v>1.2977697408077155E-2</v>
      </c>
      <c r="E27" s="78">
        <v>6.8083182640144665E-2</v>
      </c>
      <c r="G27" s="23">
        <f t="shared" si="12"/>
        <v>543.18041190014446</v>
      </c>
      <c r="H27" s="23">
        <f t="shared" si="13"/>
        <v>127.92249254222391</v>
      </c>
      <c r="I27" s="23">
        <f t="shared" si="14"/>
        <v>671.1029044423683</v>
      </c>
      <c r="K27" s="23">
        <f t="shared" si="9"/>
        <v>9185.9995167164543</v>
      </c>
      <c r="L27" s="23">
        <f t="shared" si="15"/>
        <v>48.542813008358998</v>
      </c>
      <c r="M27" s="23">
        <f t="shared" si="16"/>
        <v>1137.2505659565427</v>
      </c>
      <c r="N27" s="23">
        <f t="shared" si="17"/>
        <v>1185.7933789649016</v>
      </c>
      <c r="P27" s="78">
        <v>0.24760518741308496</v>
      </c>
      <c r="Q27" s="124">
        <v>5.2844345266970663E-3</v>
      </c>
      <c r="R27" s="124">
        <f t="shared" si="18"/>
        <v>0.12380259370654248</v>
      </c>
      <c r="S27" s="124">
        <f t="shared" si="19"/>
        <v>0.12908702823323956</v>
      </c>
      <c r="T27" s="78"/>
      <c r="U27" s="85">
        <f t="shared" si="20"/>
        <v>591.72322490850343</v>
      </c>
      <c r="V27" s="85">
        <f t="shared" si="21"/>
        <v>127.92249254222391</v>
      </c>
      <c r="W27" s="85">
        <f t="shared" si="22"/>
        <v>1137.2505659565427</v>
      </c>
      <c r="X27" s="85">
        <f t="shared" si="23"/>
        <v>1856.8962834072699</v>
      </c>
      <c r="Y27" s="78"/>
      <c r="Z27" s="79">
        <f t="shared" si="24"/>
        <v>6.0030138637733578E-2</v>
      </c>
      <c r="AA27" s="79">
        <f t="shared" si="25"/>
        <v>1.2977697408077155E-2</v>
      </c>
      <c r="AB27" s="79">
        <f t="shared" si="26"/>
        <v>0.11537371910789632</v>
      </c>
      <c r="AC27" s="78">
        <f t="shared" si="27"/>
        <v>0.18838155515370705</v>
      </c>
      <c r="AE27" s="28">
        <f t="shared" si="30"/>
        <v>0.970225</v>
      </c>
      <c r="AG27" s="54">
        <v>373</v>
      </c>
      <c r="AH27" s="48">
        <v>6527</v>
      </c>
      <c r="AI27" s="49">
        <v>6900</v>
      </c>
      <c r="AJ27" s="58">
        <v>7389</v>
      </c>
      <c r="AK27" s="71">
        <v>7762</v>
      </c>
      <c r="AM27" s="55">
        <v>76</v>
      </c>
      <c r="AN27" s="47">
        <v>4097</v>
      </c>
      <c r="AO27" s="47">
        <v>4173</v>
      </c>
      <c r="AP27" s="58">
        <v>3033</v>
      </c>
      <c r="AQ27" s="58">
        <v>3109</v>
      </c>
      <c r="AS27" s="23">
        <f t="shared" si="5"/>
        <v>449</v>
      </c>
      <c r="AT27" s="50">
        <f t="shared" si="31"/>
        <v>10624</v>
      </c>
      <c r="AU27" s="50">
        <f t="shared" si="0"/>
        <v>11073</v>
      </c>
      <c r="AV27" s="23">
        <f t="shared" si="7"/>
        <v>10422</v>
      </c>
      <c r="AW27" s="23">
        <f t="shared" si="8"/>
        <v>10871</v>
      </c>
      <c r="AX27" s="23">
        <f t="shared" si="2"/>
        <v>449</v>
      </c>
      <c r="AY27" s="124">
        <f t="shared" si="3"/>
        <v>4.805462509662458E-2</v>
      </c>
      <c r="AZ27" s="78">
        <f t="shared" si="4"/>
        <v>3.7840734940456193E-2</v>
      </c>
      <c r="BA27" s="15">
        <v>3113</v>
      </c>
      <c r="BC27" s="78">
        <f t="shared" si="28"/>
        <v>1.0573086851191271</v>
      </c>
      <c r="BD27" s="78">
        <f t="shared" si="29"/>
        <v>1.1345526397028765</v>
      </c>
      <c r="BE27" s="78">
        <f t="shared" si="10"/>
        <v>0.23393246665039558</v>
      </c>
    </row>
    <row r="28" spans="1:57" x14ac:dyDescent="0.3">
      <c r="A28">
        <v>2000</v>
      </c>
      <c r="B28" s="83">
        <f t="shared" si="11"/>
        <v>6771.9541334225305</v>
      </c>
      <c r="C28" s="84">
        <v>3.7988505747126436E-2</v>
      </c>
      <c r="D28" s="78">
        <v>3.0651340996168581E-2</v>
      </c>
      <c r="E28" s="78">
        <v>6.8639846743295013E-2</v>
      </c>
      <c r="G28" s="23">
        <f t="shared" si="12"/>
        <v>257.25641851679842</v>
      </c>
      <c r="H28" s="23">
        <f t="shared" si="13"/>
        <v>207.5694753539473</v>
      </c>
      <c r="I28" s="23">
        <f t="shared" si="14"/>
        <v>464.82589387074569</v>
      </c>
      <c r="K28" s="23">
        <f t="shared" si="9"/>
        <v>6307.1282395517846</v>
      </c>
      <c r="L28" s="23">
        <f t="shared" si="15"/>
        <v>25.193745071085353</v>
      </c>
      <c r="M28" s="23">
        <f t="shared" si="16"/>
        <v>724.46071262597479</v>
      </c>
      <c r="N28" s="23">
        <f t="shared" si="17"/>
        <v>749.65445769706014</v>
      </c>
      <c r="P28" s="78">
        <v>0.22972759871375581</v>
      </c>
      <c r="Q28" s="124">
        <v>3.9944875249398361E-3</v>
      </c>
      <c r="R28" s="124">
        <f t="shared" si="18"/>
        <v>0.1148637993568779</v>
      </c>
      <c r="S28" s="124">
        <f t="shared" si="19"/>
        <v>0.11885828688181774</v>
      </c>
      <c r="T28" s="78"/>
      <c r="U28" s="85">
        <f t="shared" si="20"/>
        <v>282.45016358788376</v>
      </c>
      <c r="V28" s="85">
        <f t="shared" si="21"/>
        <v>207.5694753539473</v>
      </c>
      <c r="W28" s="85">
        <f t="shared" si="22"/>
        <v>724.46071262597479</v>
      </c>
      <c r="X28" s="85">
        <f t="shared" si="23"/>
        <v>1214.4803515678059</v>
      </c>
      <c r="Y28" s="78"/>
      <c r="Z28" s="79">
        <f t="shared" si="24"/>
        <v>4.1708812260536396E-2</v>
      </c>
      <c r="AA28" s="79">
        <f t="shared" si="25"/>
        <v>3.0651340996168584E-2</v>
      </c>
      <c r="AB28" s="79">
        <f t="shared" si="26"/>
        <v>0.10697956577266922</v>
      </c>
      <c r="AC28" s="78">
        <f t="shared" si="27"/>
        <v>0.17933971902937418</v>
      </c>
      <c r="AE28" s="28">
        <f t="shared" si="30"/>
        <v>0.970225</v>
      </c>
      <c r="AG28" s="54">
        <v>407</v>
      </c>
      <c r="AH28" s="48">
        <v>3981</v>
      </c>
      <c r="AI28" s="49">
        <v>4388</v>
      </c>
      <c r="AJ28" s="58">
        <v>4985</v>
      </c>
      <c r="AK28" s="71">
        <v>5392</v>
      </c>
      <c r="AM28" s="55">
        <v>127</v>
      </c>
      <c r="AN28" s="47">
        <v>8395</v>
      </c>
      <c r="AO28" s="47">
        <v>8522</v>
      </c>
      <c r="AP28" s="58">
        <v>2937</v>
      </c>
      <c r="AQ28" s="58">
        <v>3064</v>
      </c>
      <c r="AS28" s="23">
        <f t="shared" si="5"/>
        <v>534</v>
      </c>
      <c r="AT28" s="50">
        <f t="shared" si="31"/>
        <v>12376</v>
      </c>
      <c r="AU28" s="50">
        <f t="shared" si="0"/>
        <v>12910</v>
      </c>
      <c r="AV28" s="23">
        <f t="shared" si="7"/>
        <v>7922</v>
      </c>
      <c r="AW28" s="23">
        <f t="shared" si="8"/>
        <v>8456</v>
      </c>
      <c r="AX28" s="23">
        <f t="shared" si="2"/>
        <v>534</v>
      </c>
      <c r="AY28" s="124">
        <f t="shared" si="3"/>
        <v>7.5482195845697334E-2</v>
      </c>
      <c r="AZ28" s="78">
        <f t="shared" si="4"/>
        <v>6.0100820528490959E-2</v>
      </c>
      <c r="BA28" s="15">
        <v>3731</v>
      </c>
      <c r="BC28" s="78">
        <f t="shared" si="28"/>
        <v>1.1698248162818312</v>
      </c>
      <c r="BD28" s="78">
        <f t="shared" si="29"/>
        <v>1.2560391511181603</v>
      </c>
      <c r="BE28" s="78">
        <f t="shared" si="10"/>
        <v>0.25819435824857362</v>
      </c>
    </row>
    <row r="29" spans="1:57" x14ac:dyDescent="0.3">
      <c r="A29">
        <v>2001</v>
      </c>
      <c r="B29" s="83">
        <f t="shared" si="11"/>
        <v>15676.815113323037</v>
      </c>
      <c r="C29" s="84">
        <v>1.9939759036144578E-2</v>
      </c>
      <c r="D29" s="78">
        <v>3.507314974182444E-2</v>
      </c>
      <c r="E29" s="78">
        <v>5.5012908777969022E-2</v>
      </c>
      <c r="G29" s="23">
        <f t="shared" si="12"/>
        <v>312.5919158138509</v>
      </c>
      <c r="H29" s="23">
        <f t="shared" si="13"/>
        <v>549.83528394447535</v>
      </c>
      <c r="I29" s="23">
        <f t="shared" si="14"/>
        <v>862.42719975832631</v>
      </c>
      <c r="K29" s="23">
        <f t="shared" si="9"/>
        <v>14814.387913564709</v>
      </c>
      <c r="L29" s="23">
        <f t="shared" si="15"/>
        <v>74.291509418055327</v>
      </c>
      <c r="M29" s="23">
        <f t="shared" si="16"/>
        <v>1185.5085508136647</v>
      </c>
      <c r="N29" s="23">
        <f t="shared" si="17"/>
        <v>1259.80006023172</v>
      </c>
      <c r="P29" s="78">
        <v>0.16004826628417912</v>
      </c>
      <c r="Q29" s="124">
        <v>5.0148213919814213E-3</v>
      </c>
      <c r="R29" s="124">
        <f t="shared" si="18"/>
        <v>8.002413314208956E-2</v>
      </c>
      <c r="S29" s="124">
        <f t="shared" si="19"/>
        <v>8.5038954534070982E-2</v>
      </c>
      <c r="T29" s="78"/>
      <c r="U29" s="85">
        <f t="shared" si="20"/>
        <v>386.88342523190624</v>
      </c>
      <c r="V29" s="85">
        <f t="shared" si="21"/>
        <v>549.83528394447535</v>
      </c>
      <c r="W29" s="85">
        <f t="shared" si="22"/>
        <v>1185.5085508136647</v>
      </c>
      <c r="X29" s="85">
        <f t="shared" si="23"/>
        <v>2122.2272599900462</v>
      </c>
      <c r="Y29" s="78"/>
      <c r="Z29" s="79">
        <f t="shared" si="24"/>
        <v>2.4678700516351119E-2</v>
      </c>
      <c r="AA29" s="79">
        <f t="shared" si="25"/>
        <v>3.507314974182444E-2</v>
      </c>
      <c r="AB29" s="79">
        <f t="shared" si="26"/>
        <v>7.5621772805507734E-2</v>
      </c>
      <c r="AC29" s="78">
        <f t="shared" si="27"/>
        <v>0.13537362306368328</v>
      </c>
      <c r="AE29" s="28">
        <f t="shared" si="30"/>
        <v>0.970225</v>
      </c>
      <c r="AG29" s="54">
        <v>334</v>
      </c>
      <c r="AH29" s="48">
        <v>11177</v>
      </c>
      <c r="AI29" s="49">
        <v>11511</v>
      </c>
      <c r="AJ29" s="58">
        <v>12817</v>
      </c>
      <c r="AK29" s="71">
        <v>13151</v>
      </c>
      <c r="AM29" s="55">
        <v>27</v>
      </c>
      <c r="AN29" s="47">
        <v>10563</v>
      </c>
      <c r="AO29" s="47">
        <v>10590</v>
      </c>
      <c r="AP29" s="58">
        <v>8545</v>
      </c>
      <c r="AQ29" s="58">
        <v>8572</v>
      </c>
      <c r="AS29" s="23">
        <f t="shared" si="5"/>
        <v>361</v>
      </c>
      <c r="AT29" s="50">
        <f t="shared" si="31"/>
        <v>21740</v>
      </c>
      <c r="AU29" s="50">
        <f t="shared" si="0"/>
        <v>22101</v>
      </c>
      <c r="AV29" s="23">
        <f t="shared" si="7"/>
        <v>21362</v>
      </c>
      <c r="AW29" s="23">
        <f t="shared" si="8"/>
        <v>21723</v>
      </c>
      <c r="AX29" s="23">
        <f t="shared" si="2"/>
        <v>361</v>
      </c>
      <c r="AY29" s="124">
        <f t="shared" si="3"/>
        <v>2.5397308189491295E-2</v>
      </c>
      <c r="AZ29" s="78">
        <f t="shared" si="4"/>
        <v>2.1305347902977313E-2</v>
      </c>
      <c r="BA29" s="15">
        <v>8176</v>
      </c>
      <c r="BC29" s="78">
        <f t="shared" si="28"/>
        <v>1.3626492272556927</v>
      </c>
      <c r="BD29" s="78">
        <f t="shared" si="29"/>
        <v>1.4419765517574983</v>
      </c>
      <c r="BE29" s="78">
        <f t="shared" si="10"/>
        <v>0.15840125956959589</v>
      </c>
    </row>
    <row r="30" spans="1:57" x14ac:dyDescent="0.3">
      <c r="A30">
        <v>2002</v>
      </c>
      <c r="B30" s="83">
        <f t="shared" si="11"/>
        <v>16115.534004724337</v>
      </c>
      <c r="C30" s="84">
        <v>4.3563506261180683E-2</v>
      </c>
      <c r="D30" s="78">
        <v>2.461896243291592E-2</v>
      </c>
      <c r="E30" s="78">
        <v>6.818246869409661E-2</v>
      </c>
      <c r="G30" s="23">
        <f t="shared" si="12"/>
        <v>702.0491665170789</v>
      </c>
      <c r="H30" s="23">
        <f t="shared" si="13"/>
        <v>396.74772624868751</v>
      </c>
      <c r="I30" s="23">
        <f t="shared" si="14"/>
        <v>1098.7968927657664</v>
      </c>
      <c r="K30" s="23">
        <f t="shared" si="9"/>
        <v>15016.737111958571</v>
      </c>
      <c r="L30" s="23">
        <f t="shared" si="15"/>
        <v>49.874550676517181</v>
      </c>
      <c r="M30" s="23">
        <f t="shared" si="16"/>
        <v>1672.0082749051833</v>
      </c>
      <c r="N30" s="23">
        <f t="shared" si="17"/>
        <v>1721.8828255817004</v>
      </c>
      <c r="P30" s="78">
        <v>0.22268596199552301</v>
      </c>
      <c r="Q30" s="124">
        <v>3.3212641537687707E-3</v>
      </c>
      <c r="R30" s="124">
        <f t="shared" si="18"/>
        <v>0.11134298099776151</v>
      </c>
      <c r="S30" s="124">
        <f t="shared" si="19"/>
        <v>0.11466424515153027</v>
      </c>
      <c r="T30" s="78"/>
      <c r="U30" s="85">
        <f t="shared" si="20"/>
        <v>751.92371719359608</v>
      </c>
      <c r="V30" s="85">
        <f t="shared" si="21"/>
        <v>396.74772624868751</v>
      </c>
      <c r="W30" s="85">
        <f t="shared" si="22"/>
        <v>1672.0082749051833</v>
      </c>
      <c r="X30" s="85">
        <f t="shared" si="23"/>
        <v>2820.6797183474669</v>
      </c>
      <c r="Y30" s="78"/>
      <c r="Z30" s="79">
        <f t="shared" si="24"/>
        <v>4.6658318425760292E-2</v>
      </c>
      <c r="AA30" s="79">
        <f t="shared" si="25"/>
        <v>2.461896243291592E-2</v>
      </c>
      <c r="AB30" s="79">
        <f t="shared" si="26"/>
        <v>0.10375134168157425</v>
      </c>
      <c r="AC30" s="78">
        <f t="shared" si="27"/>
        <v>0.17502862254025048</v>
      </c>
      <c r="AE30" s="28">
        <f t="shared" si="30"/>
        <v>0.970225</v>
      </c>
      <c r="AG30" s="54">
        <v>975</v>
      </c>
      <c r="AH30" s="48">
        <v>3940</v>
      </c>
      <c r="AI30" s="49">
        <v>13244</v>
      </c>
      <c r="AJ30" s="58">
        <v>11907</v>
      </c>
      <c r="AK30" s="71">
        <v>12899</v>
      </c>
      <c r="AM30" s="65">
        <v>72</v>
      </c>
      <c r="AN30" s="52">
        <v>1169</v>
      </c>
      <c r="AO30" s="52">
        <v>3707</v>
      </c>
      <c r="AP30" s="58">
        <v>3557</v>
      </c>
      <c r="AQ30" s="58">
        <v>3629</v>
      </c>
      <c r="AS30" s="23">
        <f t="shared" si="5"/>
        <v>1047</v>
      </c>
      <c r="AT30" s="50">
        <f t="shared" si="31"/>
        <v>5109</v>
      </c>
      <c r="AU30" s="50">
        <f t="shared" si="0"/>
        <v>16951</v>
      </c>
      <c r="AV30" s="23">
        <f t="shared" si="7"/>
        <v>15464</v>
      </c>
      <c r="AW30" s="23">
        <f t="shared" si="8"/>
        <v>16528</v>
      </c>
      <c r="AX30" s="23">
        <f t="shared" si="2"/>
        <v>1064</v>
      </c>
      <c r="AY30" s="124">
        <f t="shared" si="3"/>
        <v>7.5587254825955505E-2</v>
      </c>
      <c r="AZ30" s="78">
        <f t="shared" si="4"/>
        <v>6.0500632477594268E-2</v>
      </c>
      <c r="BA30" s="15">
        <v>4973</v>
      </c>
      <c r="BC30" s="78">
        <f t="shared" si="28"/>
        <v>0.95957105706001822</v>
      </c>
      <c r="BD30" s="78">
        <f t="shared" si="29"/>
        <v>1.0297842923337355</v>
      </c>
      <c r="BE30" s="78">
        <f t="shared" si="10"/>
        <v>0.23999699403157476</v>
      </c>
    </row>
    <row r="31" spans="1:57" x14ac:dyDescent="0.3">
      <c r="A31">
        <v>2003</v>
      </c>
      <c r="B31" s="83">
        <f t="shared" si="11"/>
        <v>17615.676041306131</v>
      </c>
      <c r="C31" s="84">
        <v>4.0884553714591126E-2</v>
      </c>
      <c r="D31" s="78">
        <v>4.257081774452165E-2</v>
      </c>
      <c r="E31" s="78">
        <v>8.3455371459112776E-2</v>
      </c>
      <c r="G31" s="23">
        <f t="shared" si="12"/>
        <v>720.20905332961649</v>
      </c>
      <c r="H31" s="23">
        <f t="shared" si="13"/>
        <v>749.91373420097989</v>
      </c>
      <c r="I31" s="23">
        <f t="shared" si="14"/>
        <v>1470.1227875305965</v>
      </c>
      <c r="K31" s="23">
        <f t="shared" si="9"/>
        <v>16145.553253775535</v>
      </c>
      <c r="L31" s="23">
        <f t="shared" si="15"/>
        <v>78.616662602195774</v>
      </c>
      <c r="M31" s="23">
        <f t="shared" si="16"/>
        <v>1131.2258024387663</v>
      </c>
      <c r="N31" s="23">
        <f t="shared" si="17"/>
        <v>1209.842465040962</v>
      </c>
      <c r="P31" s="78">
        <v>0.14012846567202475</v>
      </c>
      <c r="Q31" s="124">
        <v>4.8692455047219746E-3</v>
      </c>
      <c r="R31" s="124">
        <f t="shared" si="18"/>
        <v>7.0064232836012375E-2</v>
      </c>
      <c r="S31" s="124">
        <f t="shared" si="19"/>
        <v>7.4933478340734355E-2</v>
      </c>
      <c r="T31" s="78"/>
      <c r="U31" s="85">
        <f t="shared" si="20"/>
        <v>798.82571593181228</v>
      </c>
      <c r="V31" s="85">
        <f t="shared" si="21"/>
        <v>749.91373420097989</v>
      </c>
      <c r="W31" s="85">
        <f t="shared" si="22"/>
        <v>1131.2258024387663</v>
      </c>
      <c r="X31" s="85">
        <f t="shared" si="23"/>
        <v>2679.9652525715583</v>
      </c>
      <c r="Y31" s="78"/>
      <c r="Z31" s="79">
        <f t="shared" si="24"/>
        <v>4.5347434526990915E-2</v>
      </c>
      <c r="AA31" s="79">
        <f t="shared" si="25"/>
        <v>4.257081774452165E-2</v>
      </c>
      <c r="AB31" s="79">
        <f t="shared" si="26"/>
        <v>6.4216996258685197E-2</v>
      </c>
      <c r="AC31" s="78">
        <f t="shared" si="27"/>
        <v>0.15213524853019778</v>
      </c>
      <c r="AE31" s="28">
        <f t="shared" si="30"/>
        <v>0.970225</v>
      </c>
      <c r="AG31" s="54">
        <v>1078</v>
      </c>
      <c r="AH31" s="48">
        <v>12590</v>
      </c>
      <c r="AI31" s="49">
        <v>13668</v>
      </c>
      <c r="AJ31" s="58">
        <v>13413</v>
      </c>
      <c r="AK31" s="71">
        <v>14491</v>
      </c>
      <c r="AM31" s="55">
        <v>78</v>
      </c>
      <c r="AN31" s="47">
        <v>3264</v>
      </c>
      <c r="AO31" s="47">
        <v>3342</v>
      </c>
      <c r="AP31" s="58">
        <v>2555</v>
      </c>
      <c r="AQ31" s="58">
        <v>2633</v>
      </c>
      <c r="AS31" s="23">
        <f t="shared" si="5"/>
        <v>1156</v>
      </c>
      <c r="AT31" s="50">
        <f t="shared" si="31"/>
        <v>15854</v>
      </c>
      <c r="AU31" s="50">
        <f t="shared" si="0"/>
        <v>17010</v>
      </c>
      <c r="AV31" s="23">
        <f t="shared" si="7"/>
        <v>15968</v>
      </c>
      <c r="AW31" s="23">
        <f t="shared" si="8"/>
        <v>17124</v>
      </c>
      <c r="AX31" s="23">
        <f t="shared" si="2"/>
        <v>1156</v>
      </c>
      <c r="AY31" s="124">
        <f t="shared" si="3"/>
        <v>7.4391001311158653E-2</v>
      </c>
      <c r="AZ31" s="78">
        <f t="shared" si="4"/>
        <v>6.1195494142390609E-2</v>
      </c>
      <c r="BA31" s="15">
        <v>4926</v>
      </c>
      <c r="BC31" s="78">
        <f t="shared" si="28"/>
        <v>0.90646535293663577</v>
      </c>
      <c r="BD31" s="78">
        <f t="shared" si="29"/>
        <v>0.98900296255044617</v>
      </c>
      <c r="BE31" s="78">
        <f t="shared" si="10"/>
        <v>0.21775861701684296</v>
      </c>
    </row>
    <row r="32" spans="1:57" x14ac:dyDescent="0.3">
      <c r="A32">
        <v>2004</v>
      </c>
      <c r="B32" s="83">
        <f t="shared" si="11"/>
        <v>17565.308447966912</v>
      </c>
      <c r="C32" s="84">
        <v>3.1948732083792723E-2</v>
      </c>
      <c r="D32" s="78">
        <v>5.4465270121278941E-2</v>
      </c>
      <c r="E32" s="78">
        <v>8.6414002205071672E-2</v>
      </c>
      <c r="G32" s="23">
        <f t="shared" si="12"/>
        <v>561.1893335732758</v>
      </c>
      <c r="H32" s="23">
        <f t="shared" si="13"/>
        <v>956.69926938210085</v>
      </c>
      <c r="I32" s="23">
        <f t="shared" si="14"/>
        <v>1517.8886029553769</v>
      </c>
      <c r="K32" s="23">
        <f t="shared" si="9"/>
        <v>16047.419845011535</v>
      </c>
      <c r="L32" s="23">
        <f t="shared" si="15"/>
        <v>49.455929640102646</v>
      </c>
      <c r="M32" s="23">
        <f t="shared" si="16"/>
        <v>1031.3324639039888</v>
      </c>
      <c r="N32" s="23">
        <f t="shared" si="17"/>
        <v>1080.7883935440914</v>
      </c>
      <c r="P32" s="78">
        <v>0.12853561181358217</v>
      </c>
      <c r="Q32" s="124">
        <v>3.0818617645550295E-3</v>
      </c>
      <c r="R32" s="124">
        <f t="shared" si="18"/>
        <v>6.4267805906791084E-2</v>
      </c>
      <c r="S32" s="124">
        <f t="shared" si="19"/>
        <v>6.734966767134612E-2</v>
      </c>
      <c r="T32" s="78"/>
      <c r="U32" s="85">
        <f t="shared" si="20"/>
        <v>610.64526321337848</v>
      </c>
      <c r="V32" s="85">
        <f t="shared" si="21"/>
        <v>956.69926938210085</v>
      </c>
      <c r="W32" s="85">
        <f t="shared" si="22"/>
        <v>1031.3324639039888</v>
      </c>
      <c r="X32" s="85">
        <f t="shared" si="23"/>
        <v>2598.6769964994683</v>
      </c>
      <c r="Y32" s="78"/>
      <c r="Z32" s="79">
        <f t="shared" si="24"/>
        <v>3.4764277839029765E-2</v>
      </c>
      <c r="AA32" s="79">
        <f t="shared" si="25"/>
        <v>5.4465270121278941E-2</v>
      </c>
      <c r="AB32" s="79">
        <f t="shared" si="26"/>
        <v>5.8714167585446522E-2</v>
      </c>
      <c r="AC32" s="78">
        <f t="shared" si="27"/>
        <v>0.14794371554575525</v>
      </c>
      <c r="AE32" s="28">
        <f t="shared" si="30"/>
        <v>0.970225</v>
      </c>
      <c r="AG32" s="60">
        <v>1224</v>
      </c>
      <c r="AJ32" s="58">
        <v>13297</v>
      </c>
      <c r="AK32" s="71">
        <v>14521</v>
      </c>
      <c r="AM32" s="62">
        <v>153</v>
      </c>
      <c r="AP32" s="58">
        <v>2201</v>
      </c>
      <c r="AQ32" s="58">
        <v>2354</v>
      </c>
      <c r="AS32" s="23">
        <f t="shared" si="5"/>
        <v>1377</v>
      </c>
      <c r="AV32" s="23">
        <f t="shared" si="7"/>
        <v>15498</v>
      </c>
      <c r="AW32" s="23">
        <f t="shared" si="8"/>
        <v>16875</v>
      </c>
      <c r="AX32" s="23">
        <f t="shared" si="2"/>
        <v>1377</v>
      </c>
      <c r="AY32" s="124">
        <f t="shared" si="3"/>
        <v>8.4291715446594584E-2</v>
      </c>
      <c r="AZ32" s="78">
        <f t="shared" si="4"/>
        <v>6.9682807086810433E-2</v>
      </c>
      <c r="BA32" s="15">
        <v>3902</v>
      </c>
      <c r="BC32" s="78">
        <f t="shared" si="28"/>
        <v>0.88230730737858509</v>
      </c>
      <c r="BD32" s="78">
        <f t="shared" si="29"/>
        <v>0.96576273006390334</v>
      </c>
      <c r="BE32" s="78">
        <f t="shared" si="10"/>
        <v>0.22633687351841697</v>
      </c>
    </row>
    <row r="33" spans="1:57" x14ac:dyDescent="0.3">
      <c r="A33">
        <v>2005</v>
      </c>
      <c r="B33" s="83">
        <f t="shared" si="11"/>
        <v>19580.886497772335</v>
      </c>
      <c r="C33" s="84">
        <v>5.1502886002886002E-2</v>
      </c>
      <c r="D33" s="78">
        <v>3.0533910533910535E-2</v>
      </c>
      <c r="E33" s="78">
        <v>8.2036796536796533E-2</v>
      </c>
      <c r="G33" s="23">
        <f t="shared" si="12"/>
        <v>1008.4721651302183</v>
      </c>
      <c r="H33" s="23">
        <f t="shared" si="13"/>
        <v>597.8810364976373</v>
      </c>
      <c r="I33" s="23">
        <f t="shared" si="14"/>
        <v>1606.3532016278555</v>
      </c>
      <c r="K33" s="23">
        <f t="shared" si="9"/>
        <v>17974.53329614448</v>
      </c>
      <c r="L33" s="23">
        <f t="shared" si="15"/>
        <v>109.34498219008537</v>
      </c>
      <c r="M33" s="23">
        <f t="shared" si="16"/>
        <v>1610.195915283984</v>
      </c>
      <c r="N33" s="23">
        <f t="shared" si="17"/>
        <v>1719.5408974740694</v>
      </c>
      <c r="P33" s="78">
        <v>0.17916414170590672</v>
      </c>
      <c r="Q33" s="124">
        <v>6.0833280279683124E-3</v>
      </c>
      <c r="R33" s="124">
        <f t="shared" si="18"/>
        <v>8.958207085295336E-2</v>
      </c>
      <c r="S33" s="124">
        <f t="shared" si="19"/>
        <v>9.5665398880921668E-2</v>
      </c>
      <c r="T33" s="78"/>
      <c r="U33" s="85">
        <f t="shared" si="20"/>
        <v>1117.8171473203038</v>
      </c>
      <c r="V33" s="85">
        <f t="shared" si="21"/>
        <v>597.8810364976373</v>
      </c>
      <c r="W33" s="85">
        <f t="shared" si="22"/>
        <v>1610.195915283984</v>
      </c>
      <c r="X33" s="85">
        <f t="shared" si="23"/>
        <v>3325.8940991019253</v>
      </c>
      <c r="Y33" s="78"/>
      <c r="Z33" s="79">
        <f t="shared" si="24"/>
        <v>5.708715728715729E-2</v>
      </c>
      <c r="AA33" s="79">
        <f t="shared" si="25"/>
        <v>3.0533910533910538E-2</v>
      </c>
      <c r="AB33" s="79">
        <f t="shared" si="26"/>
        <v>8.2233044733044727E-2</v>
      </c>
      <c r="AC33" s="78">
        <f t="shared" si="27"/>
        <v>0.16985411255411254</v>
      </c>
      <c r="AE33" s="28">
        <f t="shared" si="30"/>
        <v>0.970225</v>
      </c>
      <c r="AG33" s="61">
        <v>835</v>
      </c>
      <c r="AJ33" s="58">
        <v>14936</v>
      </c>
      <c r="AK33" s="71">
        <v>15771</v>
      </c>
      <c r="AM33" s="62">
        <v>135</v>
      </c>
      <c r="AP33" s="58">
        <v>3206</v>
      </c>
      <c r="AQ33" s="58">
        <v>3341</v>
      </c>
      <c r="AS33" s="23">
        <f t="shared" si="5"/>
        <v>970</v>
      </c>
      <c r="AV33" s="23">
        <f t="shared" si="7"/>
        <v>18142</v>
      </c>
      <c r="AW33" s="23">
        <f t="shared" si="8"/>
        <v>19112</v>
      </c>
      <c r="AX33" s="23">
        <f t="shared" si="2"/>
        <v>970</v>
      </c>
      <c r="AY33" s="124">
        <f t="shared" si="3"/>
        <v>5.294527931012618E-2</v>
      </c>
      <c r="AZ33" s="78">
        <f t="shared" si="4"/>
        <v>4.2643625971428602E-2</v>
      </c>
      <c r="BA33" s="15">
        <v>5728</v>
      </c>
      <c r="BC33" s="78">
        <f t="shared" si="28"/>
        <v>0.92651576332174579</v>
      </c>
      <c r="BD33" s="78">
        <f t="shared" si="29"/>
        <v>1.0093168874594058</v>
      </c>
      <c r="BE33" s="78">
        <f t="shared" si="10"/>
        <v>0.21939221697601166</v>
      </c>
    </row>
    <row r="34" spans="1:57" x14ac:dyDescent="0.3">
      <c r="A34">
        <v>2006</v>
      </c>
      <c r="B34" s="83">
        <f t="shared" si="11"/>
        <v>14645.948244559322</v>
      </c>
      <c r="C34" s="84">
        <v>3.8051215277777779E-2</v>
      </c>
      <c r="D34" s="78">
        <v>3.8007812500000002E-2</v>
      </c>
      <c r="E34" s="78">
        <v>7.6059027777777788E-2</v>
      </c>
      <c r="G34" s="23">
        <f t="shared" si="12"/>
        <v>557.29612960091833</v>
      </c>
      <c r="H34" s="23">
        <f t="shared" si="13"/>
        <v>556.66045476391491</v>
      </c>
      <c r="I34" s="23">
        <f t="shared" si="14"/>
        <v>1113.9565843648334</v>
      </c>
      <c r="K34" s="23">
        <f t="shared" si="9"/>
        <v>13531.99166019449</v>
      </c>
      <c r="L34" s="23">
        <f t="shared" si="15"/>
        <v>44.345312304197186</v>
      </c>
      <c r="M34" s="23">
        <f t="shared" si="16"/>
        <v>1387.3603317600139</v>
      </c>
      <c r="N34" s="23">
        <f t="shared" si="17"/>
        <v>1431.7056440642111</v>
      </c>
      <c r="P34" s="78">
        <v>0.20504894868374077</v>
      </c>
      <c r="Q34" s="124">
        <v>3.2770720983107543E-3</v>
      </c>
      <c r="R34" s="124">
        <f t="shared" si="18"/>
        <v>0.10252447434187038</v>
      </c>
      <c r="S34" s="124">
        <f t="shared" si="19"/>
        <v>0.10580154644018114</v>
      </c>
      <c r="T34" s="78"/>
      <c r="U34" s="85">
        <f t="shared" si="20"/>
        <v>601.64144190511547</v>
      </c>
      <c r="V34" s="85">
        <f t="shared" si="21"/>
        <v>556.66045476391491</v>
      </c>
      <c r="W34" s="85">
        <f t="shared" si="22"/>
        <v>1387.3603317600139</v>
      </c>
      <c r="X34" s="85">
        <f t="shared" si="23"/>
        <v>2545.6622284290443</v>
      </c>
      <c r="Y34" s="78"/>
      <c r="Z34" s="79">
        <f t="shared" si="24"/>
        <v>4.1079036458333336E-2</v>
      </c>
      <c r="AA34" s="79">
        <f t="shared" si="25"/>
        <v>3.8007812500000002E-2</v>
      </c>
      <c r="AB34" s="79">
        <f t="shared" si="26"/>
        <v>9.47265625E-2</v>
      </c>
      <c r="AC34" s="78">
        <f t="shared" si="27"/>
        <v>0.17381341145833334</v>
      </c>
      <c r="AE34" s="28">
        <f t="shared" si="30"/>
        <v>0.970225</v>
      </c>
      <c r="AG34" s="61">
        <v>785</v>
      </c>
      <c r="AJ34" s="58">
        <v>10955</v>
      </c>
      <c r="AK34" s="71">
        <v>11740</v>
      </c>
      <c r="AM34" s="62">
        <v>135</v>
      </c>
      <c r="AP34" s="58">
        <v>2046</v>
      </c>
      <c r="AQ34" s="58">
        <v>2181</v>
      </c>
      <c r="AS34" s="23">
        <f t="shared" si="5"/>
        <v>920</v>
      </c>
      <c r="AV34" s="23">
        <f t="shared" si="7"/>
        <v>13001</v>
      </c>
      <c r="AW34" s="23">
        <f t="shared" si="8"/>
        <v>13921</v>
      </c>
      <c r="AX34" s="23">
        <f t="shared" si="2"/>
        <v>920</v>
      </c>
      <c r="AY34" s="124">
        <f t="shared" si="3"/>
        <v>6.6865417376490627E-2</v>
      </c>
      <c r="AZ34" s="78">
        <f t="shared" si="4"/>
        <v>5.3598441486478139E-2</v>
      </c>
      <c r="BA34" s="15">
        <v>3562</v>
      </c>
      <c r="BC34" s="78">
        <f t="shared" si="28"/>
        <v>0.88768578059325132</v>
      </c>
      <c r="BD34" s="78">
        <f t="shared" si="29"/>
        <v>0.96076027287568855</v>
      </c>
      <c r="BE34" s="78">
        <f t="shared" si="10"/>
        <v>0.23662941931509751</v>
      </c>
    </row>
    <row r="35" spans="1:57" x14ac:dyDescent="0.3">
      <c r="A35">
        <v>2007</v>
      </c>
      <c r="B35" s="83">
        <f t="shared" si="11"/>
        <v>9164.8582693645676</v>
      </c>
      <c r="C35" s="84">
        <v>3.2596491228070172E-2</v>
      </c>
      <c r="D35" s="78">
        <v>2.4850877192982457E-2</v>
      </c>
      <c r="E35" s="78">
        <v>5.7447368421052629E-2</v>
      </c>
      <c r="G35" s="23">
        <f t="shared" si="12"/>
        <v>298.74222218384853</v>
      </c>
      <c r="H35" s="23">
        <f t="shared" si="13"/>
        <v>227.75476734306861</v>
      </c>
      <c r="I35" s="23">
        <f t="shared" si="14"/>
        <v>526.4969895269171</v>
      </c>
      <c r="K35" s="23">
        <f t="shared" si="9"/>
        <v>8638.3612798376507</v>
      </c>
      <c r="L35" s="23">
        <f t="shared" si="15"/>
        <v>62.727827309249101</v>
      </c>
      <c r="M35" s="23">
        <f t="shared" si="16"/>
        <v>734.15338347225634</v>
      </c>
      <c r="N35" s="23">
        <f t="shared" si="17"/>
        <v>796.88121078150539</v>
      </c>
      <c r="P35" s="78">
        <v>0.16997515146438841</v>
      </c>
      <c r="Q35" s="124">
        <v>7.2615424705214466E-3</v>
      </c>
      <c r="R35" s="124">
        <f t="shared" si="18"/>
        <v>8.4987575732194204E-2</v>
      </c>
      <c r="S35" s="124">
        <f t="shared" si="19"/>
        <v>9.2249118202715655E-2</v>
      </c>
      <c r="T35" s="78"/>
      <c r="U35" s="85">
        <f t="shared" si="20"/>
        <v>361.47004949309763</v>
      </c>
      <c r="V35" s="85">
        <f t="shared" si="21"/>
        <v>227.75476734306861</v>
      </c>
      <c r="W35" s="85">
        <f t="shared" si="22"/>
        <v>734.15338347225634</v>
      </c>
      <c r="X35" s="85">
        <f t="shared" si="23"/>
        <v>1323.3782003084225</v>
      </c>
      <c r="Y35" s="78"/>
      <c r="Z35" s="79">
        <f t="shared" si="24"/>
        <v>3.9440877192982456E-2</v>
      </c>
      <c r="AA35" s="79">
        <f t="shared" si="25"/>
        <v>2.4850877192982457E-2</v>
      </c>
      <c r="AB35" s="79">
        <f t="shared" si="26"/>
        <v>8.0105263157894735E-2</v>
      </c>
      <c r="AC35" s="78">
        <f t="shared" si="27"/>
        <v>0.14439701754385964</v>
      </c>
      <c r="AE35" s="28">
        <f t="shared" si="30"/>
        <v>0.970225</v>
      </c>
      <c r="AG35" s="62">
        <v>1247</v>
      </c>
      <c r="AJ35" s="58">
        <v>6361</v>
      </c>
      <c r="AK35" s="71">
        <v>7608</v>
      </c>
      <c r="AM35" s="62">
        <v>166</v>
      </c>
      <c r="AP35" s="58">
        <v>5868</v>
      </c>
      <c r="AQ35" s="58">
        <v>6034</v>
      </c>
      <c r="AS35" s="23">
        <f t="shared" si="5"/>
        <v>1413</v>
      </c>
      <c r="AV35" s="23">
        <f t="shared" si="7"/>
        <v>12229</v>
      </c>
      <c r="AW35" s="23">
        <f t="shared" si="8"/>
        <v>13642</v>
      </c>
      <c r="AX35" s="23">
        <f t="shared" si="2"/>
        <v>1413</v>
      </c>
      <c r="AY35" s="124">
        <f t="shared" si="3"/>
        <v>0.16390641430073608</v>
      </c>
      <c r="AZ35" s="78">
        <f t="shared" si="4"/>
        <v>0.13606320614562639</v>
      </c>
      <c r="BA35" s="15">
        <v>4829</v>
      </c>
      <c r="BC35" s="78">
        <f t="shared" si="28"/>
        <v>1.3343359646791222</v>
      </c>
      <c r="BD35" s="78">
        <f t="shared" si="29"/>
        <v>1.4156620224420426</v>
      </c>
      <c r="BE35" s="78">
        <f t="shared" si="10"/>
        <v>0.2985728878596336</v>
      </c>
    </row>
    <row r="36" spans="1:57" x14ac:dyDescent="0.3">
      <c r="A36">
        <v>2008</v>
      </c>
      <c r="B36" s="83">
        <f t="shared" si="11"/>
        <v>9505.8023912622757</v>
      </c>
      <c r="C36" s="84">
        <v>3.2828180435884438E-2</v>
      </c>
      <c r="D36" s="78">
        <v>3.8398378104409527E-2</v>
      </c>
      <c r="E36" s="78">
        <v>7.1226558540293972E-2</v>
      </c>
      <c r="G36" s="23">
        <f t="shared" si="12"/>
        <v>312.05819608821974</v>
      </c>
      <c r="H36" s="23">
        <f t="shared" si="13"/>
        <v>365.00739440548909</v>
      </c>
      <c r="I36" s="23">
        <f t="shared" si="14"/>
        <v>677.0655904937089</v>
      </c>
      <c r="K36" s="23">
        <f t="shared" si="9"/>
        <v>8828.7368007685654</v>
      </c>
      <c r="L36" s="23">
        <f t="shared" si="15"/>
        <v>35.395629822023849</v>
      </c>
      <c r="M36" s="23">
        <f t="shared" si="16"/>
        <v>946.09955173450226</v>
      </c>
      <c r="N36" s="23">
        <f t="shared" si="17"/>
        <v>981.49518155652606</v>
      </c>
      <c r="P36" s="78">
        <v>0.21432274471069104</v>
      </c>
      <c r="Q36" s="124">
        <v>4.0091386367914561E-3</v>
      </c>
      <c r="R36" s="124">
        <f t="shared" si="18"/>
        <v>0.10716137235534552</v>
      </c>
      <c r="S36" s="124">
        <f t="shared" si="19"/>
        <v>0.11117051099213698</v>
      </c>
      <c r="T36" s="78"/>
      <c r="U36" s="85">
        <f t="shared" si="20"/>
        <v>347.45382591024361</v>
      </c>
      <c r="V36" s="85">
        <f t="shared" si="21"/>
        <v>365.00739440548909</v>
      </c>
      <c r="W36" s="85">
        <f t="shared" si="22"/>
        <v>946.09955173450226</v>
      </c>
      <c r="X36" s="85">
        <f t="shared" si="23"/>
        <v>1658.5607720502348</v>
      </c>
      <c r="Y36" s="78"/>
      <c r="Z36" s="79">
        <f t="shared" si="24"/>
        <v>3.6551761924866311E-2</v>
      </c>
      <c r="AA36" s="79">
        <f t="shared" si="25"/>
        <v>3.8398378104409527E-2</v>
      </c>
      <c r="AB36" s="79">
        <f t="shared" si="26"/>
        <v>9.9528636594019254E-2</v>
      </c>
      <c r="AC36" s="78">
        <f t="shared" si="27"/>
        <v>0.17447877662329508</v>
      </c>
      <c r="AE36" s="28">
        <f t="shared" si="30"/>
        <v>0.970225</v>
      </c>
      <c r="AG36" s="62">
        <v>706</v>
      </c>
      <c r="AJ36" s="58">
        <v>6907.59</v>
      </c>
      <c r="AK36" s="71">
        <v>7613.59</v>
      </c>
      <c r="AM36" s="62">
        <v>173</v>
      </c>
      <c r="AP36" s="58">
        <v>2821</v>
      </c>
      <c r="AQ36" s="58">
        <v>2994</v>
      </c>
      <c r="AS36" s="23">
        <f t="shared" si="5"/>
        <v>879</v>
      </c>
      <c r="AV36" s="23">
        <f t="shared" si="7"/>
        <v>9728.59</v>
      </c>
      <c r="AW36" s="23">
        <f t="shared" si="8"/>
        <v>10607.59</v>
      </c>
      <c r="AX36" s="23">
        <f t="shared" si="2"/>
        <v>879</v>
      </c>
      <c r="AY36" s="124">
        <f t="shared" si="3"/>
        <v>9.2728922886575194E-2</v>
      </c>
      <c r="AZ36" s="78">
        <f t="shared" si="4"/>
        <v>7.4270426728937106E-2</v>
      </c>
      <c r="BA36" s="15">
        <v>4898</v>
      </c>
      <c r="BC36" s="78">
        <f t="shared" si="28"/>
        <v>1.023437012423329</v>
      </c>
      <c r="BD36" s="78">
        <f t="shared" si="29"/>
        <v>1.1019232104816059</v>
      </c>
      <c r="BE36" s="78">
        <f t="shared" si="10"/>
        <v>0.26694861386796326</v>
      </c>
    </row>
    <row r="37" spans="1:57" x14ac:dyDescent="0.3">
      <c r="A37">
        <v>2009</v>
      </c>
      <c r="B37" s="83">
        <f t="shared" si="11"/>
        <v>9702.6113438052853</v>
      </c>
      <c r="C37" s="84">
        <v>4.5964167845355966E-2</v>
      </c>
      <c r="D37" s="78">
        <v>5.4705327675624707E-2</v>
      </c>
      <c r="E37" s="78">
        <v>0.10066949552098067</v>
      </c>
      <c r="G37" s="23">
        <f t="shared" si="12"/>
        <v>445.97245634492094</v>
      </c>
      <c r="H37" s="23">
        <f t="shared" si="13"/>
        <v>530.78453287210152</v>
      </c>
      <c r="I37" s="23">
        <f t="shared" si="14"/>
        <v>976.75698921702246</v>
      </c>
      <c r="K37" s="23">
        <f t="shared" si="9"/>
        <v>8725.8543545882621</v>
      </c>
      <c r="L37" s="23">
        <f t="shared" si="15"/>
        <v>37.008074385377064</v>
      </c>
      <c r="M37" s="23">
        <f t="shared" si="16"/>
        <v>1354.9804243447079</v>
      </c>
      <c r="N37" s="23">
        <f t="shared" si="17"/>
        <v>1391.988498730085</v>
      </c>
      <c r="P37" s="78">
        <v>0.31056682114622436</v>
      </c>
      <c r="Q37" s="124">
        <v>4.2411978107240967E-3</v>
      </c>
      <c r="R37" s="124">
        <f t="shared" si="18"/>
        <v>0.15528341057311218</v>
      </c>
      <c r="S37" s="124">
        <f t="shared" si="19"/>
        <v>0.15952460838383628</v>
      </c>
      <c r="T37" s="78"/>
      <c r="U37" s="85">
        <f t="shared" si="20"/>
        <v>482.98053073029803</v>
      </c>
      <c r="V37" s="85">
        <f t="shared" si="21"/>
        <v>530.78453287210152</v>
      </c>
      <c r="W37" s="85">
        <f t="shared" si="22"/>
        <v>1354.9804243447079</v>
      </c>
      <c r="X37" s="85">
        <f t="shared" si="23"/>
        <v>2368.7454879471074</v>
      </c>
      <c r="Y37" s="78"/>
      <c r="Z37" s="79">
        <f t="shared" si="24"/>
        <v>4.9778406412069785E-2</v>
      </c>
      <c r="AA37" s="79">
        <f t="shared" si="25"/>
        <v>5.4705327675624707E-2</v>
      </c>
      <c r="AB37" s="79">
        <f t="shared" si="26"/>
        <v>0.13965110796793964</v>
      </c>
      <c r="AC37" s="78">
        <f t="shared" si="27"/>
        <v>0.24413484205563413</v>
      </c>
      <c r="AE37" s="28">
        <f t="shared" si="30"/>
        <v>0.970225</v>
      </c>
      <c r="AG37" s="62">
        <v>687</v>
      </c>
      <c r="AJ37" s="58">
        <v>6428.5</v>
      </c>
      <c r="AK37" s="71">
        <v>7115.5</v>
      </c>
      <c r="AM37" s="62">
        <v>304</v>
      </c>
      <c r="AP37" s="58">
        <v>3462</v>
      </c>
      <c r="AQ37" s="58">
        <v>3766</v>
      </c>
      <c r="AS37" s="23">
        <f t="shared" si="5"/>
        <v>991</v>
      </c>
      <c r="AV37" s="23">
        <f t="shared" si="7"/>
        <v>9890.5</v>
      </c>
      <c r="AW37" s="23">
        <f t="shared" si="8"/>
        <v>10881.5</v>
      </c>
      <c r="AX37" s="23">
        <f t="shared" si="2"/>
        <v>991</v>
      </c>
      <c r="AY37" s="124">
        <f t="shared" si="3"/>
        <v>9.6549785679151151E-2</v>
      </c>
      <c r="AZ37" s="78">
        <f t="shared" si="4"/>
        <v>7.0805680621085679E-2</v>
      </c>
      <c r="BA37" s="15">
        <v>7792</v>
      </c>
      <c r="BC37" s="78">
        <f t="shared" si="28"/>
        <v>1.0193647513578572</v>
      </c>
      <c r="BD37" s="78">
        <f t="shared" si="29"/>
        <v>1.1334706721066619</v>
      </c>
      <c r="BE37" s="78">
        <f t="shared" si="10"/>
        <v>0.3462722940141435</v>
      </c>
    </row>
    <row r="38" spans="1:57" x14ac:dyDescent="0.3">
      <c r="A38">
        <v>2010</v>
      </c>
      <c r="B38" s="83">
        <f t="shared" si="11"/>
        <v>12490.932334588268</v>
      </c>
      <c r="C38" s="84">
        <v>3.3884272083718067E-2</v>
      </c>
      <c r="D38" s="78">
        <v>4.1668205601723608E-2</v>
      </c>
      <c r="E38" s="78">
        <v>7.5552477685441682E-2</v>
      </c>
      <c r="G38" s="23">
        <f t="shared" si="12"/>
        <v>423.24614980450059</v>
      </c>
      <c r="H38" s="23">
        <f t="shared" si="13"/>
        <v>520.47473667484144</v>
      </c>
      <c r="I38" s="23">
        <f t="shared" si="14"/>
        <v>943.72088647934208</v>
      </c>
      <c r="K38" s="23">
        <f t="shared" si="9"/>
        <v>11547.211448108925</v>
      </c>
      <c r="L38" s="23">
        <f t="shared" si="15"/>
        <v>35.94651195087728</v>
      </c>
      <c r="M38" s="23">
        <f t="shared" si="16"/>
        <v>1136.3519005219844</v>
      </c>
      <c r="N38" s="23">
        <f t="shared" si="17"/>
        <v>1172.2984124728616</v>
      </c>
      <c r="P38" s="78">
        <v>0.19681841033716993</v>
      </c>
      <c r="Q38" s="124">
        <v>3.1130036989808658E-3</v>
      </c>
      <c r="R38" s="124">
        <f t="shared" si="18"/>
        <v>9.8409205168584965E-2</v>
      </c>
      <c r="S38" s="124">
        <f t="shared" si="19"/>
        <v>0.10152220886756583</v>
      </c>
      <c r="T38" s="78"/>
      <c r="U38" s="85">
        <f t="shared" si="20"/>
        <v>459.19266175537786</v>
      </c>
      <c r="V38" s="85">
        <f t="shared" si="21"/>
        <v>520.47473667484144</v>
      </c>
      <c r="W38" s="85">
        <f t="shared" si="22"/>
        <v>1136.3519005219844</v>
      </c>
      <c r="X38" s="85">
        <f t="shared" si="23"/>
        <v>2116.0192989522038</v>
      </c>
      <c r="Y38" s="78"/>
      <c r="Z38" s="79">
        <f t="shared" si="24"/>
        <v>3.6762080640196981E-2</v>
      </c>
      <c r="AA38" s="79">
        <f t="shared" si="25"/>
        <v>4.1668205601723608E-2</v>
      </c>
      <c r="AB38" s="79">
        <f t="shared" si="26"/>
        <v>9.0974145891043398E-2</v>
      </c>
      <c r="AC38" s="78">
        <f t="shared" si="27"/>
        <v>0.16940443213296397</v>
      </c>
      <c r="AE38" s="28">
        <f t="shared" si="30"/>
        <v>0.970225</v>
      </c>
      <c r="AG38" s="63">
        <v>791</v>
      </c>
      <c r="AJ38" s="69">
        <v>9275</v>
      </c>
      <c r="AK38" s="72">
        <v>10066</v>
      </c>
      <c r="AM38" s="62">
        <v>146</v>
      </c>
      <c r="AP38" s="73">
        <v>1695</v>
      </c>
      <c r="AQ38" s="58">
        <v>1841</v>
      </c>
      <c r="AS38" s="23">
        <f t="shared" si="5"/>
        <v>937</v>
      </c>
      <c r="AV38" s="23">
        <f t="shared" si="7"/>
        <v>10970</v>
      </c>
      <c r="AW38" s="23">
        <f t="shared" si="8"/>
        <v>11907</v>
      </c>
      <c r="AX38" s="23">
        <f t="shared" si="2"/>
        <v>937</v>
      </c>
      <c r="AY38" s="124">
        <f t="shared" si="3"/>
        <v>7.8581363004172455E-2</v>
      </c>
      <c r="AZ38" s="78">
        <f t="shared" si="4"/>
        <v>6.3325937473031182E-2</v>
      </c>
      <c r="BA38" s="15">
        <v>6999</v>
      </c>
      <c r="BC38" s="78">
        <f t="shared" si="28"/>
        <v>0.87823708480297347</v>
      </c>
      <c r="BD38" s="78">
        <f t="shared" si="29"/>
        <v>0.95001291431244606</v>
      </c>
      <c r="BE38" s="78">
        <f t="shared" si="10"/>
        <v>0.24441884858331825</v>
      </c>
    </row>
    <row r="39" spans="1:57" x14ac:dyDescent="0.3">
      <c r="A39">
        <v>2011</v>
      </c>
      <c r="B39" s="83">
        <f t="shared" si="11"/>
        <v>25238.094325836624</v>
      </c>
      <c r="C39" s="84">
        <v>6.0869295249922385E-2</v>
      </c>
      <c r="D39" s="78">
        <v>6.8969264203663463E-2</v>
      </c>
      <c r="E39" s="78">
        <v>0.12983855945358586</v>
      </c>
      <c r="G39" s="23">
        <f t="shared" si="12"/>
        <v>1536.2250150647403</v>
      </c>
      <c r="H39" s="23">
        <f t="shared" si="13"/>
        <v>1740.652795555606</v>
      </c>
      <c r="I39" s="23">
        <f t="shared" si="14"/>
        <v>3276.8778106203463</v>
      </c>
      <c r="K39" s="23">
        <f t="shared" si="9"/>
        <v>21961.216515216278</v>
      </c>
      <c r="L39" s="23">
        <f t="shared" si="15"/>
        <v>90.186422132995816</v>
      </c>
      <c r="M39" s="23">
        <f t="shared" si="16"/>
        <v>3145.476742056459</v>
      </c>
      <c r="N39" s="23">
        <f t="shared" si="17"/>
        <v>3235.6631641894546</v>
      </c>
      <c r="P39" s="78">
        <v>0.28645742278229908</v>
      </c>
      <c r="Q39" s="124">
        <v>4.1066223298927137E-3</v>
      </c>
      <c r="R39" s="124">
        <f t="shared" si="18"/>
        <v>0.14322871139114954</v>
      </c>
      <c r="S39" s="124">
        <f t="shared" si="19"/>
        <v>0.14733533372104224</v>
      </c>
      <c r="T39" s="78"/>
      <c r="U39" s="85">
        <f t="shared" si="20"/>
        <v>1626.4114371977362</v>
      </c>
      <c r="V39" s="85">
        <f t="shared" si="21"/>
        <v>1740.652795555606</v>
      </c>
      <c r="W39" s="85">
        <f t="shared" si="22"/>
        <v>3145.476742056459</v>
      </c>
      <c r="X39" s="85">
        <f t="shared" si="23"/>
        <v>6512.5409748098009</v>
      </c>
      <c r="Y39" s="78"/>
      <c r="Z39" s="79">
        <f t="shared" si="24"/>
        <v>6.4442719652281905E-2</v>
      </c>
      <c r="AA39" s="79">
        <f t="shared" si="25"/>
        <v>6.8969264203663463E-2</v>
      </c>
      <c r="AB39" s="79">
        <f t="shared" si="26"/>
        <v>0.12463210183172928</v>
      </c>
      <c r="AC39" s="78">
        <f t="shared" si="27"/>
        <v>0.25804408568767467</v>
      </c>
      <c r="AE39" s="28">
        <f t="shared" si="30"/>
        <v>0.970225</v>
      </c>
      <c r="AG39" s="63">
        <v>1051</v>
      </c>
      <c r="AJ39" s="69">
        <v>17117</v>
      </c>
      <c r="AK39" s="72">
        <v>18168</v>
      </c>
      <c r="AM39" s="62">
        <v>391</v>
      </c>
      <c r="AP39" s="73">
        <v>8692</v>
      </c>
      <c r="AQ39" s="58">
        <v>9083</v>
      </c>
      <c r="AS39" s="23">
        <f t="shared" si="5"/>
        <v>1442</v>
      </c>
      <c r="AV39" s="23">
        <f t="shared" si="7"/>
        <v>25809</v>
      </c>
      <c r="AW39" s="23">
        <f t="shared" si="8"/>
        <v>27251</v>
      </c>
      <c r="AX39" s="23">
        <f t="shared" si="2"/>
        <v>1442</v>
      </c>
      <c r="AY39" s="124">
        <f t="shared" si="3"/>
        <v>5.7848965213562309E-2</v>
      </c>
      <c r="AZ39" s="78">
        <f t="shared" si="4"/>
        <v>4.1643397731661348E-2</v>
      </c>
      <c r="BA39" s="15">
        <v>10407</v>
      </c>
      <c r="BC39" s="78">
        <f t="shared" si="28"/>
        <v>1.0226207916807304</v>
      </c>
      <c r="BD39" s="78">
        <f t="shared" si="29"/>
        <v>1.1752081211948211</v>
      </c>
      <c r="BE39" s="78">
        <f t="shared" si="10"/>
        <v>0.31517993680951639</v>
      </c>
    </row>
    <row r="40" spans="1:57" x14ac:dyDescent="0.3">
      <c r="A40">
        <v>2012</v>
      </c>
      <c r="B40" s="83">
        <f t="shared" si="11"/>
        <v>25515.004916589049</v>
      </c>
      <c r="C40" s="84">
        <v>7.7343854936198789E-2</v>
      </c>
      <c r="D40" s="78">
        <v>5.8196776359973133E-2</v>
      </c>
      <c r="E40" s="78">
        <v>0.13554063129617192</v>
      </c>
      <c r="G40" s="23">
        <f t="shared" si="12"/>
        <v>1973.4288389650621</v>
      </c>
      <c r="H40" s="23">
        <f t="shared" si="13"/>
        <v>1484.8910349543478</v>
      </c>
      <c r="I40" s="23">
        <f t="shared" si="14"/>
        <v>3458.3198739194099</v>
      </c>
      <c r="K40" s="23">
        <f t="shared" si="9"/>
        <v>22056.68504266964</v>
      </c>
      <c r="L40" s="23">
        <f t="shared" si="15"/>
        <v>92.446911702483504</v>
      </c>
      <c r="M40" s="23">
        <f t="shared" si="16"/>
        <v>2602.3077378494268</v>
      </c>
      <c r="N40" s="23">
        <f t="shared" si="17"/>
        <v>2694.7546495519105</v>
      </c>
      <c r="P40" s="78">
        <v>0.2359654438384686</v>
      </c>
      <c r="Q40" s="124">
        <v>4.1913329915008006E-3</v>
      </c>
      <c r="R40" s="124">
        <f t="shared" si="18"/>
        <v>0.1179827219192343</v>
      </c>
      <c r="S40" s="124">
        <f t="shared" si="19"/>
        <v>0.1221740549107351</v>
      </c>
      <c r="T40" s="78"/>
      <c r="U40" s="85">
        <f t="shared" si="20"/>
        <v>2065.8757506675456</v>
      </c>
      <c r="V40" s="85">
        <f t="shared" si="21"/>
        <v>1484.8910349543478</v>
      </c>
      <c r="W40" s="85">
        <f t="shared" si="22"/>
        <v>2602.3077378494268</v>
      </c>
      <c r="X40" s="85">
        <f t="shared" si="23"/>
        <v>6153.0745234713195</v>
      </c>
      <c r="Y40" s="78"/>
      <c r="Z40" s="79">
        <f t="shared" si="24"/>
        <v>8.0967092008059099E-2</v>
      </c>
      <c r="AA40" s="79">
        <f t="shared" si="25"/>
        <v>5.8196776359973133E-2</v>
      </c>
      <c r="AB40" s="79">
        <f t="shared" si="26"/>
        <v>0.10199126930826059</v>
      </c>
      <c r="AC40" s="78">
        <f t="shared" si="27"/>
        <v>0.24115513767629282</v>
      </c>
      <c r="AE40" s="28">
        <f t="shared" si="30"/>
        <v>0.970225</v>
      </c>
      <c r="AG40" s="63">
        <v>1161</v>
      </c>
      <c r="AJ40" s="69">
        <v>17624.428915662651</v>
      </c>
      <c r="AK40" s="72">
        <v>18785.428915662651</v>
      </c>
      <c r="AM40" s="62">
        <v>483</v>
      </c>
      <c r="AP40" s="73">
        <v>0</v>
      </c>
      <c r="AQ40" s="58">
        <v>483</v>
      </c>
      <c r="AS40" s="23">
        <f t="shared" si="5"/>
        <v>1644</v>
      </c>
      <c r="AV40" s="23">
        <f t="shared" si="7"/>
        <v>17624.428915662651</v>
      </c>
      <c r="AW40" s="23">
        <f t="shared" si="8"/>
        <v>19268.428915662651</v>
      </c>
      <c r="AX40" s="23">
        <f t="shared" si="2"/>
        <v>1644</v>
      </c>
      <c r="AY40" s="124">
        <f t="shared" si="3"/>
        <v>6.1803220209254724E-2</v>
      </c>
      <c r="AZ40" s="78">
        <f t="shared" si="4"/>
        <v>4.5502636734557497E-2</v>
      </c>
      <c r="BA40" s="15">
        <v>12512</v>
      </c>
      <c r="BC40" s="78">
        <f t="shared" si="28"/>
        <v>0.69074761981346144</v>
      </c>
      <c r="BD40" s="78">
        <f t="shared" si="29"/>
        <v>0.79905157468438293</v>
      </c>
      <c r="BE40" s="78">
        <f t="shared" si="10"/>
        <v>0.30558781191540779</v>
      </c>
    </row>
    <row r="41" spans="1:57" x14ac:dyDescent="0.3">
      <c r="A41">
        <v>2013</v>
      </c>
      <c r="B41" s="83">
        <f t="shared" si="11"/>
        <v>26608.45430098661</v>
      </c>
      <c r="C41" s="84">
        <v>4.3917512527303096E-2</v>
      </c>
      <c r="D41" s="78">
        <v>6.120519080046255E-2</v>
      </c>
      <c r="E41" s="78">
        <v>0.10512270332776565</v>
      </c>
      <c r="G41" s="23">
        <f t="shared" si="12"/>
        <v>1168.5771250957514</v>
      </c>
      <c r="H41" s="23">
        <f t="shared" si="13"/>
        <v>1628.5755223972737</v>
      </c>
      <c r="I41" s="23">
        <f t="shared" si="14"/>
        <v>2797.1526474930251</v>
      </c>
      <c r="K41" s="23">
        <f t="shared" si="9"/>
        <v>23811.301653493585</v>
      </c>
      <c r="L41" s="23">
        <f t="shared" si="15"/>
        <v>120.85427978155938</v>
      </c>
      <c r="M41" s="23">
        <f t="shared" si="16"/>
        <v>2762.2296922463879</v>
      </c>
      <c r="N41" s="23">
        <f t="shared" si="17"/>
        <v>2883.0839720279473</v>
      </c>
      <c r="P41" s="78">
        <v>0.23200997009259378</v>
      </c>
      <c r="Q41" s="124">
        <v>5.0755007659914171E-3</v>
      </c>
      <c r="R41" s="124">
        <f t="shared" si="18"/>
        <v>0.11600498504629689</v>
      </c>
      <c r="S41" s="124">
        <f t="shared" si="19"/>
        <v>0.12108048581228831</v>
      </c>
      <c r="T41" s="78"/>
      <c r="U41" s="85">
        <f t="shared" si="20"/>
        <v>1289.4314048773108</v>
      </c>
      <c r="V41" s="85">
        <f t="shared" si="21"/>
        <v>1628.5755223972737</v>
      </c>
      <c r="W41" s="85">
        <f t="shared" si="22"/>
        <v>2762.2296922463879</v>
      </c>
      <c r="X41" s="85">
        <f t="shared" si="23"/>
        <v>5680.2366195209725</v>
      </c>
      <c r="Y41" s="78"/>
      <c r="Z41" s="79">
        <f t="shared" si="24"/>
        <v>4.845946293203135E-2</v>
      </c>
      <c r="AA41" s="79">
        <f t="shared" si="25"/>
        <v>6.1205190800462543E-2</v>
      </c>
      <c r="AB41" s="79">
        <f t="shared" si="26"/>
        <v>0.10381022741873314</v>
      </c>
      <c r="AC41" s="78">
        <f t="shared" si="27"/>
        <v>0.21347488115122704</v>
      </c>
      <c r="AE41" s="28">
        <f t="shared" si="30"/>
        <v>0.970225</v>
      </c>
      <c r="AG41" s="63">
        <v>2237</v>
      </c>
      <c r="AJ41" s="69">
        <v>18068.079999999998</v>
      </c>
      <c r="AK41" s="72">
        <v>20305.079999999998</v>
      </c>
      <c r="AM41" s="62">
        <v>713</v>
      </c>
      <c r="AP41" s="73">
        <f>25448*0.29</f>
        <v>7379.9199999999992</v>
      </c>
      <c r="AQ41" s="58">
        <v>7923</v>
      </c>
      <c r="AS41" s="23">
        <f t="shared" si="5"/>
        <v>2950</v>
      </c>
      <c r="AV41" s="23">
        <f t="shared" si="7"/>
        <v>25447.999999999996</v>
      </c>
      <c r="AW41" s="23">
        <f>AK41+AQ41</f>
        <v>28228.079999999998</v>
      </c>
      <c r="AX41" s="50">
        <f t="shared" si="2"/>
        <v>2780.0800000000017</v>
      </c>
      <c r="AY41" s="124">
        <f t="shared" si="3"/>
        <v>0.11016947483092902</v>
      </c>
      <c r="AZ41" s="78">
        <f t="shared" si="4"/>
        <v>8.4071023994695349E-2</v>
      </c>
      <c r="BA41" s="15">
        <v>15058</v>
      </c>
      <c r="BC41" s="78">
        <f t="shared" si="28"/>
        <v>0.95638775977514845</v>
      </c>
      <c r="BD41" s="78">
        <f t="shared" si="29"/>
        <v>1.0687361980593899</v>
      </c>
      <c r="BE41" s="78">
        <f t="shared" si="10"/>
        <v>0.32434189982997147</v>
      </c>
    </row>
    <row r="42" spans="1:57" x14ac:dyDescent="0.3">
      <c r="A42">
        <v>2014</v>
      </c>
      <c r="B42" s="83">
        <f t="shared" si="11"/>
        <v>26268.655652291854</v>
      </c>
      <c r="C42" s="84">
        <v>4.4229757380882785E-2</v>
      </c>
      <c r="D42" s="78">
        <v>7.9469453376205784E-2</v>
      </c>
      <c r="E42" s="78">
        <v>0.12369921075708856</v>
      </c>
      <c r="G42" s="23">
        <f t="shared" si="12"/>
        <v>1161.8562662228239</v>
      </c>
      <c r="H42" s="23">
        <f t="shared" si="13"/>
        <v>2087.5557056154121</v>
      </c>
      <c r="I42" s="23">
        <f t="shared" si="14"/>
        <v>3249.4119718382358</v>
      </c>
      <c r="K42" s="23">
        <f t="shared" si="9"/>
        <v>23019.243680453619</v>
      </c>
      <c r="L42" s="23">
        <f t="shared" si="15"/>
        <v>45.466255246987487</v>
      </c>
      <c r="M42" s="23">
        <f t="shared" si="16"/>
        <v>2945.4334843681677</v>
      </c>
      <c r="N42" s="23">
        <f t="shared" si="17"/>
        <v>2990.8997396151553</v>
      </c>
      <c r="P42" s="78">
        <v>0.25591053513797501</v>
      </c>
      <c r="Q42" s="124">
        <v>1.9751411418262341E-3</v>
      </c>
      <c r="R42" s="124">
        <f t="shared" si="18"/>
        <v>0.12795526756898751</v>
      </c>
      <c r="S42" s="124">
        <f t="shared" si="19"/>
        <v>0.12993040871081374</v>
      </c>
      <c r="T42" s="78"/>
      <c r="U42" s="85">
        <f t="shared" si="20"/>
        <v>1207.3225214698114</v>
      </c>
      <c r="V42" s="85">
        <f t="shared" si="21"/>
        <v>2087.5557056154121</v>
      </c>
      <c r="W42" s="85">
        <f t="shared" si="22"/>
        <v>2945.4334843681677</v>
      </c>
      <c r="X42" s="85">
        <f t="shared" si="23"/>
        <v>6240.3117114533907</v>
      </c>
      <c r="Y42" s="78"/>
      <c r="Z42" s="79">
        <f t="shared" si="24"/>
        <v>4.596057512233126E-2</v>
      </c>
      <c r="AA42" s="79">
        <f t="shared" si="25"/>
        <v>7.9469453376205784E-2</v>
      </c>
      <c r="AB42" s="79">
        <f t="shared" si="26"/>
        <v>0.11212730195849167</v>
      </c>
      <c r="AC42" s="78">
        <f t="shared" si="27"/>
        <v>0.2375573304570287</v>
      </c>
      <c r="AE42" s="28">
        <f t="shared" si="30"/>
        <v>0.970225</v>
      </c>
      <c r="AG42" s="62">
        <v>1439</v>
      </c>
      <c r="AJ42" s="58">
        <v>17993</v>
      </c>
      <c r="AK42" s="72">
        <v>19432</v>
      </c>
      <c r="AM42" s="62">
        <v>248</v>
      </c>
      <c r="AP42" s="73">
        <v>4783</v>
      </c>
      <c r="AQ42" s="58">
        <v>5031</v>
      </c>
      <c r="AS42" s="23">
        <f t="shared" si="5"/>
        <v>1687</v>
      </c>
      <c r="AV42" s="23">
        <f t="shared" si="7"/>
        <v>22776</v>
      </c>
      <c r="AW42" s="23">
        <f t="shared" si="8"/>
        <v>24463</v>
      </c>
      <c r="AX42" s="23">
        <f t="shared" si="2"/>
        <v>1687</v>
      </c>
      <c r="AY42" s="124">
        <f t="shared" si="3"/>
        <v>7.4053108275010299E-2</v>
      </c>
      <c r="AZ42" s="78">
        <f t="shared" si="4"/>
        <v>5.4780115855470206E-2</v>
      </c>
      <c r="BA42" s="15">
        <v>13557</v>
      </c>
      <c r="BC42" s="78">
        <f t="shared" si="28"/>
        <v>0.86704094421416911</v>
      </c>
      <c r="BD42" s="78">
        <f t="shared" si="29"/>
        <v>0.98943302899824792</v>
      </c>
      <c r="BE42" s="78">
        <f t="shared" si="10"/>
        <v>0.30177835578585305</v>
      </c>
    </row>
    <row r="43" spans="1:57" x14ac:dyDescent="0.3">
      <c r="A43">
        <v>2015</v>
      </c>
      <c r="B43" s="83">
        <f t="shared" si="11"/>
        <v>23818.182668882884</v>
      </c>
      <c r="C43" s="84">
        <v>6.0072891793389468E-2</v>
      </c>
      <c r="D43" s="78">
        <v>4.8227975367600852E-2</v>
      </c>
      <c r="E43" s="78">
        <v>0.10830086716099033</v>
      </c>
      <c r="G43" s="23">
        <f t="shared" si="12"/>
        <v>1430.827110182986</v>
      </c>
      <c r="H43" s="23">
        <f t="shared" si="13"/>
        <v>1148.7027270559013</v>
      </c>
      <c r="I43" s="23">
        <f t="shared" si="14"/>
        <v>2579.5298372388875</v>
      </c>
      <c r="K43" s="23">
        <f t="shared" si="9"/>
        <v>21238.652831643998</v>
      </c>
      <c r="L43" s="23">
        <f t="shared" si="15"/>
        <v>95.847456209328897</v>
      </c>
      <c r="M43" s="23">
        <f t="shared" si="16"/>
        <v>2390.4541167060247</v>
      </c>
      <c r="N43" s="23">
        <f t="shared" si="17"/>
        <v>2486.3015729153535</v>
      </c>
      <c r="P43" s="78">
        <v>0.22510411895282054</v>
      </c>
      <c r="Q43" s="124">
        <v>4.5128783340967552E-3</v>
      </c>
      <c r="R43" s="124">
        <f t="shared" si="18"/>
        <v>0.11255205947641027</v>
      </c>
      <c r="S43" s="124">
        <f t="shared" si="19"/>
        <v>0.11706493781050703</v>
      </c>
      <c r="T43" s="78"/>
      <c r="U43" s="85">
        <f t="shared" si="20"/>
        <v>1526.6745663923148</v>
      </c>
      <c r="V43" s="85">
        <f t="shared" si="21"/>
        <v>1148.7027270559013</v>
      </c>
      <c r="W43" s="85">
        <f t="shared" si="22"/>
        <v>2390.4541167060247</v>
      </c>
      <c r="X43" s="85">
        <f t="shared" si="23"/>
        <v>5065.8314101542401</v>
      </c>
      <c r="Y43" s="78"/>
      <c r="Z43" s="79">
        <f t="shared" si="24"/>
        <v>6.4097021490511497E-2</v>
      </c>
      <c r="AA43" s="79">
        <f t="shared" si="25"/>
        <v>4.8227975367600852E-2</v>
      </c>
      <c r="AB43" s="79">
        <f t="shared" si="26"/>
        <v>0.10036257383435969</v>
      </c>
      <c r="AC43" s="78">
        <f t="shared" si="27"/>
        <v>0.21268757069247202</v>
      </c>
      <c r="AE43" s="28">
        <f t="shared" si="30"/>
        <v>0.970225</v>
      </c>
      <c r="AG43" s="64">
        <v>1120</v>
      </c>
      <c r="AJ43" s="70">
        <v>17074</v>
      </c>
      <c r="AK43" s="72">
        <v>18194</v>
      </c>
      <c r="AM43" s="60"/>
      <c r="AS43" s="23">
        <f t="shared" si="5"/>
        <v>1120</v>
      </c>
      <c r="AV43" s="23">
        <f t="shared" si="7"/>
        <v>17074</v>
      </c>
      <c r="AW43" s="23">
        <f t="shared" si="8"/>
        <v>18194</v>
      </c>
      <c r="AX43" s="23">
        <f>AW43-AV43</f>
        <v>1120</v>
      </c>
      <c r="AY43" s="124">
        <f t="shared" si="3"/>
        <v>6.1558755633725405E-2</v>
      </c>
      <c r="AZ43" s="78">
        <f t="shared" si="4"/>
        <v>4.7022899083867427E-2</v>
      </c>
      <c r="BA43" s="15">
        <v>11985</v>
      </c>
      <c r="BC43" s="78">
        <f t="shared" si="28"/>
        <v>0.71684730264102892</v>
      </c>
      <c r="BD43" s="78">
        <f t="shared" si="29"/>
        <v>0.80391162920470272</v>
      </c>
      <c r="BE43" s="78">
        <f>(AS43+X43)/B43</f>
        <v>0.25971046977633944</v>
      </c>
    </row>
    <row r="44" spans="1:57" x14ac:dyDescent="0.3">
      <c r="A44">
        <v>2016</v>
      </c>
      <c r="B44" s="83">
        <f t="shared" si="11"/>
        <v>17367.829110293223</v>
      </c>
      <c r="C44" s="123">
        <v>5.8951319932186969E-2</v>
      </c>
      <c r="D44" s="78">
        <v>8.2073141196415594E-2</v>
      </c>
      <c r="E44" s="78">
        <v>0.14102446112860256</v>
      </c>
      <c r="G44" s="23">
        <f t="shared" ref="G44:G45" si="32">B44*C44</f>
        <v>1023.856450408446</v>
      </c>
      <c r="H44" s="23">
        <f t="shared" ref="H44:H45" si="33">B44*D44</f>
        <v>1425.4322908443128</v>
      </c>
      <c r="I44" s="23">
        <f t="shared" ref="I44:I45" si="34">E44*B44</f>
        <v>2449.2887412527589</v>
      </c>
      <c r="K44" s="23">
        <f t="shared" si="9"/>
        <v>14918.540369040466</v>
      </c>
      <c r="L44" s="23">
        <f t="shared" ref="L44:L45" si="35">K44*Q44</f>
        <v>115.37891801776293</v>
      </c>
      <c r="M44" s="23">
        <f t="shared" ref="M44:M45" si="36">K44*R44</f>
        <v>2032.9277423468798</v>
      </c>
      <c r="N44" s="23">
        <f t="shared" ref="N44:N45" si="37">M44+L44</f>
        <v>2148.3066603646425</v>
      </c>
      <c r="P44" s="78">
        <v>0.27253708366345147</v>
      </c>
      <c r="Q44" s="124">
        <v>7.7339280629090054E-3</v>
      </c>
      <c r="R44" s="124">
        <f t="shared" si="18"/>
        <v>0.13626854183172574</v>
      </c>
      <c r="S44" s="124">
        <f t="shared" si="19"/>
        <v>0.14400246989463475</v>
      </c>
      <c r="U44" s="85">
        <f t="shared" ref="U44:U45" si="38">G44+L44</f>
        <v>1139.2353684262089</v>
      </c>
      <c r="V44" s="85">
        <f t="shared" ref="V44:V45" si="39">H44</f>
        <v>1425.4322908443128</v>
      </c>
      <c r="W44" s="85">
        <f t="shared" ref="W44:W45" si="40">M44</f>
        <v>2032.9277423468798</v>
      </c>
      <c r="X44" s="85">
        <f t="shared" ref="X44:X45" si="41">SUM(U44:W44)</f>
        <v>4597.5954016174019</v>
      </c>
      <c r="Z44" s="79">
        <f t="shared" ref="Z44:Z45" si="42">(L44+G44)/B44</f>
        <v>6.559457495761685E-2</v>
      </c>
      <c r="AA44" s="79">
        <f t="shared" ref="AA44:AA45" si="43">H44/B44</f>
        <v>8.2073141196415594E-2</v>
      </c>
      <c r="AB44" s="79">
        <f t="shared" ref="AB44:AB45" si="44">M44/B44</f>
        <v>0.11705134415112618</v>
      </c>
      <c r="AC44" s="78">
        <f t="shared" ref="AC44:AC45" si="45">SUM(Z44:AB44)</f>
        <v>0.26471906030515863</v>
      </c>
      <c r="AE44" s="28">
        <f t="shared" si="30"/>
        <v>0.970225</v>
      </c>
      <c r="AG44" s="23">
        <f>328+434</f>
        <v>762</v>
      </c>
      <c r="AJ44" s="101">
        <v>11628</v>
      </c>
      <c r="AK44" s="101">
        <f>AJ44+AG44</f>
        <v>12390</v>
      </c>
      <c r="AM44" s="61"/>
      <c r="AQ44" s="38">
        <v>5472</v>
      </c>
      <c r="AV44">
        <f>AW44</f>
        <v>17862</v>
      </c>
      <c r="AW44">
        <f t="shared" si="8"/>
        <v>17862</v>
      </c>
      <c r="AX44" s="15">
        <f>AW44-AV44</f>
        <v>0</v>
      </c>
      <c r="AY44" s="124">
        <f t="shared" si="3"/>
        <v>6.1501210653753025E-2</v>
      </c>
      <c r="AZ44" s="78">
        <f t="shared" si="4"/>
        <v>4.3874222573297476E-2</v>
      </c>
    </row>
    <row r="45" spans="1:57" x14ac:dyDescent="0.3">
      <c r="A45">
        <v>2017</v>
      </c>
      <c r="B45" s="83">
        <f t="shared" si="11"/>
        <v>9212.7529569367216</v>
      </c>
      <c r="C45" s="123">
        <v>0.15703130259171996</v>
      </c>
      <c r="D45" s="78">
        <v>4.2645573880848199E-2</v>
      </c>
      <c r="E45" s="78">
        <v>0.19967687647256815</v>
      </c>
      <c r="G45" s="23">
        <f t="shared" si="32"/>
        <v>1446.6905972834932</v>
      </c>
      <c r="H45" s="23">
        <f t="shared" si="33"/>
        <v>392.88313687104767</v>
      </c>
      <c r="I45" s="23">
        <f t="shared" si="34"/>
        <v>1839.5737341545407</v>
      </c>
      <c r="K45" s="23">
        <f>AK45/(1-S45)/AE45</f>
        <v>7373.1792227821816</v>
      </c>
      <c r="L45" s="23">
        <f t="shared" si="35"/>
        <v>34.637398844506478</v>
      </c>
      <c r="M45" s="23">
        <f t="shared" si="36"/>
        <v>1224.4961128912682</v>
      </c>
      <c r="N45" s="23">
        <f t="shared" si="37"/>
        <v>1259.1335117357746</v>
      </c>
      <c r="P45" s="78">
        <v>0.33214874503734609</v>
      </c>
      <c r="Q45" s="124">
        <f>AVERAGE(Q40:Q44)</f>
        <v>4.6977562592648422E-3</v>
      </c>
      <c r="R45" s="124">
        <f t="shared" si="18"/>
        <v>0.16607437251867305</v>
      </c>
      <c r="S45" s="124">
        <f t="shared" si="19"/>
        <v>0.17077212877793788</v>
      </c>
      <c r="U45" s="85">
        <f t="shared" si="38"/>
        <v>1481.3279961279995</v>
      </c>
      <c r="V45" s="85">
        <f t="shared" si="39"/>
        <v>392.88313687104767</v>
      </c>
      <c r="W45" s="85">
        <f t="shared" si="40"/>
        <v>1224.4961128912682</v>
      </c>
      <c r="X45" s="85">
        <f t="shared" si="41"/>
        <v>3098.7072458903153</v>
      </c>
      <c r="Z45" s="79">
        <f t="shared" si="42"/>
        <v>0.16079102555470534</v>
      </c>
      <c r="AA45" s="79">
        <f t="shared" si="43"/>
        <v>4.2645573880848199E-2</v>
      </c>
      <c r="AB45" s="79">
        <f t="shared" si="44"/>
        <v>0.13291316055200272</v>
      </c>
      <c r="AC45" s="78">
        <f t="shared" si="45"/>
        <v>0.33634975998755623</v>
      </c>
      <c r="AE45" s="28">
        <f t="shared" si="30"/>
        <v>0.970225</v>
      </c>
      <c r="AG45" s="23">
        <f>348+641</f>
        <v>989</v>
      </c>
      <c r="AJ45">
        <v>4943</v>
      </c>
      <c r="AK45" s="72">
        <f>AJ45+AG45</f>
        <v>5932</v>
      </c>
      <c r="AM45" s="61"/>
      <c r="AV45">
        <f>AW45</f>
        <v>5932</v>
      </c>
      <c r="AW45">
        <f t="shared" si="8"/>
        <v>5932</v>
      </c>
      <c r="AX45" s="15">
        <f>AW45-AV45</f>
        <v>0</v>
      </c>
      <c r="AY45" s="124">
        <f>AG45/AK45</f>
        <v>0.1667228590694538</v>
      </c>
      <c r="AZ45" s="78">
        <f>AG45/B45</f>
        <v>0.10735119074861707</v>
      </c>
    </row>
    <row r="46" spans="1:57" x14ac:dyDescent="0.3">
      <c r="AM46" s="61"/>
    </row>
    <row r="47" spans="1:57" x14ac:dyDescent="0.3">
      <c r="B47" s="23">
        <f>AVERAGE(B36:B45)</f>
        <v>18572.832000147282</v>
      </c>
      <c r="C47" s="78">
        <f>AVERAGE(C36:C45)</f>
        <v>6.1509255477656191E-2</v>
      </c>
      <c r="D47" s="78">
        <f t="shared" ref="D47:E47" si="46">AVERAGE(D36:D45)</f>
        <v>5.7555928656692748E-2</v>
      </c>
      <c r="E47" s="78">
        <f t="shared" si="46"/>
        <v>0.11906518413434894</v>
      </c>
      <c r="F47" s="23"/>
      <c r="G47" s="23">
        <f t="shared" ref="G47:I47" si="47">AVERAGE(G36:G45)</f>
        <v>1092.2738205460944</v>
      </c>
      <c r="H47" s="23">
        <f t="shared" si="47"/>
        <v>1132.4959877246333</v>
      </c>
      <c r="I47" s="23">
        <f t="shared" si="47"/>
        <v>2224.7698082707275</v>
      </c>
      <c r="J47" s="23"/>
      <c r="K47" s="23">
        <f>AVERAGE(K36:K45)</f>
        <v>16348.06219187655</v>
      </c>
      <c r="L47" s="23">
        <f t="shared" ref="L47:N47" si="48">AVERAGE(L36:L45)</f>
        <v>70.316785809390268</v>
      </c>
      <c r="M47" s="23">
        <f t="shared" si="48"/>
        <v>2054.0757505065812</v>
      </c>
      <c r="N47" s="23">
        <f t="shared" si="48"/>
        <v>2124.3925363159715</v>
      </c>
      <c r="P47" s="78">
        <f t="shared" ref="P47:S47" si="49">AVERAGE(P36:P45)</f>
        <v>0.256184129569904</v>
      </c>
      <c r="Q47" s="78">
        <f t="shared" si="49"/>
        <v>4.3656500031978183E-3</v>
      </c>
      <c r="R47" s="78">
        <f t="shared" si="49"/>
        <v>0.128092064784952</v>
      </c>
      <c r="S47" s="78">
        <f t="shared" si="49"/>
        <v>0.1324577147881498</v>
      </c>
      <c r="T47" s="78"/>
      <c r="U47" s="23">
        <f t="shared" ref="U47:X47" si="50">AVERAGE(U36:U45)</f>
        <v>1162.5906063554844</v>
      </c>
      <c r="V47" s="23">
        <f t="shared" si="50"/>
        <v>1132.4959877246333</v>
      </c>
      <c r="W47" s="23">
        <f t="shared" si="50"/>
        <v>2054.0757505065812</v>
      </c>
      <c r="X47" s="23">
        <f t="shared" si="50"/>
        <v>4349.162344586699</v>
      </c>
      <c r="Y47" s="78"/>
      <c r="Z47" s="79">
        <f t="shared" ref="Z47:AC47" si="51">AVERAGE(Z36:Z45)</f>
        <v>6.534047206946704E-2</v>
      </c>
      <c r="AA47" s="79">
        <f t="shared" si="51"/>
        <v>5.7555928656692748E-2</v>
      </c>
      <c r="AB47" s="79">
        <f t="shared" si="51"/>
        <v>0.11230418695077056</v>
      </c>
      <c r="AC47" s="79">
        <f t="shared" si="51"/>
        <v>0.23520058767693031</v>
      </c>
      <c r="AD47" s="78"/>
      <c r="AE47" s="78"/>
      <c r="AG47" s="23">
        <f t="shared" ref="AG47:AK47" si="52">AVERAGE(AG36:AG45)</f>
        <v>1094.3</v>
      </c>
      <c r="AH47" s="23" t="e">
        <f t="shared" si="52"/>
        <v>#DIV/0!</v>
      </c>
      <c r="AI47" s="23" t="e">
        <f t="shared" si="52"/>
        <v>#DIV/0!</v>
      </c>
      <c r="AJ47" s="23">
        <f t="shared" si="52"/>
        <v>12705.859891566264</v>
      </c>
      <c r="AK47" s="23">
        <f t="shared" si="52"/>
        <v>13800.159891566265</v>
      </c>
      <c r="AM47" s="61"/>
      <c r="AS47" s="23">
        <f t="shared" ref="AS47" si="53">AVERAGE(AS36:AS45)</f>
        <v>1456.25</v>
      </c>
      <c r="AV47" s="23">
        <f t="shared" ref="AV47" si="54">AVERAGE(AV36:AV45)</f>
        <v>16311.451891566267</v>
      </c>
      <c r="AW47" s="23">
        <f t="shared" ref="AW47" si="55">AVERAGE(AW36:AW45)</f>
        <v>17459.459891566265</v>
      </c>
      <c r="AY47" s="81">
        <f>AVERAGE(AY36:AY45)</f>
        <v>8.6151766545558742E-2</v>
      </c>
      <c r="AZ47" s="81">
        <f>AVERAGE(AZ36:AZ45)</f>
        <v>6.3264753154522041E-2</v>
      </c>
      <c r="BC47" s="82">
        <f>AVERAGE(BC34:BC43)</f>
        <v>0.93967050119810724</v>
      </c>
      <c r="BD47" s="82">
        <f>AVERAGE(BD34:BD43)</f>
        <v>1.0398169644359989</v>
      </c>
      <c r="BE47" s="82">
        <f>AVERAGE(BE34:BE43)</f>
        <v>0.28994405377572441</v>
      </c>
    </row>
    <row r="48" spans="1:57" x14ac:dyDescent="0.3">
      <c r="AG48" s="23">
        <f t="shared" ref="AG48:AK48" si="56">GEOMEAN(AG36:AG45)</f>
        <v>1024.3465099719474</v>
      </c>
      <c r="AH48" s="23" t="e">
        <f t="shared" si="56"/>
        <v>#NUM!</v>
      </c>
      <c r="AI48" s="23" t="e">
        <f t="shared" si="56"/>
        <v>#NUM!</v>
      </c>
      <c r="AJ48" s="125">
        <f t="shared" si="56"/>
        <v>11476.618144200296</v>
      </c>
      <c r="AK48" s="23">
        <f t="shared" si="56"/>
        <v>12566.38299054546</v>
      </c>
      <c r="AS48" s="23">
        <f>GEOMEAN(AS36:AS45)</f>
        <v>1346.1797067383302</v>
      </c>
      <c r="AV48" s="23">
        <f>GEOMEAN(AV36:AV45)</f>
        <v>14797.756006466852</v>
      </c>
      <c r="AW48" s="23">
        <f>GEOMEAN(AW36:AW45)</f>
        <v>15785.513234546035</v>
      </c>
      <c r="AY48" s="132">
        <f>GEOMEAN(AY36:AY45)</f>
        <v>8.1514824969335459E-2</v>
      </c>
      <c r="BC48" s="78">
        <f>GEOMEAN(BC34:BC43)</f>
        <v>0.92441317061257022</v>
      </c>
    </row>
    <row r="50" spans="45:51" x14ac:dyDescent="0.3">
      <c r="AS50" s="23">
        <f>AVERAGE(AS5:AS47)</f>
        <v>1506.03125</v>
      </c>
      <c r="AT50" s="50">
        <f>AVERAGE(AT5:AT47)</f>
        <v>9593.8461538461543</v>
      </c>
      <c r="AU50" s="50">
        <f>AVERAGE(AU5:AU47)</f>
        <v>11596</v>
      </c>
      <c r="AV50" s="50"/>
      <c r="AW50" s="50"/>
      <c r="AX50" s="50"/>
      <c r="AY50" s="50"/>
    </row>
  </sheetData>
  <customSheetViews>
    <customSheetView guid="{E3A9337A-4D15-43B3-9866-81CFF2FB24B3}" hiddenRows="1">
      <pane xSplit="1" ySplit="41" topLeftCell="Z51" activePane="bottomRight" state="frozen"/>
      <selection pane="bottomRight" activeCell="BD81" sqref="BD81"/>
      <pageMargins left="0.7" right="0.7" top="0.75" bottom="0.75" header="0.3" footer="0.3"/>
    </customSheetView>
  </customSheetView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G20" sqref="G20"/>
    </sheetView>
  </sheetViews>
  <sheetFormatPr defaultRowHeight="14.4" x14ac:dyDescent="0.3"/>
  <sheetData/>
  <customSheetViews>
    <customSheetView guid="{E3A9337A-4D15-43B3-9866-81CFF2FB24B3}">
      <selection activeCell="J37" sqref="J3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Documentation</vt:lpstr>
      <vt:lpstr>Conv</vt:lpstr>
      <vt:lpstr>Spawners</vt:lpstr>
      <vt:lpstr>Fishery</vt:lpstr>
      <vt:lpstr>Hatchery</vt:lpstr>
      <vt:lpstr>Runs</vt:lpstr>
      <vt:lpstr>Background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Beamesderfer</dc:creator>
  <cp:lastModifiedBy>xxx</cp:lastModifiedBy>
  <dcterms:created xsi:type="dcterms:W3CDTF">2018-03-15T00:43:36Z</dcterms:created>
  <dcterms:modified xsi:type="dcterms:W3CDTF">2020-08-13T16:31:51Z</dcterms:modified>
</cp:coreProperties>
</file>