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ivotTables/pivotTable1.xml" ContentType="application/vnd.openxmlformats-officedocument.spreadsheetml.pivotTable+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pivotTables/pivotTable2.xml" ContentType="application/vnd.openxmlformats-officedocument.spreadsheetml.pivotTable+xml"/>
  <Override PartName="/xl/drawings/drawing6.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C:\Users\beame\Documents\NMFS Columbia Basin\10. Quantitative goals\UCR sockeye\"/>
    </mc:Choice>
  </mc:AlternateContent>
  <xr:revisionPtr revIDLastSave="0" documentId="13_ncr:1_{8405A2F8-8446-4723-9B24-6F08BFAACE08}" xr6:coauthVersionLast="47" xr6:coauthVersionMax="47" xr10:uidLastSave="{00000000-0000-0000-0000-000000000000}"/>
  <bookViews>
    <workbookView xWindow="-120" yWindow="-120" windowWidth="38640" windowHeight="21240" tabRatio="802" xr2:uid="{00000000-000D-0000-FFFF-FFFF00000000}"/>
  </bookViews>
  <sheets>
    <sheet name="Summary" sheetId="10" r:id="rId1"/>
    <sheet name="Documentation" sheetId="20" r:id="rId2"/>
    <sheet name="Run" sheetId="11" r:id="rId3"/>
    <sheet name="Conv" sheetId="23" r:id="rId4"/>
    <sheet name="HistoricAbund_Calcs." sheetId="17" r:id="rId5"/>
    <sheet name="FutureAbund_Calcs" sheetId="18" r:id="rId6"/>
    <sheet name="Yak" sheetId="22" r:id="rId7"/>
    <sheet name="Wenat" sheetId="21" r:id="rId8"/>
    <sheet name="Okan" sheetId="15" r:id="rId9"/>
    <sheet name="HarvestGoals_Calc" sheetId="16" r:id="rId10"/>
    <sheet name="Populations" sheetId="14" r:id="rId11"/>
    <sheet name="Fisheries" sheetId="13" r:id="rId12"/>
    <sheet name="Hatcheries" sheetId="12" r:id="rId13"/>
  </sheets>
  <definedNames>
    <definedName name="_Ref67714019" localSheetId="3">#REF!</definedName>
    <definedName name="_Ref67714019" localSheetId="1">#REF!</definedName>
    <definedName name="_Ref67714019" localSheetId="9">#REF!</definedName>
    <definedName name="_Ref67714019" localSheetId="4">#REF!</definedName>
    <definedName name="_Ref67714019" localSheetId="8">#REF!</definedName>
    <definedName name="_Ref67714019">#REF!</definedName>
    <definedName name="solver_adj" localSheetId="3" hidden="1">Conv!$X$22</definedName>
    <definedName name="solver_adj" localSheetId="2" hidden="1">Run!$AJ$22</definedName>
    <definedName name="solver_cvg" localSheetId="3" hidden="1">0.0001</definedName>
    <definedName name="solver_cvg" localSheetId="2" hidden="1">0.0001</definedName>
    <definedName name="solver_drv" localSheetId="3" hidden="1">1</definedName>
    <definedName name="solver_drv" localSheetId="2" hidden="1">1</definedName>
    <definedName name="solver_eng" localSheetId="3" hidden="1">1</definedName>
    <definedName name="solver_eng" localSheetId="2" hidden="1">1</definedName>
    <definedName name="solver_est" localSheetId="3" hidden="1">1</definedName>
    <definedName name="solver_est" localSheetId="2" hidden="1">1</definedName>
    <definedName name="solver_itr" localSheetId="3" hidden="1">2147483647</definedName>
    <definedName name="solver_itr" localSheetId="2" hidden="1">2147483647</definedName>
    <definedName name="solver_mip" localSheetId="3" hidden="1">2147483647</definedName>
    <definedName name="solver_mip" localSheetId="2" hidden="1">2147483647</definedName>
    <definedName name="solver_mni" localSheetId="3" hidden="1">30</definedName>
    <definedName name="solver_mni" localSheetId="2" hidden="1">30</definedName>
    <definedName name="solver_mrt" localSheetId="3" hidden="1">0.075</definedName>
    <definedName name="solver_mrt" localSheetId="2" hidden="1">0.075</definedName>
    <definedName name="solver_msl" localSheetId="3" hidden="1">2</definedName>
    <definedName name="solver_msl" localSheetId="2" hidden="1">2</definedName>
    <definedName name="solver_neg" localSheetId="3" hidden="1">1</definedName>
    <definedName name="solver_neg" localSheetId="2" hidden="1">1</definedName>
    <definedName name="solver_nod" localSheetId="3" hidden="1">2147483647</definedName>
    <definedName name="solver_nod" localSheetId="2" hidden="1">2147483647</definedName>
    <definedName name="solver_num" localSheetId="3" hidden="1">0</definedName>
    <definedName name="solver_num" localSheetId="2" hidden="1">0</definedName>
    <definedName name="solver_nwt" localSheetId="3" hidden="1">1</definedName>
    <definedName name="solver_nwt" localSheetId="2" hidden="1">1</definedName>
    <definedName name="solver_opt" localSheetId="3" hidden="1">Conv!$Y$17</definedName>
    <definedName name="solver_opt" localSheetId="2" hidden="1">Run!$AL$23</definedName>
    <definedName name="solver_pre" localSheetId="3" hidden="1">0.000001</definedName>
    <definedName name="solver_pre" localSheetId="2" hidden="1">0.000001</definedName>
    <definedName name="solver_rbv" localSheetId="3" hidden="1">1</definedName>
    <definedName name="solver_rbv" localSheetId="2" hidden="1">1</definedName>
    <definedName name="solver_rlx" localSheetId="3" hidden="1">2</definedName>
    <definedName name="solver_rlx" localSheetId="2" hidden="1">2</definedName>
    <definedName name="solver_rsd" localSheetId="3" hidden="1">0</definedName>
    <definedName name="solver_rsd" localSheetId="2" hidden="1">0</definedName>
    <definedName name="solver_scl" localSheetId="3" hidden="1">1</definedName>
    <definedName name="solver_scl" localSheetId="2" hidden="1">1</definedName>
    <definedName name="solver_sho" localSheetId="3" hidden="1">2</definedName>
    <definedName name="solver_sho" localSheetId="2" hidden="1">2</definedName>
    <definedName name="solver_ssz" localSheetId="3" hidden="1">100</definedName>
    <definedName name="solver_ssz" localSheetId="2" hidden="1">100</definedName>
    <definedName name="solver_tim" localSheetId="3" hidden="1">2147483647</definedName>
    <definedName name="solver_tim" localSheetId="2" hidden="1">2147483647</definedName>
    <definedName name="solver_tol" localSheetId="3" hidden="1">0.01</definedName>
    <definedName name="solver_tol" localSheetId="2" hidden="1">0.01</definedName>
    <definedName name="solver_typ" localSheetId="3" hidden="1">3</definedName>
    <definedName name="solver_typ" localSheetId="2" hidden="1">3</definedName>
    <definedName name="solver_val" localSheetId="3" hidden="1">0.4</definedName>
    <definedName name="solver_val" localSheetId="2" hidden="1">12125</definedName>
    <definedName name="solver_ver" localSheetId="3" hidden="1">3</definedName>
    <definedName name="solver_ver" localSheetId="2" hidden="1">3</definedName>
  </definedNames>
  <calcPr calcId="181029"/>
  <pivotCaches>
    <pivotCache cacheId="0" r:id="rId14"/>
    <pivotCache cacheId="1" r:id="rId15"/>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5" i="10" l="1"/>
  <c r="J2" i="15"/>
  <c r="J60" i="15"/>
  <c r="C19" i="23"/>
  <c r="X28" i="10" l="1"/>
  <c r="W28" i="10"/>
  <c r="V28" i="10"/>
  <c r="X38" i="23"/>
  <c r="T38" i="23"/>
  <c r="P38" i="23"/>
  <c r="X5" i="23"/>
  <c r="T5" i="23"/>
  <c r="AP11" i="11" l="1"/>
  <c r="AP10" i="11"/>
  <c r="AP9" i="11"/>
  <c r="AP8" i="11"/>
  <c r="AP7" i="11"/>
  <c r="AP6" i="11"/>
  <c r="AP12" i="11"/>
  <c r="AJ19" i="11"/>
  <c r="W6" i="23"/>
  <c r="AF18" i="11" l="1"/>
  <c r="AE18" i="11"/>
  <c r="AD18" i="11"/>
  <c r="Z18" i="11"/>
  <c r="Y18" i="11"/>
  <c r="U18" i="11"/>
  <c r="T18" i="11"/>
  <c r="Q18" i="11"/>
  <c r="AM22" i="11"/>
  <c r="AM23" i="11" s="1"/>
  <c r="AM24" i="11" s="1"/>
  <c r="C5" i="23" s="1"/>
  <c r="U38" i="10"/>
  <c r="D62" i="11"/>
  <c r="D61" i="11"/>
  <c r="Z16" i="11"/>
  <c r="AE16" i="11"/>
  <c r="Z15" i="11"/>
  <c r="AE15" i="11"/>
  <c r="Y16" i="11"/>
  <c r="AD16" i="11"/>
  <c r="Y15" i="11"/>
  <c r="AD15" i="11" s="1"/>
  <c r="P18" i="11"/>
  <c r="AM13" i="11"/>
  <c r="AM12" i="11"/>
  <c r="AM11" i="11"/>
  <c r="AM10" i="11"/>
  <c r="AM9" i="11"/>
  <c r="AM8" i="11"/>
  <c r="AM7" i="11"/>
  <c r="AM6" i="11"/>
  <c r="AM18" i="11" s="1"/>
  <c r="AM5" i="11"/>
  <c r="AM14" i="11"/>
  <c r="U39" i="10" l="1"/>
  <c r="U40" i="10"/>
  <c r="V7" i="10"/>
  <c r="S6" i="23" l="1"/>
  <c r="O6" i="23"/>
  <c r="K6" i="23"/>
  <c r="X36" i="23" l="1"/>
  <c r="J24" i="21"/>
  <c r="J23" i="21" s="1"/>
  <c r="J22" i="21" s="1"/>
  <c r="J21" i="21" s="1"/>
  <c r="J20" i="21" s="1"/>
  <c r="J19" i="21" s="1"/>
  <c r="J18" i="21" s="1"/>
  <c r="J17" i="21" s="1"/>
  <c r="M18" i="21"/>
  <c r="M17" i="21"/>
  <c r="M23" i="21"/>
  <c r="O23" i="21" s="1"/>
  <c r="M22" i="21"/>
  <c r="O22" i="21" s="1"/>
  <c r="M21" i="21"/>
  <c r="O21" i="21" s="1"/>
  <c r="M20" i="21"/>
  <c r="O20" i="21" s="1"/>
  <c r="M19" i="21"/>
  <c r="O19" i="21" s="1"/>
  <c r="C37" i="23"/>
  <c r="X46" i="23"/>
  <c r="T46" i="23"/>
  <c r="O35" i="21" l="1"/>
  <c r="O34" i="21"/>
  <c r="M34" i="21"/>
  <c r="AC29" i="10" s="1"/>
  <c r="M35" i="21"/>
  <c r="V19" i="11" l="1"/>
  <c r="U19" i="11"/>
  <c r="T19" i="11"/>
  <c r="R19" i="11"/>
  <c r="Q19" i="11"/>
  <c r="P19" i="11"/>
  <c r="W22" i="11"/>
  <c r="W14" i="11"/>
  <c r="W13" i="11"/>
  <c r="W12" i="11"/>
  <c r="W11" i="11"/>
  <c r="W10" i="11"/>
  <c r="W9" i="11"/>
  <c r="W8" i="11"/>
  <c r="W7" i="11"/>
  <c r="W6" i="11"/>
  <c r="W5" i="11"/>
  <c r="AK22" i="11"/>
  <c r="AF22" i="11"/>
  <c r="AE22" i="11"/>
  <c r="AD22" i="11"/>
  <c r="AB22" i="11"/>
  <c r="AA22" i="11"/>
  <c r="Z22" i="11"/>
  <c r="Y22" i="11"/>
  <c r="V22" i="11"/>
  <c r="U22" i="11"/>
  <c r="T22" i="11"/>
  <c r="R22" i="11"/>
  <c r="Q22" i="11"/>
  <c r="W18" i="11" l="1"/>
  <c r="W23" i="11" s="1"/>
  <c r="W24" i="11" s="1"/>
  <c r="W19" i="11"/>
  <c r="AF14" i="11" l="1"/>
  <c r="AE14" i="11"/>
  <c r="AF13" i="11"/>
  <c r="AE13" i="11"/>
  <c r="AF12" i="11"/>
  <c r="AE12" i="11"/>
  <c r="AF11" i="11"/>
  <c r="AE11" i="11"/>
  <c r="AF10" i="11"/>
  <c r="AE10" i="11"/>
  <c r="AF9" i="11"/>
  <c r="AE9" i="11"/>
  <c r="AF8" i="11"/>
  <c r="AE8" i="11"/>
  <c r="AF7" i="11"/>
  <c r="AE7" i="11"/>
  <c r="AF6" i="11"/>
  <c r="AE6" i="11"/>
  <c r="AF5" i="11"/>
  <c r="AE5" i="11"/>
  <c r="AA14" i="11"/>
  <c r="Z14" i="11"/>
  <c r="Y14" i="11"/>
  <c r="AA13" i="11"/>
  <c r="Z13" i="11"/>
  <c r="Y13" i="11"/>
  <c r="AA12" i="11"/>
  <c r="Z12" i="11"/>
  <c r="Y12" i="11"/>
  <c r="AA11" i="11"/>
  <c r="Z11" i="11"/>
  <c r="Y11" i="11"/>
  <c r="AD11" i="11" s="1"/>
  <c r="AA10" i="11"/>
  <c r="Z10" i="11"/>
  <c r="Y10" i="11"/>
  <c r="AA9" i="11"/>
  <c r="Z9" i="11"/>
  <c r="Y9" i="11"/>
  <c r="AA8" i="11"/>
  <c r="Z8" i="11"/>
  <c r="Y8" i="11"/>
  <c r="AA7" i="11"/>
  <c r="Z7" i="11"/>
  <c r="Y7" i="11"/>
  <c r="AD7" i="11" s="1"/>
  <c r="AA6" i="11"/>
  <c r="Z6" i="11"/>
  <c r="Y6" i="11"/>
  <c r="AA5" i="11"/>
  <c r="Z5" i="11"/>
  <c r="Y5" i="11"/>
  <c r="V18" i="11"/>
  <c r="Y20" i="10" s="1"/>
  <c r="AH14" i="11"/>
  <c r="AH13" i="11"/>
  <c r="AH12" i="11"/>
  <c r="AH11" i="11"/>
  <c r="AH10" i="11"/>
  <c r="AH9" i="11"/>
  <c r="AH8" i="11"/>
  <c r="R18" i="11"/>
  <c r="N35" i="21"/>
  <c r="AC31" i="10" s="1"/>
  <c r="AC33" i="10" s="1"/>
  <c r="N34" i="21"/>
  <c r="O6" i="11"/>
  <c r="O7" i="11" s="1"/>
  <c r="O8" i="11" s="1"/>
  <c r="O9" i="11" s="1"/>
  <c r="O10" i="11" s="1"/>
  <c r="O11" i="11" s="1"/>
  <c r="O12" i="11" s="1"/>
  <c r="O13" i="11" s="1"/>
  <c r="O14" i="11" s="1"/>
  <c r="AB9" i="11" l="1"/>
  <c r="AB13" i="11"/>
  <c r="W20" i="11"/>
  <c r="V19" i="10"/>
  <c r="AB8" i="11"/>
  <c r="AB12" i="11"/>
  <c r="AD8" i="11"/>
  <c r="AD12" i="11"/>
  <c r="U26" i="10"/>
  <c r="AC34" i="10" s="1"/>
  <c r="P23" i="11"/>
  <c r="P24" i="11" s="1"/>
  <c r="AB20" i="11"/>
  <c r="C17" i="23" s="1"/>
  <c r="M21" i="23" s="1"/>
  <c r="V18" i="10"/>
  <c r="AB5" i="11"/>
  <c r="AA18" i="11"/>
  <c r="V20" i="10" s="1"/>
  <c r="AB7" i="11"/>
  <c r="AB11" i="11"/>
  <c r="AD5" i="11"/>
  <c r="AD9" i="11"/>
  <c r="AD13" i="11"/>
  <c r="AB6" i="11"/>
  <c r="AB10" i="11"/>
  <c r="AB14" i="11"/>
  <c r="AD6" i="11"/>
  <c r="AD10" i="11"/>
  <c r="AD14" i="11"/>
  <c r="U30" i="10"/>
  <c r="Q23" i="11"/>
  <c r="Y18" i="10"/>
  <c r="T23" i="11"/>
  <c r="AD26" i="11"/>
  <c r="D13" i="23" s="1"/>
  <c r="AJ18" i="11"/>
  <c r="AJ23" i="11" s="1"/>
  <c r="AJ24" i="11" s="1"/>
  <c r="Y19" i="10"/>
  <c r="U23" i="11"/>
  <c r="AE26" i="11"/>
  <c r="D10" i="23" s="1"/>
  <c r="E10" i="23" s="1"/>
  <c r="U34" i="10"/>
  <c r="R23" i="11"/>
  <c r="V23" i="11"/>
  <c r="AF26" i="11"/>
  <c r="D7" i="23" s="1"/>
  <c r="AH18" i="11"/>
  <c r="P37" i="23"/>
  <c r="D34" i="23"/>
  <c r="O34" i="23" s="1"/>
  <c r="D31" i="23"/>
  <c r="K31" i="23" s="1"/>
  <c r="D28" i="23"/>
  <c r="O28" i="23" s="1"/>
  <c r="W12" i="23"/>
  <c r="S12" i="23"/>
  <c r="O12" i="23"/>
  <c r="K12" i="23"/>
  <c r="E12" i="23"/>
  <c r="W9" i="23"/>
  <c r="S9" i="23"/>
  <c r="O9" i="23"/>
  <c r="K9" i="23"/>
  <c r="E9" i="23"/>
  <c r="E6" i="23"/>
  <c r="V22" i="10" l="1"/>
  <c r="S7" i="23"/>
  <c r="D29" i="23"/>
  <c r="S29" i="23" s="1"/>
  <c r="T24" i="11"/>
  <c r="C13" i="23" s="1"/>
  <c r="C35" i="23"/>
  <c r="C14" i="23"/>
  <c r="AB24" i="11"/>
  <c r="W26" i="11"/>
  <c r="V24" i="11"/>
  <c r="C7" i="23" s="1"/>
  <c r="C29" i="23"/>
  <c r="R24" i="11"/>
  <c r="R26" i="11"/>
  <c r="C30" i="23"/>
  <c r="K13" i="23"/>
  <c r="D35" i="23"/>
  <c r="W35" i="23" s="1"/>
  <c r="AB29" i="11"/>
  <c r="AB28" i="11"/>
  <c r="AB18" i="11"/>
  <c r="U24" i="11"/>
  <c r="C10" i="23" s="1"/>
  <c r="C32" i="23"/>
  <c r="E34" i="23"/>
  <c r="K34" i="23"/>
  <c r="Q24" i="11"/>
  <c r="Q26" i="11"/>
  <c r="C33" i="23"/>
  <c r="C36" i="23"/>
  <c r="C38" i="23" s="1"/>
  <c r="AB23" i="11"/>
  <c r="P36" i="23"/>
  <c r="T37" i="23"/>
  <c r="T36" i="23" s="1"/>
  <c r="AH23" i="11"/>
  <c r="AH24" i="11" s="1"/>
  <c r="S31" i="23"/>
  <c r="W31" i="23"/>
  <c r="E28" i="23"/>
  <c r="K28" i="23"/>
  <c r="O10" i="23"/>
  <c r="W10" i="23"/>
  <c r="H37" i="23"/>
  <c r="K7" i="23"/>
  <c r="K29" i="23"/>
  <c r="E7" i="23"/>
  <c r="E13" i="23"/>
  <c r="W28" i="23"/>
  <c r="E29" i="23"/>
  <c r="O31" i="23"/>
  <c r="W34" i="23"/>
  <c r="L37" i="23"/>
  <c r="S13" i="23"/>
  <c r="O7" i="23"/>
  <c r="W7" i="23"/>
  <c r="K10" i="23"/>
  <c r="S10" i="23"/>
  <c r="O13" i="23"/>
  <c r="W13" i="23"/>
  <c r="S28" i="23"/>
  <c r="O29" i="23"/>
  <c r="E31" i="23"/>
  <c r="D32" i="23"/>
  <c r="S34" i="23"/>
  <c r="W29" i="23" l="1"/>
  <c r="O35" i="23"/>
  <c r="E35" i="23"/>
  <c r="F35" i="23" s="1"/>
  <c r="F34" i="23" s="1"/>
  <c r="S35" i="23"/>
  <c r="K35" i="23"/>
  <c r="C11" i="23"/>
  <c r="Q27" i="11"/>
  <c r="C8" i="23"/>
  <c r="R27" i="11"/>
  <c r="F13" i="23"/>
  <c r="F12" i="23" s="1"/>
  <c r="F10" i="23" s="1"/>
  <c r="F9" i="23" s="1"/>
  <c r="F7" i="23" s="1"/>
  <c r="F6" i="23" s="1"/>
  <c r="E32" i="23"/>
  <c r="W32" i="23"/>
  <c r="S32" i="23"/>
  <c r="K32" i="23"/>
  <c r="O32" i="23"/>
  <c r="F32" i="23" l="1"/>
  <c r="F31" i="23" s="1"/>
  <c r="F29" i="23" s="1"/>
  <c r="F28" i="23" s="1"/>
  <c r="U32" i="10" l="1"/>
  <c r="U31" i="10" l="1"/>
  <c r="C14" i="22"/>
  <c r="C13" i="22"/>
  <c r="C36" i="21"/>
  <c r="F35" i="21"/>
  <c r="E35" i="21"/>
  <c r="F34" i="21"/>
  <c r="E34" i="21"/>
  <c r="H31" i="21"/>
  <c r="AK14" i="11" s="1"/>
  <c r="H30" i="21"/>
  <c r="AK13" i="11" s="1"/>
  <c r="H29" i="21"/>
  <c r="AK12" i="11" s="1"/>
  <c r="H28" i="21"/>
  <c r="AK11" i="11" s="1"/>
  <c r="H27" i="21"/>
  <c r="AK10" i="11" s="1"/>
  <c r="H26" i="21"/>
  <c r="AK9" i="11" s="1"/>
  <c r="H25" i="21"/>
  <c r="AK8" i="11" s="1"/>
  <c r="H24" i="21"/>
  <c r="AK7" i="11" s="1"/>
  <c r="H23" i="21"/>
  <c r="AK6" i="11" s="1"/>
  <c r="H22" i="21"/>
  <c r="H21" i="21"/>
  <c r="H20" i="21"/>
  <c r="AI19" i="11" l="1"/>
  <c r="AK5" i="11"/>
  <c r="AI18" i="11"/>
  <c r="AI23" i="11" s="1"/>
  <c r="H35" i="21"/>
  <c r="U4" i="10" s="1"/>
  <c r="H34" i="21"/>
  <c r="AI24" i="11" l="1"/>
  <c r="AL23" i="11"/>
  <c r="AK19" i="11"/>
  <c r="AK18" i="11"/>
  <c r="F19" i="20"/>
  <c r="F11" i="20"/>
  <c r="F8" i="20"/>
  <c r="F7" i="20"/>
  <c r="F5" i="20"/>
  <c r="F3" i="20"/>
  <c r="F18" i="20"/>
  <c r="F14" i="20"/>
  <c r="F6" i="20"/>
  <c r="F2" i="20"/>
  <c r="AK23" i="11" l="1"/>
  <c r="AK24" i="11" s="1"/>
  <c r="X18" i="10"/>
  <c r="AK27" i="11" l="1"/>
  <c r="F5" i="23"/>
  <c r="C27" i="23"/>
  <c r="F27" i="23" s="1"/>
  <c r="AK26" i="11"/>
  <c r="E16" i="14"/>
  <c r="F16" i="14" s="1"/>
  <c r="E17" i="14"/>
  <c r="F17" i="14" s="1"/>
  <c r="E18" i="14"/>
  <c r="F18" i="14" s="1"/>
  <c r="E19" i="14"/>
  <c r="F19" i="14" s="1"/>
  <c r="X12" i="10" l="1"/>
  <c r="F9" i="20"/>
  <c r="F10" i="20" l="1"/>
  <c r="W6" i="10"/>
  <c r="W5" i="10"/>
  <c r="F12" i="20" s="1"/>
  <c r="X6" i="10" l="1"/>
  <c r="F13" i="20"/>
  <c r="W7" i="10"/>
  <c r="W13" i="10"/>
  <c r="X13" i="10"/>
  <c r="Y22" i="10"/>
  <c r="V13" i="10"/>
  <c r="M66" i="10" s="1"/>
  <c r="U13" i="10"/>
  <c r="Y6" i="10" l="1"/>
  <c r="F21" i="20" s="1"/>
  <c r="F17" i="20"/>
  <c r="Y5" i="10"/>
  <c r="X5" i="10"/>
  <c r="F16" i="20" s="1"/>
  <c r="X4" i="10"/>
  <c r="X7" i="10" l="1"/>
  <c r="F15" i="20"/>
  <c r="Y7" i="10"/>
  <c r="F20" i="20"/>
  <c r="C39" i="12"/>
  <c r="D48" i="18" l="1"/>
  <c r="D64" i="18" s="1"/>
  <c r="C48" i="18"/>
  <c r="C64" i="18" s="1"/>
  <c r="B48" i="18"/>
  <c r="B64" i="18" s="1"/>
  <c r="D47" i="18"/>
  <c r="D63" i="18" s="1"/>
  <c r="C47" i="18"/>
  <c r="C63" i="18" s="1"/>
  <c r="B47" i="18"/>
  <c r="B63" i="18" s="1"/>
  <c r="D46" i="18"/>
  <c r="D62" i="18" s="1"/>
  <c r="C46" i="18"/>
  <c r="C62" i="18" s="1"/>
  <c r="B46" i="18"/>
  <c r="B62" i="18" s="1"/>
  <c r="D45" i="18"/>
  <c r="D61" i="18" s="1"/>
  <c r="C45" i="18"/>
  <c r="C61" i="18" s="1"/>
  <c r="B45" i="18"/>
  <c r="B61" i="18" s="1"/>
  <c r="D44" i="18"/>
  <c r="C44" i="18"/>
  <c r="B44" i="18"/>
  <c r="D43" i="18"/>
  <c r="D59" i="18" s="1"/>
  <c r="C43" i="18"/>
  <c r="C59" i="18" s="1"/>
  <c r="B43" i="18"/>
  <c r="B59" i="18" s="1"/>
  <c r="D42" i="18"/>
  <c r="D58" i="18" s="1"/>
  <c r="C42" i="18"/>
  <c r="C58" i="18" s="1"/>
  <c r="B42" i="18"/>
  <c r="B58" i="18" s="1"/>
  <c r="D41" i="18"/>
  <c r="C41" i="18"/>
  <c r="B41" i="18"/>
  <c r="D40" i="18"/>
  <c r="D56" i="18" s="1"/>
  <c r="D55" i="18" s="1"/>
  <c r="C40" i="18"/>
  <c r="C56" i="18" s="1"/>
  <c r="C55" i="18" s="1"/>
  <c r="B40" i="18"/>
  <c r="B56" i="18" s="1"/>
  <c r="B55" i="18" s="1"/>
  <c r="D39" i="18"/>
  <c r="C39" i="18"/>
  <c r="B39" i="18"/>
  <c r="E30" i="18"/>
  <c r="D30" i="18"/>
  <c r="C30" i="18"/>
  <c r="B30" i="18"/>
  <c r="D57" i="18" l="1"/>
  <c r="D49" i="18"/>
  <c r="E59" i="18"/>
  <c r="E63" i="18"/>
  <c r="C57" i="18"/>
  <c r="C49" i="18"/>
  <c r="B57" i="18"/>
  <c r="E57" i="18" s="1"/>
  <c r="B49" i="18"/>
  <c r="E61" i="18"/>
  <c r="D60" i="18"/>
  <c r="D65" i="18" s="1"/>
  <c r="B60" i="18"/>
  <c r="E62" i="18"/>
  <c r="E64" i="18"/>
  <c r="C60" i="18"/>
  <c r="C65" i="18" s="1"/>
  <c r="E55" i="18"/>
  <c r="E58" i="18"/>
  <c r="E56" i="18"/>
  <c r="B65" i="18" l="1"/>
  <c r="E60" i="18"/>
  <c r="E65" i="18" s="1"/>
  <c r="H48" i="17" l="1"/>
  <c r="H62" i="17" s="1"/>
  <c r="H82" i="17" s="1"/>
  <c r="G48" i="17"/>
  <c r="G62" i="17" s="1"/>
  <c r="F48" i="17"/>
  <c r="F62" i="17" s="1"/>
  <c r="H47" i="17"/>
  <c r="H61" i="17" s="1"/>
  <c r="G47" i="17"/>
  <c r="G61" i="17" s="1"/>
  <c r="F47" i="17"/>
  <c r="F61" i="17" s="1"/>
  <c r="H46" i="17"/>
  <c r="H60" i="17" s="1"/>
  <c r="G46" i="17"/>
  <c r="G60" i="17" s="1"/>
  <c r="F46" i="17"/>
  <c r="F60" i="17" s="1"/>
  <c r="H45" i="17"/>
  <c r="H59" i="17" s="1"/>
  <c r="G45" i="17"/>
  <c r="G59" i="17" s="1"/>
  <c r="F45" i="17"/>
  <c r="F59" i="17" s="1"/>
  <c r="H44" i="17"/>
  <c r="H58" i="17" s="1"/>
  <c r="G44" i="17"/>
  <c r="G58" i="17" s="1"/>
  <c r="F44" i="17"/>
  <c r="F58" i="17" s="1"/>
  <c r="H43" i="17"/>
  <c r="H57" i="17" s="1"/>
  <c r="G43" i="17"/>
  <c r="G57" i="17" s="1"/>
  <c r="F43" i="17"/>
  <c r="F57" i="17" s="1"/>
  <c r="H42" i="17"/>
  <c r="H56" i="17" s="1"/>
  <c r="G42" i="17"/>
  <c r="G56" i="17" s="1"/>
  <c r="F42" i="17"/>
  <c r="F56" i="17" s="1"/>
  <c r="H41" i="17"/>
  <c r="H55" i="17" s="1"/>
  <c r="G41" i="17"/>
  <c r="G55" i="17" s="1"/>
  <c r="F41" i="17"/>
  <c r="F55" i="17" s="1"/>
  <c r="F78" i="17" s="1"/>
  <c r="H40" i="17"/>
  <c r="H54" i="17" s="1"/>
  <c r="H86" i="17" s="1"/>
  <c r="G40" i="17"/>
  <c r="G54" i="17" s="1"/>
  <c r="F40" i="17"/>
  <c r="F54" i="17" s="1"/>
  <c r="H39" i="17"/>
  <c r="H53" i="17" s="1"/>
  <c r="G39" i="17"/>
  <c r="G53" i="17" s="1"/>
  <c r="F39" i="17"/>
  <c r="F53" i="17" s="1"/>
  <c r="B35" i="17"/>
  <c r="B30" i="17"/>
  <c r="D48" i="17" s="1"/>
  <c r="D62" i="17" s="1"/>
  <c r="B29" i="17"/>
  <c r="C40" i="17" s="1"/>
  <c r="B28" i="17"/>
  <c r="B46" i="17" s="1"/>
  <c r="B24" i="17"/>
  <c r="D29" i="17" l="1"/>
  <c r="C44" i="17"/>
  <c r="C58" i="17" s="1"/>
  <c r="C46" i="17"/>
  <c r="C60" i="17" s="1"/>
  <c r="D44" i="17"/>
  <c r="D58" i="17" s="1"/>
  <c r="C41" i="17"/>
  <c r="C55" i="17" s="1"/>
  <c r="D78" i="17" s="1"/>
  <c r="C43" i="17"/>
  <c r="C57" i="17" s="1"/>
  <c r="C39" i="17"/>
  <c r="C53" i="17" s="1"/>
  <c r="D41" i="17"/>
  <c r="D55" i="17" s="1"/>
  <c r="E78" i="17" s="1"/>
  <c r="D43" i="17"/>
  <c r="D57" i="17" s="1"/>
  <c r="C48" i="17"/>
  <c r="C62" i="17" s="1"/>
  <c r="D82" i="17" s="1"/>
  <c r="C54" i="17"/>
  <c r="D88" i="17" s="1"/>
  <c r="G89" i="17"/>
  <c r="C105" i="17"/>
  <c r="G105" i="17" s="1"/>
  <c r="G88" i="17"/>
  <c r="C98" i="17"/>
  <c r="E98" i="17" s="1"/>
  <c r="G79" i="17"/>
  <c r="G49" i="17"/>
  <c r="C45" i="17"/>
  <c r="C59" i="17" s="1"/>
  <c r="C42" i="17"/>
  <c r="C56" i="17" s="1"/>
  <c r="D79" i="17" s="1"/>
  <c r="D45" i="17"/>
  <c r="D59" i="17" s="1"/>
  <c r="C47" i="17"/>
  <c r="C61" i="17" s="1"/>
  <c r="H79" i="17"/>
  <c r="H88" i="17"/>
  <c r="D31" i="17"/>
  <c r="D34" i="17"/>
  <c r="D42" i="17"/>
  <c r="D56" i="17" s="1"/>
  <c r="E79" i="17" s="1"/>
  <c r="F83" i="17"/>
  <c r="F63" i="17"/>
  <c r="B71" i="17" s="1"/>
  <c r="F80" i="17"/>
  <c r="F89" i="17"/>
  <c r="F87" i="17"/>
  <c r="F88" i="17"/>
  <c r="F86" i="17"/>
  <c r="F49" i="17"/>
  <c r="C97" i="17"/>
  <c r="G78" i="17"/>
  <c r="B39" i="17"/>
  <c r="G63" i="17"/>
  <c r="B72" i="17" s="1"/>
  <c r="E105" i="17"/>
  <c r="E82" i="17"/>
  <c r="D40" i="17"/>
  <c r="D54" i="17" s="1"/>
  <c r="C99" i="17"/>
  <c r="G80" i="17"/>
  <c r="D47" i="17"/>
  <c r="D61" i="17" s="1"/>
  <c r="G86" i="17"/>
  <c r="D30" i="17"/>
  <c r="D39" i="17"/>
  <c r="H80" i="17"/>
  <c r="B45" i="17"/>
  <c r="D46" i="17"/>
  <c r="D60" i="17" s="1"/>
  <c r="B60" i="17"/>
  <c r="B48" i="17"/>
  <c r="D28" i="17"/>
  <c r="B40" i="17"/>
  <c r="B47" i="17"/>
  <c r="D87" i="17"/>
  <c r="C106" i="17"/>
  <c r="C107" i="17"/>
  <c r="C108" i="17"/>
  <c r="D32" i="17"/>
  <c r="H78" i="17"/>
  <c r="B43" i="17"/>
  <c r="F82" i="17"/>
  <c r="G87" i="17"/>
  <c r="H83" i="17"/>
  <c r="H84" i="17" s="1"/>
  <c r="H63" i="17"/>
  <c r="B73" i="17" s="1"/>
  <c r="B41" i="17"/>
  <c r="B44" i="17"/>
  <c r="D33" i="17"/>
  <c r="G83" i="17"/>
  <c r="C102" i="17"/>
  <c r="H89" i="17"/>
  <c r="H87" i="17"/>
  <c r="B42" i="17"/>
  <c r="G82" i="17"/>
  <c r="C101" i="17"/>
  <c r="F79" i="17"/>
  <c r="H49" i="17"/>
  <c r="E60" i="17" l="1"/>
  <c r="I60" i="17" s="1"/>
  <c r="F81" i="17"/>
  <c r="H90" i="17"/>
  <c r="H81" i="17"/>
  <c r="H85" i="17" s="1"/>
  <c r="F105" i="17"/>
  <c r="G81" i="17"/>
  <c r="C63" i="17"/>
  <c r="B68" i="17" s="1"/>
  <c r="F68" i="17" s="1"/>
  <c r="D80" i="17"/>
  <c r="D81" i="17" s="1"/>
  <c r="D83" i="17"/>
  <c r="D84" i="17" s="1"/>
  <c r="G98" i="17"/>
  <c r="F98" i="17"/>
  <c r="D86" i="17"/>
  <c r="D98" i="17"/>
  <c r="D89" i="17"/>
  <c r="D35" i="17"/>
  <c r="G84" i="17"/>
  <c r="F84" i="17"/>
  <c r="F85" i="17" s="1"/>
  <c r="E80" i="17"/>
  <c r="E81" i="17" s="1"/>
  <c r="D105" i="17"/>
  <c r="C49" i="17"/>
  <c r="B61" i="17"/>
  <c r="E61" i="17" s="1"/>
  <c r="I61" i="17" s="1"/>
  <c r="E47" i="17"/>
  <c r="I47" i="17" s="1"/>
  <c r="B54" i="17"/>
  <c r="E40" i="17"/>
  <c r="I40" i="17" s="1"/>
  <c r="E44" i="17"/>
  <c r="I44" i="17" s="1"/>
  <c r="B58" i="17"/>
  <c r="E58" i="17" s="1"/>
  <c r="I58" i="17" s="1"/>
  <c r="G90" i="17"/>
  <c r="G97" i="17"/>
  <c r="F97" i="17"/>
  <c r="E97" i="17"/>
  <c r="D97" i="17"/>
  <c r="C100" i="17"/>
  <c r="F71" i="17"/>
  <c r="E71" i="17"/>
  <c r="D71" i="17"/>
  <c r="C71" i="17"/>
  <c r="G102" i="17"/>
  <c r="F102" i="17"/>
  <c r="E102" i="17"/>
  <c r="D102" i="17"/>
  <c r="G107" i="17"/>
  <c r="F107" i="17"/>
  <c r="E107" i="17"/>
  <c r="D107" i="17"/>
  <c r="E72" i="17"/>
  <c r="D72" i="17"/>
  <c r="F72" i="17"/>
  <c r="C72" i="17"/>
  <c r="F90" i="17"/>
  <c r="B56" i="17"/>
  <c r="E42" i="17"/>
  <c r="I42" i="17" s="1"/>
  <c r="D53" i="17"/>
  <c r="D49" i="17"/>
  <c r="F108" i="17"/>
  <c r="E108" i="17"/>
  <c r="G108" i="17"/>
  <c r="D108" i="17"/>
  <c r="E45" i="17"/>
  <c r="I45" i="17" s="1"/>
  <c r="B59" i="17"/>
  <c r="E59" i="17" s="1"/>
  <c r="I59" i="17" s="1"/>
  <c r="C68" i="17"/>
  <c r="B55" i="17"/>
  <c r="E41" i="17"/>
  <c r="I41" i="17" s="1"/>
  <c r="C103" i="17"/>
  <c r="E101" i="17"/>
  <c r="D101" i="17"/>
  <c r="G101" i="17"/>
  <c r="F101" i="17"/>
  <c r="D73" i="17"/>
  <c r="C73" i="17"/>
  <c r="F73" i="17"/>
  <c r="E73" i="17"/>
  <c r="D106" i="17"/>
  <c r="G106" i="17"/>
  <c r="E106" i="17"/>
  <c r="F106" i="17"/>
  <c r="G99" i="17"/>
  <c r="F99" i="17"/>
  <c r="E99" i="17"/>
  <c r="D99" i="17"/>
  <c r="B49" i="17"/>
  <c r="E39" i="17"/>
  <c r="B53" i="17"/>
  <c r="C109" i="17"/>
  <c r="B57" i="17"/>
  <c r="E43" i="17"/>
  <c r="I43" i="17" s="1"/>
  <c r="B62" i="17"/>
  <c r="E48" i="17"/>
  <c r="I48" i="17" s="1"/>
  <c r="E88" i="17"/>
  <c r="E89" i="17"/>
  <c r="E86" i="17"/>
  <c r="E87" i="17"/>
  <c r="E46" i="17"/>
  <c r="I46" i="17" s="1"/>
  <c r="C104" i="17" l="1"/>
  <c r="D85" i="17"/>
  <c r="F109" i="17"/>
  <c r="D68" i="17"/>
  <c r="E68" i="17"/>
  <c r="H91" i="17"/>
  <c r="G85" i="17"/>
  <c r="F91" i="17"/>
  <c r="G91" i="17"/>
  <c r="D90" i="17"/>
  <c r="D91" i="17" s="1"/>
  <c r="F103" i="17"/>
  <c r="E109" i="17"/>
  <c r="G109" i="17"/>
  <c r="D103" i="17"/>
  <c r="G103" i="17"/>
  <c r="D109" i="17"/>
  <c r="E103" i="17"/>
  <c r="C78" i="17"/>
  <c r="E55" i="17"/>
  <c r="I55" i="17" s="1"/>
  <c r="D100" i="17"/>
  <c r="C80" i="17"/>
  <c r="I80" i="17" s="1"/>
  <c r="E57" i="17"/>
  <c r="I57" i="17" s="1"/>
  <c r="E53" i="17"/>
  <c r="C83" i="17"/>
  <c r="B63" i="17"/>
  <c r="B67" i="17" s="1"/>
  <c r="E100" i="17"/>
  <c r="C86" i="17"/>
  <c r="C87" i="17"/>
  <c r="I87" i="17" s="1"/>
  <c r="C88" i="17"/>
  <c r="I88" i="17" s="1"/>
  <c r="C89" i="17"/>
  <c r="I89" i="17" s="1"/>
  <c r="E54" i="17"/>
  <c r="I54" i="17" s="1"/>
  <c r="C110" i="17"/>
  <c r="C82" i="17"/>
  <c r="E62" i="17"/>
  <c r="I62" i="17" s="1"/>
  <c r="E49" i="17"/>
  <c r="I49" i="17" s="1"/>
  <c r="I39" i="17"/>
  <c r="E83" i="17"/>
  <c r="E84" i="17" s="1"/>
  <c r="E85" i="17" s="1"/>
  <c r="D63" i="17"/>
  <c r="B69" i="17" s="1"/>
  <c r="F100" i="17"/>
  <c r="F110" i="17" s="1"/>
  <c r="C79" i="17"/>
  <c r="I79" i="17" s="1"/>
  <c r="E56" i="17"/>
  <c r="I56" i="17" s="1"/>
  <c r="E90" i="17"/>
  <c r="G100" i="17"/>
  <c r="E91" i="17" l="1"/>
  <c r="D110" i="17"/>
  <c r="E110" i="17"/>
  <c r="G110" i="17"/>
  <c r="I86" i="17"/>
  <c r="I90" i="17" s="1"/>
  <c r="C90" i="17"/>
  <c r="G104" i="17"/>
  <c r="C84" i="17"/>
  <c r="I82" i="17"/>
  <c r="B70" i="17"/>
  <c r="E67" i="17"/>
  <c r="F67" i="17"/>
  <c r="D67" i="17"/>
  <c r="C67" i="17"/>
  <c r="F69" i="17"/>
  <c r="E69" i="17"/>
  <c r="D69" i="17"/>
  <c r="C69" i="17"/>
  <c r="I78" i="17"/>
  <c r="I81" i="17" s="1"/>
  <c r="C81" i="17"/>
  <c r="I83" i="17"/>
  <c r="F104" i="17"/>
  <c r="I53" i="17"/>
  <c r="I63" i="17" s="1"/>
  <c r="E63" i="17"/>
  <c r="E104" i="17"/>
  <c r="D104" i="17"/>
  <c r="E27" i="10" l="1"/>
  <c r="C91" i="17"/>
  <c r="C70" i="17"/>
  <c r="F70" i="17"/>
  <c r="D70" i="17"/>
  <c r="B74" i="17"/>
  <c r="E70" i="17"/>
  <c r="I84" i="17"/>
  <c r="I85" i="17" s="1"/>
  <c r="C85" i="17"/>
  <c r="I91" i="17" l="1"/>
  <c r="F74" i="17"/>
  <c r="E74" i="17"/>
  <c r="D74" i="17"/>
  <c r="C74" i="17"/>
  <c r="C34" i="16" l="1"/>
  <c r="C29" i="16"/>
  <c r="C28" i="16"/>
  <c r="C27" i="16"/>
  <c r="E10" i="16"/>
  <c r="E9" i="16"/>
  <c r="E8" i="16"/>
  <c r="J8" i="16" s="1"/>
  <c r="E7" i="16"/>
  <c r="I7" i="16" s="1"/>
  <c r="E6" i="16"/>
  <c r="E5" i="16"/>
  <c r="D4" i="16"/>
  <c r="E4" i="16" s="1"/>
  <c r="G5" i="16" l="1"/>
  <c r="H6" i="16"/>
  <c r="K6" i="16"/>
  <c r="K8" i="16"/>
  <c r="H5" i="16"/>
  <c r="I5" i="16"/>
  <c r="I6" i="16"/>
  <c r="J7" i="16"/>
  <c r="F9" i="16"/>
  <c r="K5" i="16"/>
  <c r="J5" i="16"/>
  <c r="J6" i="16"/>
  <c r="K7" i="16"/>
  <c r="G10" i="16"/>
  <c r="I4" i="16"/>
  <c r="H4" i="16"/>
  <c r="G4" i="16"/>
  <c r="E11" i="16"/>
  <c r="E12" i="16" s="1"/>
  <c r="F4" i="16"/>
  <c r="K4" i="16"/>
  <c r="J4" i="16"/>
  <c r="F8" i="16"/>
  <c r="G9" i="16"/>
  <c r="H10" i="16"/>
  <c r="F7" i="16"/>
  <c r="G8" i="16"/>
  <c r="H9" i="16"/>
  <c r="I10" i="16"/>
  <c r="F6" i="16"/>
  <c r="G7" i="16"/>
  <c r="H8" i="16"/>
  <c r="I9" i="16"/>
  <c r="J10" i="16"/>
  <c r="F5" i="16"/>
  <c r="G6" i="16"/>
  <c r="H7" i="16"/>
  <c r="I8" i="16"/>
  <c r="J9" i="16"/>
  <c r="K10" i="16"/>
  <c r="K9" i="16"/>
  <c r="F10" i="16"/>
  <c r="J11" i="16" l="1"/>
  <c r="J12" i="16" s="1"/>
  <c r="K11" i="16"/>
  <c r="K12" i="16"/>
  <c r="F11" i="16"/>
  <c r="F12" i="16" s="1"/>
  <c r="G11" i="16"/>
  <c r="G12" i="16"/>
  <c r="H11" i="16"/>
  <c r="H12" i="16" s="1"/>
  <c r="I11" i="16"/>
  <c r="I12" i="16" s="1"/>
  <c r="F19" i="16" l="1"/>
  <c r="F21" i="16"/>
  <c r="F17" i="16"/>
  <c r="F22" i="16"/>
  <c r="F18" i="16"/>
  <c r="F20" i="16"/>
  <c r="F16" i="16"/>
  <c r="H20" i="16"/>
  <c r="H16" i="16"/>
  <c r="H21" i="16"/>
  <c r="H22" i="16"/>
  <c r="H18" i="16"/>
  <c r="H19" i="16"/>
  <c r="H17" i="16"/>
  <c r="E19" i="16"/>
  <c r="E20" i="16"/>
  <c r="E16" i="16"/>
  <c r="E21" i="16"/>
  <c r="E17" i="16"/>
  <c r="E22" i="16"/>
  <c r="E18" i="16"/>
  <c r="D22" i="16"/>
  <c r="D18" i="16"/>
  <c r="D19" i="16"/>
  <c r="D20" i="16"/>
  <c r="D16" i="16"/>
  <c r="D21" i="16"/>
  <c r="D17" i="16"/>
  <c r="C22" i="16"/>
  <c r="C18" i="16"/>
  <c r="C19" i="16"/>
  <c r="C20" i="16"/>
  <c r="C16" i="16"/>
  <c r="C21" i="16"/>
  <c r="C17" i="16"/>
  <c r="G20" i="16"/>
  <c r="G16" i="16"/>
  <c r="G21" i="16"/>
  <c r="G17" i="16"/>
  <c r="G22" i="16"/>
  <c r="G18" i="16"/>
  <c r="G19" i="16"/>
  <c r="J4" i="15" l="1"/>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AE5" i="10" l="1"/>
  <c r="AF5" i="10" s="1"/>
  <c r="J1" i="15"/>
  <c r="U7" i="10" l="1"/>
  <c r="F4" i="20"/>
  <c r="C64" i="11"/>
  <c r="U36" i="10" s="1"/>
  <c r="U35" i="10" s="1"/>
  <c r="AC38" i="10" l="1"/>
  <c r="P5" i="23"/>
  <c r="U42" i="10"/>
  <c r="U44" i="10" s="1"/>
  <c r="U43" i="10" s="1"/>
  <c r="D22" i="11"/>
  <c r="D21" i="11"/>
  <c r="D20" i="11"/>
  <c r="D19" i="11"/>
  <c r="D18" i="11"/>
  <c r="D17" i="11"/>
  <c r="D16" i="11"/>
  <c r="D15" i="11"/>
  <c r="D14" i="11"/>
  <c r="D13" i="11"/>
  <c r="D12" i="11"/>
  <c r="D11" i="11"/>
  <c r="D10" i="11"/>
  <c r="D9" i="11"/>
  <c r="D8" i="11"/>
  <c r="D7" i="11"/>
  <c r="D6" i="11"/>
  <c r="D5" i="11"/>
  <c r="D60" i="11" l="1"/>
  <c r="D59" i="11"/>
  <c r="D58" i="11"/>
  <c r="D57" i="11"/>
  <c r="D56" i="11"/>
  <c r="D55" i="11"/>
  <c r="D54" i="11"/>
  <c r="D53" i="11"/>
  <c r="D52"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51" i="11" l="1"/>
  <c r="U28" i="10" l="1"/>
  <c r="J20" i="12"/>
  <c r="U27" i="10" l="1"/>
  <c r="H14" i="23" s="1"/>
  <c r="H36" i="23" l="1"/>
  <c r="E36" i="23"/>
  <c r="H12" i="23"/>
  <c r="I13" i="23" s="1"/>
  <c r="F66" i="10"/>
  <c r="H11" i="23" l="1"/>
  <c r="H9" i="23" s="1"/>
  <c r="H34" i="23"/>
  <c r="I35" i="23" s="1"/>
  <c r="E26" i="10"/>
  <c r="X34" i="23" l="1"/>
  <c r="X33" i="23" s="1"/>
  <c r="I12" i="23"/>
  <c r="I10" i="23"/>
  <c r="H8" i="23"/>
  <c r="I9" i="23" s="1"/>
  <c r="T34" i="23"/>
  <c r="H33" i="23"/>
  <c r="I34" i="23" s="1"/>
  <c r="E24" i="10"/>
  <c r="E25" i="10"/>
  <c r="Y34" i="23" l="1"/>
  <c r="X32" i="10"/>
  <c r="Y35" i="23"/>
  <c r="T33" i="23"/>
  <c r="H31" i="23"/>
  <c r="I32" i="23" s="1"/>
  <c r="H6" i="23"/>
  <c r="I7" i="23" s="1"/>
  <c r="I16" i="23" s="1"/>
  <c r="I17" i="23" s="1"/>
  <c r="X31" i="23"/>
  <c r="X30" i="23" s="1"/>
  <c r="X36" i="10" s="1"/>
  <c r="U35" i="23"/>
  <c r="E23" i="10"/>
  <c r="U34" i="23" l="1"/>
  <c r="W32" i="10"/>
  <c r="Y32" i="23"/>
  <c r="Y31" i="23"/>
  <c r="X28" i="23"/>
  <c r="Y29" i="23" s="1"/>
  <c r="H30" i="23"/>
  <c r="H5" i="23"/>
  <c r="W39" i="10" s="1"/>
  <c r="T31" i="23"/>
  <c r="Y40" i="23" l="1"/>
  <c r="T6" i="23"/>
  <c r="L5" i="23"/>
  <c r="L6" i="23" s="1"/>
  <c r="I6" i="23"/>
  <c r="I18" i="23" s="1"/>
  <c r="I19" i="23" s="1"/>
  <c r="T30" i="23"/>
  <c r="H28" i="23"/>
  <c r="I29" i="23" s="1"/>
  <c r="I40" i="23" s="1"/>
  <c r="I41" i="23" s="1"/>
  <c r="X27" i="23"/>
  <c r="U32" i="23"/>
  <c r="I31" i="23"/>
  <c r="Y28" i="23" l="1"/>
  <c r="Y42" i="23" s="1"/>
  <c r="Y43" i="23" s="1"/>
  <c r="X40" i="10"/>
  <c r="Y41" i="23"/>
  <c r="X44" i="10"/>
  <c r="P6" i="23"/>
  <c r="P8" i="23" s="1"/>
  <c r="V35" i="10" s="1"/>
  <c r="V39" i="10"/>
  <c r="X6" i="23"/>
  <c r="X39" i="10"/>
  <c r="U31" i="23"/>
  <c r="W36" i="10"/>
  <c r="L8" i="23"/>
  <c r="L9" i="23" s="1"/>
  <c r="M6" i="23"/>
  <c r="T8" i="23"/>
  <c r="W35" i="10" s="1"/>
  <c r="U6" i="23"/>
  <c r="H27" i="23"/>
  <c r="L27" i="23" s="1"/>
  <c r="L28" i="23" s="1"/>
  <c r="T28" i="23"/>
  <c r="U29" i="23" s="1"/>
  <c r="U40" i="23" s="1"/>
  <c r="Q6" i="23" l="1"/>
  <c r="X38" i="10"/>
  <c r="X41" i="10" s="1"/>
  <c r="Y6" i="23"/>
  <c r="X8" i="23"/>
  <c r="X35" i="10" s="1"/>
  <c r="X34" i="10" s="1"/>
  <c r="X37" i="10" s="1"/>
  <c r="M7" i="23"/>
  <c r="W34" i="10"/>
  <c r="W37" i="10" s="1"/>
  <c r="U41" i="23"/>
  <c r="W44" i="10"/>
  <c r="T9" i="23"/>
  <c r="U7" i="23"/>
  <c r="Q7" i="23"/>
  <c r="P9" i="23"/>
  <c r="I28" i="23"/>
  <c r="I42" i="23" s="1"/>
  <c r="I43" i="23" s="1"/>
  <c r="L11" i="23"/>
  <c r="M9" i="23"/>
  <c r="T27" i="23"/>
  <c r="L30" i="23"/>
  <c r="M28" i="23"/>
  <c r="Y7" i="23" l="1"/>
  <c r="X9" i="23"/>
  <c r="X11" i="23" s="1"/>
  <c r="X31" i="10" s="1"/>
  <c r="X30" i="10" s="1"/>
  <c r="X33" i="10" s="1"/>
  <c r="U28" i="23"/>
  <c r="U42" i="23" s="1"/>
  <c r="U43" i="23" s="1"/>
  <c r="W40" i="10"/>
  <c r="W38" i="10" s="1"/>
  <c r="W41" i="10" s="1"/>
  <c r="T11" i="23"/>
  <c r="U9" i="23"/>
  <c r="Q9" i="23"/>
  <c r="P11" i="23"/>
  <c r="V31" i="10" s="1"/>
  <c r="L31" i="23"/>
  <c r="M29" i="23"/>
  <c r="M10" i="23"/>
  <c r="L12" i="23"/>
  <c r="Y9" i="23" l="1"/>
  <c r="W43" i="10"/>
  <c r="W42" i="10" s="1"/>
  <c r="W45" i="10" s="1"/>
  <c r="W31" i="10"/>
  <c r="W30" i="10" s="1"/>
  <c r="W33" i="10" s="1"/>
  <c r="P12" i="23"/>
  <c r="Q10" i="23"/>
  <c r="X12" i="23"/>
  <c r="Y10" i="23"/>
  <c r="T12" i="23"/>
  <c r="U10" i="23"/>
  <c r="L14" i="23"/>
  <c r="M13" i="23" s="1"/>
  <c r="M16" i="23" s="1"/>
  <c r="M17" i="23" s="1"/>
  <c r="M12" i="23"/>
  <c r="M18" i="23" s="1"/>
  <c r="L33" i="23"/>
  <c r="M31" i="23"/>
  <c r="Y12" i="23" l="1"/>
  <c r="Y18" i="23" s="1"/>
  <c r="X14" i="23"/>
  <c r="T14" i="23"/>
  <c r="U12" i="23"/>
  <c r="U18" i="23" s="1"/>
  <c r="U19" i="23" s="1"/>
  <c r="P14" i="23"/>
  <c r="Q12" i="23"/>
  <c r="Q18" i="23" s="1"/>
  <c r="M19" i="23"/>
  <c r="M32" i="23"/>
  <c r="L34" i="23"/>
  <c r="Y13" i="23" l="1"/>
  <c r="Y16" i="23" s="1"/>
  <c r="X27" i="10"/>
  <c r="X26" i="10" s="1"/>
  <c r="X29" i="10" s="1"/>
  <c r="Q13" i="23"/>
  <c r="Q16" i="23" s="1"/>
  <c r="V27" i="10"/>
  <c r="V26" i="10" s="1"/>
  <c r="V29" i="10" s="1"/>
  <c r="U13" i="23"/>
  <c r="U16" i="23" s="1"/>
  <c r="U17" i="23" s="1"/>
  <c r="W27" i="10"/>
  <c r="W26" i="10" s="1"/>
  <c r="W29" i="10" s="1"/>
  <c r="Q19" i="23"/>
  <c r="Y19" i="23"/>
  <c r="L36" i="23"/>
  <c r="M34" i="23"/>
  <c r="M42" i="23" s="1"/>
  <c r="M43" i="23" l="1"/>
  <c r="Y17" i="23"/>
  <c r="X43" i="10"/>
  <c r="X42" i="10" s="1"/>
  <c r="Q17" i="23"/>
  <c r="V43" i="10"/>
  <c r="M35" i="23"/>
  <c r="M40" i="23" s="1"/>
  <c r="M41" i="23" s="1"/>
  <c r="P34" i="23"/>
  <c r="X45" i="10" l="1"/>
  <c r="Z18" i="10"/>
  <c r="Z22" i="10" s="1"/>
  <c r="Q35" i="23"/>
  <c r="P33" i="23"/>
  <c r="P31" i="23" l="1"/>
  <c r="Q32" i="23" s="1"/>
  <c r="V32" i="10"/>
  <c r="V30" i="10" s="1"/>
  <c r="V33" i="10" s="1"/>
  <c r="Q34" i="23"/>
  <c r="P30" i="23" l="1"/>
  <c r="V36" i="10" s="1"/>
  <c r="V34" i="10" s="1"/>
  <c r="V37" i="10" s="1"/>
  <c r="P28" i="23" l="1"/>
  <c r="Q29" i="23" s="1"/>
  <c r="Q40" i="23" s="1"/>
  <c r="Q41" i="23" s="1"/>
  <c r="Q31" i="23"/>
  <c r="V44" i="10" l="1"/>
  <c r="V42" i="10" s="1"/>
  <c r="V45" i="10" s="1"/>
  <c r="P27" i="23"/>
  <c r="Q28" i="23" s="1"/>
  <c r="Q42" i="23" s="1"/>
  <c r="Q43" i="23" s="1"/>
  <c r="V40" i="10" l="1"/>
  <c r="V38" i="10" s="1"/>
  <c r="V4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xxx</author>
    <author>Ray Beamesderfer</author>
  </authors>
  <commentList>
    <comment ref="AB26" authorId="0" shapeId="0" xr:uid="{BE690878-A496-4438-AC38-6E9A34CC0D98}">
      <text>
        <r>
          <rPr>
            <b/>
            <sz val="9"/>
            <color indexed="81"/>
            <rFont val="Tahoma"/>
            <family val="2"/>
          </rPr>
          <t>US v OR management agreement goals. (did not use run reconstruction number from MAT equivalent</t>
        </r>
      </text>
    </comment>
    <comment ref="AB34" authorId="1" shapeId="0" xr:uid="{5C749355-4442-4596-91A7-F442239C1AA2}">
      <text>
        <r>
          <rPr>
            <b/>
            <sz val="8"/>
            <color indexed="81"/>
            <rFont val="Tahoma"/>
            <family val="2"/>
          </rPr>
          <t>US v OR management agreement goals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E16" authorId="0" shapeId="0" xr:uid="{00000000-0006-0000-0500-000001000000}">
      <text>
        <r>
          <rPr>
            <b/>
            <sz val="9"/>
            <color indexed="81"/>
            <rFont val="Tahoma"/>
            <family val="2"/>
          </rPr>
          <t>Conor Giorgi:</t>
        </r>
        <r>
          <rPr>
            <sz val="9"/>
            <color indexed="81"/>
            <rFont val="Tahoma"/>
            <family val="2"/>
          </rPr>
          <t xml:space="preserve">
ONA IP Report</t>
        </r>
      </text>
    </comment>
    <comment ref="D18" authorId="0" shapeId="0" xr:uid="{00000000-0006-0000-0500-000002000000}">
      <text>
        <r>
          <rPr>
            <b/>
            <sz val="9"/>
            <color indexed="81"/>
            <rFont val="Tahoma"/>
            <family val="2"/>
          </rPr>
          <t>Conor Giorgi:</t>
        </r>
        <r>
          <rPr>
            <sz val="9"/>
            <color indexed="81"/>
            <rFont val="Tahoma"/>
            <family val="2"/>
          </rPr>
          <t xml:space="preserve">
FIND MATS FOR SOCKEYE BASED ON LAKE SURFACE AREA AND APPLY TO LAKES LACKING INFO.
OTHERWISE, WE'LL LEAVE AT 1,000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C28" authorId="0" shapeId="0" xr:uid="{00000000-0006-0000-0700-000001000000}">
      <text>
        <r>
          <rPr>
            <b/>
            <sz val="8"/>
            <color indexed="81"/>
            <rFont val="Tahoma"/>
            <family val="2"/>
          </rPr>
          <t>collected at priest rapids dam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1" authorId="0" shapeId="0" xr:uid="{00000000-0006-0000-0A00-000001000000}">
      <text>
        <r>
          <rPr>
            <b/>
            <u/>
            <sz val="9"/>
            <color indexed="81"/>
            <rFont val="Tahoma"/>
            <family val="2"/>
          </rPr>
          <t>Subject</t>
        </r>
        <r>
          <rPr>
            <b/>
            <sz val="9"/>
            <color indexed="81"/>
            <rFont val="Tahoma"/>
            <family val="2"/>
          </rPr>
          <t xml:space="preserve">
Population
Fishery
Hatchery</t>
        </r>
      </text>
    </comment>
    <comment ref="L1" authorId="0" shapeId="0" xr:uid="{00000000-0006-0000-0A00-000005000000}">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AJ22" authorId="0" shapeId="0" xr:uid="{3EBAE26D-6665-445C-9F4A-78BACF1EF17E}">
      <text>
        <r>
          <rPr>
            <b/>
            <sz val="9"/>
            <color indexed="81"/>
            <rFont val="Tahoma"/>
            <family val="2"/>
          </rPr>
          <t>solver to match aggregate assumption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T2" authorId="0" shapeId="0" xr:uid="{CBCE6F24-580A-450B-9253-FC548C9B89F9}">
      <text>
        <r>
          <rPr>
            <b/>
            <sz val="9"/>
            <color indexed="81"/>
            <rFont val="Tahoma"/>
            <family val="2"/>
          </rPr>
          <t>assume similar to current</t>
        </r>
        <r>
          <rPr>
            <sz val="9"/>
            <color indexed="81"/>
            <rFont val="Tahoma"/>
            <family val="2"/>
          </rPr>
          <t xml:space="preserve">
</t>
        </r>
      </text>
    </comment>
    <comment ref="C5" authorId="0" shapeId="0" xr:uid="{DF9654BF-3522-4251-A491-84224BA7FE6F}">
      <text>
        <r>
          <rPr>
            <b/>
            <sz val="9"/>
            <color indexed="81"/>
            <rFont val="Tahoma"/>
            <family val="2"/>
          </rPr>
          <t>this is the TAC estimate which is delivery to the tributaries (not actual stock assessment in the tributaries). Used this as he most analagous to the intent of the UCR goals identified by the tribes</t>
        </r>
      </text>
    </comment>
    <comment ref="T5" authorId="0" shapeId="0" xr:uid="{5DAB8710-E13E-4A9B-BA15-A860EA9C3913}">
      <text>
        <r>
          <rPr>
            <b/>
            <sz val="9"/>
            <color indexed="81"/>
            <rFont val="Tahoma"/>
            <family val="2"/>
          </rPr>
          <t>simply used goal as terminal run analagous to TAC estimate</t>
        </r>
      </text>
    </comment>
    <comment ref="X5" authorId="0" shapeId="0" xr:uid="{ADEB1336-1924-47FB-81CE-4A36EC45D623}">
      <text>
        <r>
          <rPr>
            <b/>
            <sz val="9"/>
            <color indexed="81"/>
            <rFont val="Tahoma"/>
            <family val="2"/>
          </rPr>
          <t>simply used goal as terminal run analagous to TAC estimate</t>
        </r>
      </text>
    </comment>
    <comment ref="D6" authorId="0" shapeId="0" xr:uid="{314C0091-3314-4A3E-BCB7-246ADF157BC1}">
      <text>
        <r>
          <rPr>
            <b/>
            <sz val="9"/>
            <color indexed="81"/>
            <rFont val="Tahoma"/>
            <family val="2"/>
          </rPr>
          <t>solved to match actual</t>
        </r>
      </text>
    </comment>
    <comment ref="X8" authorId="0" shapeId="0" xr:uid="{B1FDD9F4-1CCD-42FD-A0AD-32650B706C6D}">
      <text>
        <r>
          <rPr>
            <b/>
            <sz val="9"/>
            <color indexed="81"/>
            <rFont val="Tahoma"/>
            <family val="2"/>
          </rPr>
          <t>revised from phase I assuming some of the total would be harvested above PRD</t>
        </r>
      </text>
    </comment>
    <comment ref="D9" authorId="0" shapeId="0" xr:uid="{05A8A29C-32B0-4A09-8556-2562DF5EDBCD}">
      <text>
        <r>
          <rPr>
            <b/>
            <sz val="9"/>
            <color indexed="81"/>
            <rFont val="Tahoma"/>
            <family val="2"/>
          </rPr>
          <t>solved to match actual</t>
        </r>
      </text>
    </comment>
    <comment ref="D12" authorId="0" shapeId="0" xr:uid="{5C6E06AD-C2F0-4318-975D-F009DEADBC54}">
      <text>
        <r>
          <rPr>
            <b/>
            <sz val="9"/>
            <color indexed="81"/>
            <rFont val="Tahoma"/>
            <family val="2"/>
          </rPr>
          <t>Based on pinniped predation. Note that TAC CR mouth redturn and exploitation rates do not include a coversion for this</t>
        </r>
      </text>
    </comment>
    <comment ref="K12" authorId="0" shapeId="0" xr:uid="{55910123-6D30-4DC8-8DF1-E47C7AC4479C}">
      <text>
        <r>
          <rPr>
            <b/>
            <sz val="9"/>
            <color indexed="81"/>
            <rFont val="Tahoma"/>
            <family val="2"/>
          </rPr>
          <t>Based on pinniped predation. Note that TAC CR mouth redturn and exploitation rates do not include a coversion for this</t>
        </r>
      </text>
    </comment>
    <comment ref="C17" authorId="0" shapeId="0" xr:uid="{C671B414-71A1-4F92-9424-D6B09F216BE7}">
      <text>
        <r>
          <rPr>
            <b/>
            <sz val="9"/>
            <color indexed="81"/>
            <rFont val="Tahoma"/>
            <family val="2"/>
          </rPr>
          <t>note average of total rates does not match rate of total averages</t>
        </r>
      </text>
    </comment>
    <comment ref="K34" authorId="0" shapeId="0" xr:uid="{FFC4A405-D8EE-4CD0-8901-E316FC46E24F}">
      <text>
        <r>
          <rPr>
            <b/>
            <sz val="9"/>
            <color indexed="81"/>
            <rFont val="Tahoma"/>
            <family val="2"/>
          </rPr>
          <t>Based on pinniped predation. Note that TAC CR mouth redturn and exploitation rates do not include a coversion for this</t>
        </r>
      </text>
    </comment>
    <comment ref="X37" authorId="0" shapeId="0" xr:uid="{7155A3F5-39EE-4459-B46E-5A57A3E535BA}">
      <text>
        <r>
          <rPr>
            <b/>
            <sz val="9"/>
            <color indexed="81"/>
            <rFont val="Tahoma"/>
            <family val="2"/>
          </rPr>
          <t>high end of anticipated range</t>
        </r>
      </text>
    </comment>
    <comment ref="C38" authorId="0" shapeId="0" xr:uid="{EDB811BC-3C2A-44B7-9047-AA0CAAEDD1EB}">
      <text>
        <r>
          <rPr>
            <b/>
            <sz val="9"/>
            <color indexed="81"/>
            <rFont val="Tahoma"/>
            <family val="2"/>
          </rPr>
          <t>looks low</t>
        </r>
      </text>
    </comment>
    <comment ref="Q41" authorId="0" shapeId="0" xr:uid="{A4BF09A9-3D37-49BE-BC79-4F07D33F3D11}">
      <text>
        <r>
          <rPr>
            <b/>
            <sz val="9"/>
            <color indexed="81"/>
            <rFont val="Tahoma"/>
            <family val="2"/>
          </rPr>
          <t>assume no change in ER until after recovery goal achieved (continue to be limited by natural impacts)</t>
        </r>
      </text>
    </comment>
    <comment ref="U41" authorId="0" shapeId="0" xr:uid="{8510C862-AE04-4A5C-AE0F-373A6AF9295C}">
      <text>
        <r>
          <rPr>
            <b/>
            <sz val="9"/>
            <color indexed="81"/>
            <rFont val="Tahoma"/>
            <family val="2"/>
          </rPr>
          <t>assume about halfway between low and high values (in this case just used the same scalar as the wild</t>
        </r>
      </text>
    </comment>
    <comment ref="Y41" authorId="0" shapeId="0" xr:uid="{2F4BAC1E-79C1-46A8-830A-ED8C2B1C6A1C}">
      <text>
        <r>
          <rPr>
            <b/>
            <sz val="9"/>
            <color indexed="81"/>
            <rFont val="Tahoma"/>
            <family val="2"/>
          </rPr>
          <t>assume able to achieve 70% target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Conor Giorgi</author>
    <author>Casey Baldwin</author>
  </authors>
  <commentList>
    <comment ref="A12" authorId="0" shapeId="0" xr:uid="{00000000-0006-0000-0100-000001000000}">
      <text>
        <r>
          <rPr>
            <b/>
            <sz val="9"/>
            <color indexed="81"/>
            <rFont val="Tahoma"/>
            <family val="2"/>
          </rPr>
          <t>Conor Giorgi:</t>
        </r>
        <r>
          <rPr>
            <sz val="9"/>
            <color indexed="81"/>
            <rFont val="Tahoma"/>
            <family val="2"/>
          </rPr>
          <t xml:space="preserve">
Walker's 1985 estimates attributed higher populations for the tribes and higher per capita consumption rates, which were based upon historical catch records and ethnographic data.
</t>
        </r>
      </text>
    </comment>
    <comment ref="A48" authorId="1" shapeId="0" xr:uid="{00000000-0006-0000-0100-000002000000}">
      <text>
        <r>
          <rPr>
            <b/>
            <sz val="9"/>
            <color indexed="81"/>
            <rFont val="Tahoma"/>
            <family val="2"/>
          </rPr>
          <t>Casey Baldwin:</t>
        </r>
        <r>
          <rPr>
            <sz val="9"/>
            <color indexed="81"/>
            <rFont val="Tahoma"/>
            <family val="2"/>
          </rPr>
          <t xml:space="preserve">
this row was incorrectly using the yakima harvest in the previous version</t>
        </r>
      </text>
    </comment>
    <comment ref="G80" authorId="0" shapeId="0" xr:uid="{00000000-0006-0000-0100-000003000000}">
      <text>
        <r>
          <rPr>
            <b/>
            <sz val="9"/>
            <color indexed="81"/>
            <rFont val="Tahoma"/>
            <family val="2"/>
          </rPr>
          <t>Conor Giorgi:</t>
        </r>
        <r>
          <rPr>
            <sz val="9"/>
            <color indexed="81"/>
            <rFont val="Tahoma"/>
            <family val="2"/>
          </rPr>
          <t xml:space="preserve">
Currently includes Flathead, 
Kalispel, Kootenai, Lakes, and Pend d'Oreille.  Would any of these tribes primarily have used a shared fishery at Kettle Falls?</t>
        </r>
      </text>
    </comment>
    <comment ref="G86" authorId="0" shapeId="0" xr:uid="{00000000-0006-0000-0100-000004000000}">
      <text>
        <r>
          <rPr>
            <b/>
            <sz val="9"/>
            <color indexed="81"/>
            <rFont val="Tahoma"/>
            <family val="2"/>
          </rPr>
          <t>Conor Giorgi:</t>
        </r>
        <r>
          <rPr>
            <sz val="9"/>
            <color indexed="81"/>
            <rFont val="Tahoma"/>
            <family val="2"/>
          </rPr>
          <t xml:space="preserve">
Used harvest numbers from Colville - Okanogan and spread it proportionally across Wenatchee, Entiat, Methow, and Okanogan according to stream kilometers (found in ICTRT 2005).</t>
        </r>
      </text>
    </comment>
    <comment ref="C99" authorId="0" shapeId="0" xr:uid="{00000000-0006-0000-0100-000005000000}">
      <text>
        <r>
          <rPr>
            <b/>
            <sz val="9"/>
            <color indexed="81"/>
            <rFont val="Tahoma"/>
            <family val="2"/>
          </rPr>
          <t>Conor Giorgi:</t>
        </r>
        <r>
          <rPr>
            <sz val="9"/>
            <color indexed="81"/>
            <rFont val="Tahoma"/>
            <family val="2"/>
          </rPr>
          <t xml:space="preserve">
Currently includes Flathead, 
Kalispel, Kootenai, Lakes, and Pend d'Oreille.  Would any of these tribes primarily have used a shared fishery at Kettle Falls?</t>
        </r>
      </text>
    </comment>
    <comment ref="C105" authorId="0" shapeId="0" xr:uid="{00000000-0006-0000-0100-000006000000}">
      <text>
        <r>
          <rPr>
            <b/>
            <sz val="9"/>
            <color indexed="81"/>
            <rFont val="Tahoma"/>
            <family val="2"/>
          </rPr>
          <t>Conor Giorgi:</t>
        </r>
        <r>
          <rPr>
            <sz val="9"/>
            <color indexed="81"/>
            <rFont val="Tahoma"/>
            <family val="2"/>
          </rPr>
          <t xml:space="preserve">
Used harvest numbers from Colville - Okanogan and spread it proportionally across Wenatchee, Entiat, Methow, and Okanogan according to stream kilometers (found in ICTRT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C16" authorId="0" shapeId="0" xr:uid="{25E3B314-E0E2-4DE4-9F72-BCE97C735883}">
      <text>
        <r>
          <rPr>
            <b/>
            <sz val="9"/>
            <color indexed="81"/>
            <rFont val="Tahoma"/>
            <family val="2"/>
          </rPr>
          <t>Conor Giorgi:</t>
        </r>
        <r>
          <rPr>
            <sz val="9"/>
            <color indexed="81"/>
            <rFont val="Tahoma"/>
            <family val="2"/>
          </rPr>
          <t xml:space="preserve">
Not a 10-year average.  From 2013-2016.
From Tom Iverson's spreadsheet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C34" authorId="0" shapeId="0" xr:uid="{080C8B16-D926-4AA3-95BF-93005C875715}">
      <text>
        <r>
          <rPr>
            <b/>
            <sz val="9"/>
            <color indexed="81"/>
            <rFont val="Tahoma"/>
            <family val="2"/>
          </rPr>
          <t>Conor Giorgi:</t>
        </r>
        <r>
          <rPr>
            <sz val="9"/>
            <color indexed="81"/>
            <rFont val="Tahoma"/>
            <family val="2"/>
          </rPr>
          <t xml:space="preserve">
Found in Chelan PUD M&amp;E Report 2009-2016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Casey Baldwin</author>
  </authors>
  <commentList>
    <comment ref="I55" authorId="0" shapeId="0" xr:uid="{00000000-0006-0000-0300-000002000000}">
      <text>
        <r>
          <rPr>
            <b/>
            <sz val="9"/>
            <color indexed="81"/>
            <rFont val="Tahoma"/>
            <family val="2"/>
          </rPr>
          <t>Casey Baldwin:</t>
        </r>
        <r>
          <rPr>
            <sz val="9"/>
            <color indexed="81"/>
            <rFont val="Tahoma"/>
            <family val="2"/>
          </rPr>
          <t xml:space="preserve">
After DNA analysis and size distribution analysis was completed and numerous people and agencies weighing in, the above Skaha estimates are: 10,092 sockeye for 2011 and 8,870 for 2012. These values must be taken with a grain of salt as the original counts and analytical methods in Penticton Channel followed the standard kokanee enumeration methods (e.g. including expansion factors – which we have never used for Ok sox). </t>
        </r>
      </text>
    </comment>
    <comment ref="I57" authorId="0" shapeId="0" xr:uid="{00000000-0006-0000-0300-000001000000}">
      <text>
        <r>
          <rPr>
            <b/>
            <sz val="9"/>
            <color indexed="81"/>
            <rFont val="Tahoma"/>
            <family val="2"/>
          </rPr>
          <t>Casey Baldwin:</t>
        </r>
        <r>
          <rPr>
            <sz val="9"/>
            <color indexed="81"/>
            <rFont val="Tahoma"/>
            <family val="2"/>
          </rPr>
          <t xml:space="preserve">
D. Allen reported 15-40K is the current range and the CN tech group is working on a refinement and will provide an update number when available.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C11" authorId="0" shapeId="0" xr:uid="{00000000-0006-0000-0400-000001000000}">
      <text>
        <r>
          <rPr>
            <b/>
            <sz val="9"/>
            <color indexed="81"/>
            <rFont val="Tahoma"/>
            <family val="2"/>
          </rPr>
          <t xml:space="preserve">Casey Baldwin:
</t>
        </r>
        <r>
          <rPr>
            <sz val="9"/>
            <color indexed="81"/>
            <rFont val="Tahoma"/>
            <family val="2"/>
          </rPr>
          <t>will depend on harvest allocation agreements, for now Assume 50% (treaty non-treaty) of 50% (upriver downriver) of 50% (blocked area sharing) = 12.5%</t>
        </r>
        <r>
          <rPr>
            <sz val="9"/>
            <color indexed="81"/>
            <rFont val="Tahoma"/>
            <family val="2"/>
          </rPr>
          <t xml:space="preserve">
</t>
        </r>
      </text>
    </comment>
    <comment ref="C30" authorId="0" shapeId="0" xr:uid="{00000000-0006-0000-0400-000002000000}">
      <text>
        <r>
          <rPr>
            <b/>
            <sz val="9"/>
            <color indexed="81"/>
            <rFont val="Tahoma"/>
            <family val="2"/>
          </rPr>
          <t>Conor Giorgi:</t>
        </r>
        <r>
          <rPr>
            <sz val="9"/>
            <color indexed="81"/>
            <rFont val="Tahoma"/>
            <family val="2"/>
          </rPr>
          <t xml:space="preserve">
Original value provided in Scholz et al. 1985</t>
        </r>
      </text>
    </comment>
  </commentList>
</comments>
</file>

<file path=xl/sharedStrings.xml><?xml version="1.0" encoding="utf-8"?>
<sst xmlns="http://schemas.openxmlformats.org/spreadsheetml/2006/main" count="929" uniqueCount="417">
  <si>
    <t>Population</t>
  </si>
  <si>
    <t>Historical</t>
  </si>
  <si>
    <t>Totals</t>
  </si>
  <si>
    <t>Low</t>
  </si>
  <si>
    <t>Med</t>
  </si>
  <si>
    <t>High</t>
  </si>
  <si>
    <t xml:space="preserve"> </t>
  </si>
  <si>
    <t>Total</t>
  </si>
  <si>
    <t>--</t>
  </si>
  <si>
    <t>Return</t>
  </si>
  <si>
    <t>Year</t>
  </si>
  <si>
    <t>Hatchery</t>
  </si>
  <si>
    <t>Location</t>
  </si>
  <si>
    <t>MPG</t>
  </si>
  <si>
    <t>Potential Goal Range</t>
  </si>
  <si>
    <t>Col R</t>
  </si>
  <si>
    <t>Location (Program)</t>
  </si>
  <si>
    <t>Brood</t>
  </si>
  <si>
    <t>Natural Production</t>
  </si>
  <si>
    <t>Terminal</t>
  </si>
  <si>
    <t>Fisheries / Harvest</t>
  </si>
  <si>
    <t>Wenatchee</t>
  </si>
  <si>
    <t>Okanogan</t>
  </si>
  <si>
    <t>Subyearlings</t>
  </si>
  <si>
    <t>Grand Total</t>
  </si>
  <si>
    <t>Okanogan River</t>
  </si>
  <si>
    <t>Wenatchee River</t>
  </si>
  <si>
    <t>Sum of NumReleased</t>
  </si>
  <si>
    <t>Column Labels</t>
  </si>
  <si>
    <t>Row Labels</t>
  </si>
  <si>
    <t>Ocean</t>
  </si>
  <si>
    <t>Subtotal</t>
  </si>
  <si>
    <t>@ Columbia R Mouth</t>
  </si>
  <si>
    <t>Upper Columbia River Sockeye</t>
  </si>
  <si>
    <t>ESA: Not Listed</t>
  </si>
  <si>
    <t>Arrow Lakes</t>
  </si>
  <si>
    <t>Slocan Lake</t>
  </si>
  <si>
    <t>Kinbasket</t>
  </si>
  <si>
    <t>Life History: Summer run, Lake rearing, yearling smolts</t>
  </si>
  <si>
    <t>Sockeye</t>
  </si>
  <si>
    <t>PRD</t>
  </si>
  <si>
    <t>MigrationYear</t>
  </si>
  <si>
    <t>Species</t>
  </si>
  <si>
    <t>RaceCode</t>
  </si>
  <si>
    <t>ReleaseSite</t>
  </si>
  <si>
    <t>AgencyCode</t>
  </si>
  <si>
    <t>ReleaseStartDate</t>
  </si>
  <si>
    <t>NumReleased</t>
  </si>
  <si>
    <t>RelRiver</t>
  </si>
  <si>
    <t>ReleaseFinishDate</t>
  </si>
  <si>
    <t>LifeStage</t>
  </si>
  <si>
    <t>LotId</t>
  </si>
  <si>
    <t>RiverZone</t>
  </si>
  <si>
    <t>Marking_Info</t>
  </si>
  <si>
    <t>UN</t>
  </si>
  <si>
    <t>Shuswap Hatchery</t>
  </si>
  <si>
    <t>Lake Skaha</t>
  </si>
  <si>
    <t>Fry</t>
  </si>
  <si>
    <t>UCOL</t>
  </si>
  <si>
    <t>347557 OT;Released into Shingle Creek at confluence of Okanogan River (upstream of Lake Skaha); Released on June 1st 7th 9th and 13th</t>
  </si>
  <si>
    <t>10021 OT;Released at Penticton Channel (upstream of Lake Skaha)</t>
  </si>
  <si>
    <t>Osoyoos Lake</t>
  </si>
  <si>
    <t>100% OT; Fry Release; Released into Okanogan River just upstream of Osoyoos Lake</t>
  </si>
  <si>
    <t>100% OT; Fry Release; Release into Shingle Creek @ confluence of Okanogan River</t>
  </si>
  <si>
    <t>Eastbank Hatchery</t>
  </si>
  <si>
    <t>Lake Wenatchee</t>
  </si>
  <si>
    <t>WDFW</t>
  </si>
  <si>
    <t>Smolt</t>
  </si>
  <si>
    <t>247416 AD/CWT (63-63-68); 7957 AD Only; 747 Unmarked</t>
  </si>
  <si>
    <t>100% OT; Fry Release; Rel into Shingle Creek @ confluence with Okanogan River</t>
  </si>
  <si>
    <t>100% OT; Fry Release; Rel into Okanogan R just above Osoyoos Lake</t>
  </si>
  <si>
    <t>230452 AD/CWT (63-57-71); 10549 AD Only; 917 Unmarked; 5039 PIT</t>
  </si>
  <si>
    <t>100% OT; Fry Release; Rel on 5/24 6/1 and 6/2; Rel into Shingle Creek at confluence of Okanogan River</t>
  </si>
  <si>
    <t>Escapement</t>
  </si>
  <si>
    <t>Mouth</t>
  </si>
  <si>
    <t>Treaty</t>
  </si>
  <si>
    <t>mouth</t>
  </si>
  <si>
    <t>UCR</t>
  </si>
  <si>
    <t>Hatchery Production</t>
  </si>
  <si>
    <t>Current Production</t>
  </si>
  <si>
    <t>Exploitation rate</t>
  </si>
  <si>
    <t>Harvest</t>
  </si>
  <si>
    <t>Avg.</t>
  </si>
  <si>
    <t>Goal</t>
  </si>
  <si>
    <t>Wild/Natural</t>
  </si>
  <si>
    <t>Blocked area</t>
  </si>
  <si>
    <t>Total Return</t>
  </si>
  <si>
    <t>@ Goals</t>
  </si>
  <si>
    <t>% hatchery</t>
  </si>
  <si>
    <t>To Upper Col R (PRD)</t>
  </si>
  <si>
    <t>Harvest (Col Basin)</t>
  </si>
  <si>
    <t>Diff</t>
  </si>
  <si>
    <t>Yakima</t>
  </si>
  <si>
    <t>10 yr avg</t>
  </si>
  <si>
    <t>current</t>
  </si>
  <si>
    <t>range</t>
  </si>
  <si>
    <t>Current</t>
  </si>
  <si>
    <t>Wells</t>
  </si>
  <si>
    <r>
      <t>PL</t>
    </r>
    <r>
      <rPr>
        <b/>
        <vertAlign val="subscript"/>
        <sz val="10"/>
        <rFont val="Tahoma"/>
        <family val="2"/>
      </rPr>
      <t>index</t>
    </r>
  </si>
  <si>
    <r>
      <t>PLD</t>
    </r>
    <r>
      <rPr>
        <b/>
        <vertAlign val="subscript"/>
        <sz val="10"/>
        <rFont val="Tahoma"/>
        <family val="2"/>
      </rPr>
      <t>index</t>
    </r>
  </si>
  <si>
    <r>
      <t>AUC</t>
    </r>
    <r>
      <rPr>
        <b/>
        <vertAlign val="subscript"/>
        <sz val="10"/>
        <rFont val="Tahoma"/>
        <family val="2"/>
      </rPr>
      <t>index</t>
    </r>
  </si>
  <si>
    <r>
      <t>PL</t>
    </r>
    <r>
      <rPr>
        <b/>
        <vertAlign val="subscript"/>
        <sz val="10"/>
        <rFont val="Tahoma"/>
        <family val="2"/>
      </rPr>
      <t>river</t>
    </r>
  </si>
  <si>
    <r>
      <t>PLD</t>
    </r>
    <r>
      <rPr>
        <b/>
        <vertAlign val="subscript"/>
        <sz val="10"/>
        <rFont val="Tahoma"/>
        <family val="2"/>
      </rPr>
      <t>river</t>
    </r>
  </si>
  <si>
    <r>
      <t>AUC</t>
    </r>
    <r>
      <rPr>
        <b/>
        <vertAlign val="subscript"/>
        <sz val="10"/>
        <rFont val="Tahoma"/>
        <family val="2"/>
      </rPr>
      <t>river</t>
    </r>
  </si>
  <si>
    <t>Estimate to Skaha</t>
  </si>
  <si>
    <t>Total spawners</t>
  </si>
  <si>
    <t>Source Document</t>
  </si>
  <si>
    <t>Data collected in Canada on the spawning grounds by ONA</t>
  </si>
  <si>
    <t>New calibrations as per Escapement Reconstruction October 2012</t>
  </si>
  <si>
    <t>Calibrated - see start-up doc</t>
  </si>
  <si>
    <t>does not include above McIntyre - gates open late in season</t>
  </si>
  <si>
    <t>1, 2</t>
  </si>
  <si>
    <t>Christina Lk</t>
  </si>
  <si>
    <t>Blocked Area</t>
  </si>
  <si>
    <t>Draft Tribal harvest goals based on approximate 2018 human populations and various fish consumption rate objectives.  Yellow highlighted cells have not undergone tribal policy approval and should not be considered offical tribal goals.  Pounds per day includes a correction factor of 0.8 to account for 20% inedible biomass/fish.  Species specific consumption goals are based on historic species composition as estimated by Scholz and do not reflect contemporary tribal objectives for species specific harvest needs.</t>
  </si>
  <si>
    <t>Tribe</t>
  </si>
  <si>
    <t>Current Membership</t>
  </si>
  <si>
    <t>Fish Consumption Rate (lbs/day)</t>
  </si>
  <si>
    <t>Annual Consumption (lbs)</t>
  </si>
  <si>
    <t># spring Chinook</t>
  </si>
  <si>
    <t># summer Chinook</t>
  </si>
  <si>
    <t># fall Chinook</t>
  </si>
  <si>
    <t># Coho</t>
  </si>
  <si>
    <t># Sockeye</t>
  </si>
  <si>
    <t># Steelhead</t>
  </si>
  <si>
    <t>Coeur d'Alene</t>
  </si>
  <si>
    <t>Colville</t>
  </si>
  <si>
    <t>Kalispel</t>
  </si>
  <si>
    <t>Kootenai</t>
  </si>
  <si>
    <t>Spokane</t>
  </si>
  <si>
    <t>Ktunaxa</t>
  </si>
  <si>
    <t>ONA</t>
  </si>
  <si>
    <t>Sport Fishery</t>
  </si>
  <si>
    <t>Assumed 12.5% of Regional Harvest</t>
  </si>
  <si>
    <t>Percentage of totals from the above table for use in setting harvest goals for the blocked area, upstream of Chief Joseph Dam</t>
  </si>
  <si>
    <t>Percent of Total</t>
  </si>
  <si>
    <t>Scholz et al. unlabeled table on pg. 78 (proportion of fish harvested in UCR).</t>
  </si>
  <si>
    <t>Proportion of UCR Historic Harvest</t>
  </si>
  <si>
    <t>Average Weight</t>
  </si>
  <si>
    <t>Spring Chinook</t>
  </si>
  <si>
    <t>Summer Chinook</t>
  </si>
  <si>
    <t>Fall Chinook</t>
  </si>
  <si>
    <t>All Chinook</t>
  </si>
  <si>
    <t>Coho</t>
  </si>
  <si>
    <t>Steelhead</t>
  </si>
  <si>
    <t>Historical harvest was calculated using values from Scholz et al. 1985 Technical Report #2 and NPPC 1986.  Proportion of UCR harvest, by species, was found in Scholz (pg. 78).  Proportion of Chinook harvest was further broken by run according to run-specific harvest totals found in NPCC 1986 (Tables 3 &amp; 4 of that document). Species &amp; run specific anadromous fish consumption from Table 3.3 (Scholz, pg. 75) were broken down for each tribe by species.  The pounds of species consumed were divided by the species' average weight to get a number of fish consumed by each tribe.  Tribal catches were assigned to geographically appropriate major population groups.  The capture efficiencies of 85% 66%, 50%, and 33% were applied to the catches within the MPGs to estimate numbers of returning adults.</t>
  </si>
  <si>
    <t>Most tables in NPPC 1986, which are derived from previously published historic run size reports, have summer chinook composing approximately 50% of the total chinook run.</t>
  </si>
  <si>
    <t>Relevant salmon/sthd consumption data using Walker (1985) estimates from Scholz et al. Table 3.3 (pg. 75)</t>
  </si>
  <si>
    <t>Historic Harvest/Consumption (lbs)</t>
  </si>
  <si>
    <t>CCT- Okanogan</t>
  </si>
  <si>
    <t>CCT- Sanpoil, Nespelem</t>
  </si>
  <si>
    <t>CCT- Kettle Falls</t>
  </si>
  <si>
    <t>Flathead</t>
  </si>
  <si>
    <t>Lakes</t>
  </si>
  <si>
    <t>Pend d'Oreille</t>
  </si>
  <si>
    <t>Tribal Consumption (lbs)</t>
  </si>
  <si>
    <t>Race</t>
  </si>
  <si>
    <t>% of catch</t>
  </si>
  <si>
    <t>Spring</t>
  </si>
  <si>
    <t>Summer</t>
  </si>
  <si>
    <t>Fall</t>
  </si>
  <si>
    <t>Harvest by Species (lbs)</t>
  </si>
  <si>
    <t>Total (lbs)</t>
  </si>
  <si>
    <t>Total Chinook</t>
  </si>
  <si>
    <t>Historic Harvest by Species (# of fish)</t>
  </si>
  <si>
    <t>Total (# of fish)</t>
  </si>
  <si>
    <t>CCT- Okan., Met., Wen.</t>
  </si>
  <si>
    <t>Similar to Table 3.8 in Scholz et al., run estimates based on various catch rates applied to harvest estimates updated with values for entire Upper Columbia River.</t>
  </si>
  <si>
    <t>Estimated Harvest from Tribes (# of fish)</t>
  </si>
  <si>
    <t>Catch = 85%</t>
  </si>
  <si>
    <t>Catch = 66%</t>
  </si>
  <si>
    <t>Catch = 50%</t>
  </si>
  <si>
    <t>Catch = 33%</t>
  </si>
  <si>
    <t>Estimated tribal harvest, by species, of each MPG based upon historic areas used by various tribes and modern ESU/MPG delineations.</t>
  </si>
  <si>
    <t>SP/K/C</t>
  </si>
  <si>
    <t>SAN (Sanpoil)</t>
  </si>
  <si>
    <t>KET (Kettle)</t>
  </si>
  <si>
    <t>KOO (Kootenai)</t>
  </si>
  <si>
    <t>AC Total</t>
  </si>
  <si>
    <t>SP</t>
  </si>
  <si>
    <t>MAI (Mainstem)</t>
  </si>
  <si>
    <t>HAN (Hangman)</t>
  </si>
  <si>
    <t>SP Total</t>
  </si>
  <si>
    <t>Blocked Area Total</t>
  </si>
  <si>
    <t>UC</t>
  </si>
  <si>
    <t>WEN (Wenatchee)</t>
  </si>
  <si>
    <t>ENT (Entiat)</t>
  </si>
  <si>
    <t>MET (Methow)</t>
  </si>
  <si>
    <t>OKA (Okanogan)</t>
  </si>
  <si>
    <t>UC Total</t>
  </si>
  <si>
    <t>UCR Total</t>
  </si>
  <si>
    <t>Estimated Tribal Harvest</t>
  </si>
  <si>
    <r>
      <t xml:space="preserve">Abundance estimates under various catch efficiencies per MPG and Population based upon tribe's historic harvest of </t>
    </r>
    <r>
      <rPr>
        <b/>
        <sz val="11"/>
        <color theme="1"/>
        <rFont val="Calibri"/>
        <family val="2"/>
        <scheme val="minor"/>
      </rPr>
      <t>Sockeye</t>
    </r>
    <r>
      <rPr>
        <sz val="11"/>
        <color theme="1"/>
        <rFont val="Calibri"/>
        <family val="2"/>
        <scheme val="minor"/>
      </rPr>
      <t>, similar to Scholz Table 3.8</t>
    </r>
  </si>
  <si>
    <t>UCR Total Sockeye</t>
  </si>
  <si>
    <t>Sum of AREA_WC</t>
  </si>
  <si>
    <t>Spokane River</t>
  </si>
  <si>
    <t>Hangman Creek</t>
  </si>
  <si>
    <t>Upper Columbia - Above Chief Joseph Dam</t>
  </si>
  <si>
    <t>Kettle River</t>
  </si>
  <si>
    <t>Kootenay River</t>
  </si>
  <si>
    <t>Pend Oreille</t>
  </si>
  <si>
    <t>San Poil River</t>
  </si>
  <si>
    <t>Weighted Wetted Area (m^2)  by Chinook IP Rating</t>
  </si>
  <si>
    <t>MPG &amp; Population</t>
  </si>
  <si>
    <t>Unassigned</t>
  </si>
  <si>
    <t># of Sockeye Redds/m^2 from ONA IP report</t>
  </si>
  <si>
    <t>IP Rating</t>
  </si>
  <si>
    <t>redds/m^2</t>
  </si>
  <si>
    <t># Sockeye Redds by habitat rating</t>
  </si>
  <si>
    <t>Assumed fish/redd:</t>
  </si>
  <si>
    <t># of Sockeye Spawners per Population</t>
  </si>
  <si>
    <t>TOTAL</t>
  </si>
  <si>
    <t>Okanogan (Penticton Hat.)</t>
  </si>
  <si>
    <t>Low goal</t>
  </si>
  <si>
    <t>Med goal</t>
  </si>
  <si>
    <t>High goal</t>
  </si>
  <si>
    <t>Recent</t>
  </si>
  <si>
    <t>Limits</t>
  </si>
  <si>
    <t>adult outplants</t>
  </si>
  <si>
    <t>cle elum</t>
  </si>
  <si>
    <t>http://yakamafish-nsn.gov/restore/projects/sockeye</t>
  </si>
  <si>
    <t>don't have hatchery wild splits</t>
  </si>
  <si>
    <t>Goals</t>
  </si>
  <si>
    <t>CRITFC Spirit of Salmon</t>
  </si>
  <si>
    <t>2009 Program amendment, 1992 SASSI spawning escapement goal</t>
  </si>
  <si>
    <t>Colville Tribes, sustainable escapement</t>
  </si>
  <si>
    <t>Colville Tribes, ecological escapement</t>
  </si>
  <si>
    <t>CRITFC interim goal (25 yr)</t>
  </si>
  <si>
    <t>reflects Osoyoos, Okanogan, &amp; Skaha capacities (I think)</t>
  </si>
  <si>
    <t>http://www.ijc.org/en_/blog/2016/11/14/international_cooperation_boon_sockeye_salmon_okanagan/</t>
  </si>
  <si>
    <t>The tribes studied what the effects would be if passages were opened up through those dams for sockeye to re-inhabit their native waterways. After about five years, they concluded there would be no negative impacts. McIntyre Dam was fitted with gates to allow fish to pass in 2009 and fishways were opened at Skaha Lake’s dam in 2014. The governments and tribes also were able to develop the “fish and water management tool,” Arterburn said, a computer model that provides information for decision makers  to help balance water needs between the fisheries, flood impacts, near-water residents and irrigation demand. The tool has been used in the Okanagan River since 2006.</t>
  </si>
  <si>
    <t xml:space="preserve"> sockeye are still unable to enter Okanagan Lake at the head of the river in any appreciable numbers, despite it being full of excellent habitat for spawning. He said a fishway there just needs boards installed and the approvals to move forward. He hopes that issue will be addressed by the government of British Columbia in the next few years.</t>
  </si>
  <si>
    <t>https://www.researchgate.net/figure/Abundance-of-Okanagan-Osoyoos-Lake-sockeye-1977-2014-showing-the-dramatic-increase-in_fig4_316636102</t>
  </si>
  <si>
    <t>experimental hatchery releases of sockeye into Skaha Lake since 2003</t>
  </si>
  <si>
    <t>Okanagan Nation Alliance</t>
  </si>
  <si>
    <t>Medium</t>
  </si>
  <si>
    <t>#</t>
  </si>
  <si>
    <t>diff</t>
  </si>
  <si>
    <t>Total harvest</t>
  </si>
  <si>
    <t>ER v mouth</t>
  </si>
  <si>
    <t>Conversion loss</t>
  </si>
  <si>
    <t>%</t>
  </si>
  <si>
    <t>ER goal</t>
  </si>
  <si>
    <t>These are aspirational harvest rates identified to provide progressively reasonable opportunity</t>
  </si>
  <si>
    <t>total</t>
  </si>
  <si>
    <t>Stock</t>
  </si>
  <si>
    <t>Record type</t>
  </si>
  <si>
    <t>Subject</t>
  </si>
  <si>
    <t>Variable</t>
  </si>
  <si>
    <t>Value</t>
  </si>
  <si>
    <t>Metric</t>
  </si>
  <si>
    <t>Method</t>
  </si>
  <si>
    <t>Years</t>
  </si>
  <si>
    <t>Reference</t>
  </si>
  <si>
    <t>Reference Link</t>
  </si>
  <si>
    <t>Notes</t>
  </si>
  <si>
    <t>goal:</t>
  </si>
  <si>
    <t>1000-10,000 per year at PRD</t>
  </si>
  <si>
    <t>Mainstem non-trty</t>
  </si>
  <si>
    <t>Zone 6 Trty</t>
  </si>
  <si>
    <t>20-60%</t>
  </si>
  <si>
    <t>v Col R</t>
  </si>
  <si>
    <t>smolt outmigration</t>
  </si>
  <si>
    <t>adult rtn</t>
  </si>
  <si>
    <t>year</t>
  </si>
  <si>
    <t>escape</t>
  </si>
  <si>
    <t>geomean</t>
  </si>
  <si>
    <t>avg</t>
  </si>
  <si>
    <t>&lt;18%</t>
  </si>
  <si>
    <t>http://www.chelanpud.org/docs/default-source/default-document-library/2017-rock-island-hcp-annual-report-(full).pdf</t>
  </si>
  <si>
    <t>releases</t>
  </si>
  <si>
    <t>6-8+%</t>
  </si>
  <si>
    <t>6-26+%</t>
  </si>
  <si>
    <t>G Norman assumed 10% of sockeye total</t>
  </si>
  <si>
    <t>Canada</t>
  </si>
  <si>
    <t>Anticipated</t>
  </si>
  <si>
    <t>low</t>
  </si>
  <si>
    <t>med</t>
  </si>
  <si>
    <t>high</t>
  </si>
  <si>
    <t>Passing &gt; Chief Joseph</t>
  </si>
  <si>
    <t>Potential</t>
  </si>
  <si>
    <t>production</t>
  </si>
  <si>
    <t>Units</t>
  </si>
  <si>
    <t>Quantitative Goal Rules</t>
  </si>
  <si>
    <t>Upper Columbia Sockeye</t>
  </si>
  <si>
    <t>Wenatchee sockeye program as terminated in 2012 (last year of releases)</t>
  </si>
  <si>
    <t>Tumwater dam</t>
  </si>
  <si>
    <t>local harv</t>
  </si>
  <si>
    <t>Escape</t>
  </si>
  <si>
    <t>AUC/MR escape</t>
  </si>
  <si>
    <t>pHOS</t>
  </si>
  <si>
    <t>Natl origin spawners</t>
  </si>
  <si>
    <t>Hillman et al. 2017</t>
  </si>
  <si>
    <t>@ Bonneville Dam</t>
  </si>
  <si>
    <t>natural origin spawners adults</t>
  </si>
  <si>
    <t>2008-2017</t>
  </si>
  <si>
    <t>mark-recapture</t>
  </si>
  <si>
    <t>not applicable</t>
  </si>
  <si>
    <t xml:space="preserve">Hillman T, T Kahler, G Mackey, A Murdoch, K Murdoch, T Pearsons, M Tonseth, and C Willard. 2017. Monitoring and evaluation plan for PUD hatchery programs: 2017 update. Report to the HCP and PRCC Hatchery Committees, Wenatchee and Ephrata, WA. </t>
  </si>
  <si>
    <t>https://www.grantpud.org/templates/galaxy/images/images/Downloads/ResourceCommittees/OtherDocuments/2017_Final_Annual_Report_with_Appendices.pdf</t>
  </si>
  <si>
    <t>2006-2015</t>
  </si>
  <si>
    <t>spawning ground survey</t>
  </si>
  <si>
    <t>blocked area</t>
  </si>
  <si>
    <t>Present condition</t>
  </si>
  <si>
    <t>UCR Regional Technical Team</t>
  </si>
  <si>
    <t>most recent years available</t>
  </si>
  <si>
    <t>Prosser</t>
  </si>
  <si>
    <t>dam count</t>
  </si>
  <si>
    <t>2013-2018</t>
  </si>
  <si>
    <t>total return</t>
  </si>
  <si>
    <t>http://dashboard.yakamafish-star.net/Subbasin/Yakima-Subbasin/STFish</t>
  </si>
  <si>
    <t>Prosser dam count - product of hatchery reintroduction efforts - 2012 was first year of (partial brood) return</t>
  </si>
  <si>
    <t>Yakima Nation data</t>
  </si>
  <si>
    <t>Okanagan Nation Alliance data</t>
  </si>
  <si>
    <t>based on Snake R sockeye goal (3,500) x 5 populations</t>
  </si>
  <si>
    <t>pre 1900</t>
  </si>
  <si>
    <t>Low range - 2</t>
  </si>
  <si>
    <t>based on Snake R sockeye goal (3,500)</t>
  </si>
  <si>
    <t>based on Snake R sockeye goal (3,500) x 3 populations</t>
  </si>
  <si>
    <t>based on Snake R sockeye goal (3,500) x 5 populations - Defined to produce equivalent number of fish to historical fishery area (based on MATs for upstream populations)</t>
  </si>
  <si>
    <t>minimum abundance threshold</t>
  </si>
  <si>
    <t>stock-recruitment</t>
  </si>
  <si>
    <t>current yield based goal</t>
  </si>
  <si>
    <t>Mid range - 3</t>
  </si>
  <si>
    <t>https://wdfw.wa.gov/publications/00194/1992_sassi_apndx_3.pdf</t>
  </si>
  <si>
    <t>WDF &amp; WDW. 1993. 1992 Washington State salmon and steelhead stock inventory. Appendix 3 Columbia River stocks.</t>
  </si>
  <si>
    <t>Based on ONA current information on system capacity - takes us to the base of Okanogan</t>
  </si>
  <si>
    <t>habitat assessment</t>
  </si>
  <si>
    <t>other</t>
  </si>
  <si>
    <t>based on Okanagan difference  - Defined to produce equivalent number of fish to historical fishery area (based on MATs for upstream populations)</t>
  </si>
  <si>
    <t>The high goal range is suppose to be a 100 year projection. This assumes additional passage at other Yakima River Reservoirs where Sockeye once existed.  Without any capacity estimates, based on half of historical production as high range goal</t>
  </si>
  <si>
    <t>C Frederikson, YN</t>
  </si>
  <si>
    <t>Reflects production potential of Cle Elum ONLY</t>
  </si>
  <si>
    <t>expert judgement</t>
  </si>
  <si>
    <t>High range - 3</t>
  </si>
  <si>
    <t>assumed habitat capacity including Okanagan Lk</t>
  </si>
  <si>
    <t>CRITFC goal</t>
  </si>
  <si>
    <t>High range - 1</t>
  </si>
  <si>
    <t>broad sense goal</t>
  </si>
  <si>
    <t>CRITFC. 1995. Wy-Kan-Ush-Mi Wa-Kish-Wit Spirit of the Salmon. Columbia River Anadromous Fish Restoration Plan</t>
  </si>
  <si>
    <t>https://plan.critfc.org/vol-1/</t>
  </si>
  <si>
    <t>calculated as remainder relative to NPCC loss assessment totals</t>
  </si>
  <si>
    <t>based on assumed capacity of 5 populations</t>
  </si>
  <si>
    <t>J Zendt, YN</t>
  </si>
  <si>
    <t>https://www.researchgate.net/publication/252833268_A_Habitat_Based_Evaluation_of_Okanagan_Sockeye_Salmon_Escapement_Objectives/download</t>
  </si>
  <si>
    <t>forwards</t>
  </si>
  <si>
    <t>backwards</t>
  </si>
  <si>
    <t>actual</t>
  </si>
  <si>
    <t>mort</t>
  </si>
  <si>
    <t>surv</t>
  </si>
  <si>
    <t>cummul</t>
  </si>
  <si>
    <t>terminal run</t>
  </si>
  <si>
    <t>wild</t>
  </si>
  <si>
    <t>Natl loss from PRD to terminal area</t>
  </si>
  <si>
    <t>Harvest from PRD to terminal area</t>
  </si>
  <si>
    <t>@ PRD</t>
  </si>
  <si>
    <t>Natl loss from BON to PRD</t>
  </si>
  <si>
    <t>Harvest from BON to PRD</t>
  </si>
  <si>
    <t>@BON</t>
  </si>
  <si>
    <t>Natl loss from mouth to BON</t>
  </si>
  <si>
    <t>Harvest from mouth to BON</t>
  </si>
  <si>
    <t>CR run</t>
  </si>
  <si>
    <t>scalar</t>
  </si>
  <si>
    <t>hatchery</t>
  </si>
  <si>
    <t>Natl loss from LGr to terminal area</t>
  </si>
  <si>
    <t>Harvest from LGR to terminal area</t>
  </si>
  <si>
    <t>harv rates adjusted to maintain similar hatchery escapement</t>
  </si>
  <si>
    <t>Natl loss from BON to MCN</t>
  </si>
  <si>
    <t>Harvest from BON to MCN</t>
  </si>
  <si>
    <t>Subjective assumptions for how much hatchery harvest rates might increase relative to wild rates</t>
  </si>
  <si>
    <t>for plot</t>
  </si>
  <si>
    <t>BON</t>
  </si>
  <si>
    <t>Numbers copied from separate run reconstruction worksheet</t>
  </si>
  <si>
    <t>average</t>
  </si>
  <si>
    <t>hatchery SAR to BON</t>
  </si>
  <si>
    <t>SAR</t>
  </si>
  <si>
    <t>Okanogan return from current production if SAR similar</t>
  </si>
  <si>
    <t>adults</t>
  </si>
  <si>
    <t>% of average run</t>
  </si>
  <si>
    <t>if arbitrarily assume half of Okanogan return is hatchery then</t>
  </si>
  <si>
    <t>https://www.syilx.org/projects/penticton-channel-nerkid-sockeye-and-kokanee-enumeration/</t>
  </si>
  <si>
    <t>https://www.syilx.org/fisheries/hatchery/scientific-information/</t>
  </si>
  <si>
    <t>https://www.syilx.org/fisheries/harvest/</t>
  </si>
  <si>
    <t>abundance</t>
  </si>
  <si>
    <t>nontreaty</t>
  </si>
  <si>
    <t>Exploitation rates</t>
  </si>
  <si>
    <t>Exploitation rates (v Col R)</t>
  </si>
  <si>
    <t>v CR</t>
  </si>
  <si>
    <t>v BON</t>
  </si>
  <si>
    <t>v PRD</t>
  </si>
  <si>
    <t>seems reasonable given elimination of Wenatchee program at the same time Okanogan is gearing up</t>
  </si>
  <si>
    <t>min</t>
  </si>
  <si>
    <t>max</t>
  </si>
  <si>
    <t xml:space="preserve">v avg = </t>
  </si>
  <si>
    <t>% hat</t>
  </si>
  <si>
    <t># hat</t>
  </si>
  <si>
    <t># nat</t>
  </si>
  <si>
    <t>SAR avg in Wenatchee</t>
  </si>
  <si>
    <t>fry to smolt surv in Wenatchee</t>
  </si>
  <si>
    <t>hatchery release (parr)</t>
  </si>
  <si>
    <t>hatchery smolts emigrating</t>
  </si>
  <si>
    <t>parr - smolt surv</t>
  </si>
  <si>
    <t>net</t>
  </si>
  <si>
    <t>brood year</t>
  </si>
  <si>
    <t>this is high in relation to Okanogan escapement</t>
  </si>
  <si>
    <t>Recent avg</t>
  </si>
  <si>
    <t>(2008-2017)</t>
  </si>
  <si>
    <t>Abundance (mean)</t>
  </si>
  <si>
    <t>https://wa-bc.fisheries.org/wp-content/uploads/2018/04/13_Matala_AFS_2018.pdf</t>
  </si>
  <si>
    <t>million</t>
  </si>
  <si>
    <t>Combined Hatchery/Natural</t>
  </si>
  <si>
    <t>habitat</t>
  </si>
  <si>
    <t>impact</t>
  </si>
  <si>
    <t>blockage</t>
  </si>
  <si>
    <t>total changed as Yakima moved to mid C</t>
  </si>
  <si>
    <t>W &amp; O</t>
  </si>
  <si>
    <t>run recon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</si>
</sst>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
    <numFmt numFmtId="166" formatCode="0.0"/>
    <numFmt numFmtId="167" formatCode="_(* #,##0_);_(* \(#,##0\);_(* &quot;-&quot;??_);_(@_)"/>
    <numFmt numFmtId="168" formatCode="0.0000"/>
    <numFmt numFmtId="169" formatCode="#,##0.0"/>
  </numFmts>
  <fonts count="38" x14ac:knownFonts="1">
    <font>
      <sz val="11"/>
      <color theme="1"/>
      <name val="Calibri"/>
      <family val="2"/>
      <scheme val="minor"/>
    </font>
    <font>
      <b/>
      <sz val="11"/>
      <color theme="1"/>
      <name val="Calibri"/>
      <family val="2"/>
      <scheme val="minor"/>
    </font>
    <font>
      <b/>
      <sz val="8"/>
      <color indexed="81"/>
      <name val="Tahoma"/>
      <family val="2"/>
    </font>
    <font>
      <b/>
      <u/>
      <sz val="11"/>
      <color theme="1"/>
      <name val="Calibri"/>
      <family val="2"/>
      <scheme val="minor"/>
    </font>
    <font>
      <b/>
      <sz val="14"/>
      <color theme="0"/>
      <name val="Calibri"/>
      <family val="2"/>
      <scheme val="minor"/>
    </font>
    <font>
      <sz val="11"/>
      <color theme="1"/>
      <name val="Calibri"/>
      <family val="2"/>
      <scheme val="minor"/>
    </font>
    <font>
      <sz val="11"/>
      <color rgb="FFFF0000"/>
      <name val="Calibri"/>
      <family val="2"/>
      <scheme val="minor"/>
    </font>
    <font>
      <b/>
      <i/>
      <sz val="11"/>
      <color theme="1"/>
      <name val="Calibri"/>
      <family val="2"/>
      <scheme val="minor"/>
    </font>
    <font>
      <sz val="11"/>
      <name val="Calibri"/>
      <family val="2"/>
      <scheme val="minor"/>
    </font>
    <font>
      <b/>
      <sz val="11"/>
      <color rgb="FFFF0000"/>
      <name val="Calibri"/>
      <family val="2"/>
      <scheme val="minor"/>
    </font>
    <font>
      <b/>
      <sz val="14"/>
      <color rgb="FFFF0000"/>
      <name val="Calibri"/>
      <family val="2"/>
      <scheme val="minor"/>
    </font>
    <font>
      <b/>
      <sz val="11"/>
      <name val="Calibri"/>
      <family val="2"/>
      <scheme val="minor"/>
    </font>
    <font>
      <sz val="10"/>
      <name val="Arial"/>
      <family val="2"/>
    </font>
    <font>
      <b/>
      <sz val="9"/>
      <color indexed="81"/>
      <name val="Tahoma"/>
      <family val="2"/>
    </font>
    <font>
      <sz val="14"/>
      <color rgb="FFFF0000"/>
      <name val="Calibri"/>
      <family val="2"/>
      <scheme val="minor"/>
    </font>
    <font>
      <sz val="14"/>
      <color theme="1"/>
      <name val="Calibri"/>
      <family val="2"/>
      <scheme val="minor"/>
    </font>
    <font>
      <b/>
      <sz val="10"/>
      <name val="Tahoma"/>
      <family val="2"/>
    </font>
    <font>
      <b/>
      <vertAlign val="subscript"/>
      <sz val="10"/>
      <name val="Tahoma"/>
      <family val="2"/>
    </font>
    <font>
      <b/>
      <sz val="9"/>
      <color indexed="12"/>
      <name val="Tahoma"/>
      <family val="2"/>
    </font>
    <font>
      <sz val="10"/>
      <name val="Tahoma"/>
      <family val="2"/>
    </font>
    <font>
      <b/>
      <u/>
      <sz val="10"/>
      <name val="Tahoma"/>
      <family val="2"/>
    </font>
    <font>
      <sz val="10"/>
      <color indexed="12"/>
      <name val="Tahoma"/>
      <family val="2"/>
    </font>
    <font>
      <sz val="10"/>
      <color indexed="10"/>
      <name val="Tahoma"/>
      <family val="2"/>
    </font>
    <font>
      <sz val="10"/>
      <color indexed="8"/>
      <name val="Tahoma"/>
      <family val="2"/>
    </font>
    <font>
      <sz val="11"/>
      <color rgb="FF0000FF"/>
      <name val="Calibri"/>
      <family val="2"/>
    </font>
    <font>
      <i/>
      <sz val="10"/>
      <name val="Tahoma"/>
      <family val="2"/>
    </font>
    <font>
      <sz val="9"/>
      <color indexed="81"/>
      <name val="Tahoma"/>
      <family val="2"/>
    </font>
    <font>
      <i/>
      <sz val="11"/>
      <color theme="1"/>
      <name val="Calibri"/>
      <family val="2"/>
      <scheme val="minor"/>
    </font>
    <font>
      <i/>
      <sz val="10"/>
      <color theme="1"/>
      <name val="Calibri"/>
      <family val="2"/>
      <scheme val="minor"/>
    </font>
    <font>
      <b/>
      <sz val="12"/>
      <color theme="0"/>
      <name val="Calibri"/>
      <family val="2"/>
      <scheme val="minor"/>
    </font>
    <font>
      <sz val="11"/>
      <color rgb="FF191919"/>
      <name val="Georgia"/>
      <family val="1"/>
    </font>
    <font>
      <sz val="11"/>
      <color rgb="FF000000"/>
      <name val="Calibri"/>
      <family val="2"/>
    </font>
    <font>
      <b/>
      <u/>
      <sz val="9"/>
      <color indexed="81"/>
      <name val="Tahoma"/>
      <family val="2"/>
    </font>
    <font>
      <b/>
      <sz val="11"/>
      <color rgb="FF000000"/>
      <name val="Calibri"/>
      <family val="2"/>
      <scheme val="minor"/>
    </font>
    <font>
      <sz val="11"/>
      <color rgb="FF000000"/>
      <name val="Calibri"/>
      <family val="2"/>
      <scheme val="minor"/>
    </font>
    <font>
      <u/>
      <sz val="11"/>
      <color theme="10"/>
      <name val="Calibri"/>
      <family val="2"/>
      <scheme val="minor"/>
    </font>
    <font>
      <sz val="11"/>
      <color theme="0" tint="-0.499984740745262"/>
      <name val="Calibri"/>
      <family val="2"/>
      <scheme val="minor"/>
    </font>
    <font>
      <b/>
      <sz val="14"/>
      <color theme="1"/>
      <name val="Calibri"/>
      <family val="2"/>
      <scheme val="minor"/>
    </font>
  </fonts>
  <fills count="1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008D85"/>
        <bgColor indexed="64"/>
      </patternFill>
    </fill>
    <fill>
      <patternFill patternType="solid">
        <fgColor rgb="FFEBFFFE"/>
        <bgColor indexed="64"/>
      </patternFill>
    </fill>
    <fill>
      <patternFill patternType="solid">
        <fgColor rgb="FFCDFFFD"/>
        <bgColor indexed="64"/>
      </patternFill>
    </fill>
  </fills>
  <borders count="33">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s>
  <cellStyleXfs count="6">
    <xf numFmtId="0" fontId="0" fillId="0" borderId="0"/>
    <xf numFmtId="9" fontId="5" fillId="0" borderId="0" applyFont="0" applyFill="0" applyBorder="0" applyAlignment="0" applyProtection="0"/>
    <xf numFmtId="0" fontId="12" fillId="0" borderId="0"/>
    <xf numFmtId="43" fontId="5" fillId="0" borderId="0" applyFont="0" applyFill="0" applyBorder="0" applyAlignment="0" applyProtection="0"/>
    <xf numFmtId="0" fontId="12" fillId="0" borderId="0"/>
    <xf numFmtId="0" fontId="35" fillId="0" borderId="0" applyNumberFormat="0" applyFill="0" applyBorder="0" applyAlignment="0" applyProtection="0"/>
  </cellStyleXfs>
  <cellXfs count="385">
    <xf numFmtId="0" fontId="0" fillId="0" borderId="0" xfId="0"/>
    <xf numFmtId="0" fontId="0" fillId="0" borderId="0" xfId="0" applyAlignment="1">
      <alignment horizontal="center"/>
    </xf>
    <xf numFmtId="3" fontId="0" fillId="0" borderId="0" xfId="0" applyNumberFormat="1"/>
    <xf numFmtId="0" fontId="0" fillId="0" borderId="0" xfId="0" applyAlignment="1">
      <alignment horizontal="right"/>
    </xf>
    <xf numFmtId="0" fontId="0" fillId="3" borderId="0" xfId="0" applyFill="1"/>
    <xf numFmtId="0" fontId="10" fillId="3" borderId="0" xfId="0" applyFont="1" applyFill="1" applyAlignment="1">
      <alignment vertical="center"/>
    </xf>
    <xf numFmtId="0" fontId="6" fillId="3" borderId="0" xfId="0" applyFont="1" applyFill="1" applyAlignment="1">
      <alignment vertical="center"/>
    </xf>
    <xf numFmtId="0" fontId="9" fillId="3" borderId="0" xfId="0" applyFont="1" applyFill="1" applyAlignment="1">
      <alignment vertical="center"/>
    </xf>
    <xf numFmtId="0" fontId="6" fillId="3" borderId="0" xfId="0" applyFont="1" applyFill="1"/>
    <xf numFmtId="0" fontId="0" fillId="0" borderId="1" xfId="0" applyBorder="1"/>
    <xf numFmtId="0" fontId="6" fillId="0" borderId="0" xfId="0" applyFont="1"/>
    <xf numFmtId="0" fontId="1" fillId="5" borderId="11" xfId="0" applyFont="1" applyFill="1" applyBorder="1"/>
    <xf numFmtId="0" fontId="1" fillId="5" borderId="12" xfId="0" applyFont="1" applyFill="1" applyBorder="1"/>
    <xf numFmtId="0" fontId="3" fillId="4" borderId="4" xfId="0" applyFont="1" applyFill="1" applyBorder="1" applyAlignment="1">
      <alignment horizontal="centerContinuous"/>
    </xf>
    <xf numFmtId="0" fontId="1" fillId="4" borderId="2" xfId="0" applyFont="1" applyFill="1" applyBorder="1"/>
    <xf numFmtId="0" fontId="1" fillId="4" borderId="1" xfId="0" applyFont="1" applyFill="1" applyBorder="1" applyAlignment="1">
      <alignment horizontal="center"/>
    </xf>
    <xf numFmtId="0" fontId="1" fillId="4" borderId="6" xfId="0" applyFont="1" applyFill="1" applyBorder="1" applyAlignment="1">
      <alignment horizontal="center"/>
    </xf>
    <xf numFmtId="0" fontId="0" fillId="0" borderId="5" xfId="0" quotePrefix="1" applyBorder="1" applyAlignment="1">
      <alignment horizontal="center"/>
    </xf>
    <xf numFmtId="0" fontId="0" fillId="0" borderId="0" xfId="0" applyAlignment="1">
      <alignment horizontal="left"/>
    </xf>
    <xf numFmtId="0" fontId="0" fillId="0" borderId="0" xfId="0" pivotButton="1"/>
    <xf numFmtId="0" fontId="0" fillId="0" borderId="7" xfId="0" applyBorder="1"/>
    <xf numFmtId="14" fontId="0" fillId="0" borderId="0" xfId="0" applyNumberFormat="1"/>
    <xf numFmtId="0" fontId="0" fillId="0" borderId="0" xfId="0" applyAlignment="1">
      <alignment horizontal="left" indent="1"/>
    </xf>
    <xf numFmtId="9" fontId="0" fillId="0" borderId="0" xfId="1" applyFont="1"/>
    <xf numFmtId="9" fontId="0" fillId="0" borderId="0" xfId="0" applyNumberFormat="1"/>
    <xf numFmtId="0" fontId="1" fillId="6" borderId="11" xfId="0" applyFont="1" applyFill="1" applyBorder="1"/>
    <xf numFmtId="0" fontId="0" fillId="6" borderId="12" xfId="0" applyFill="1" applyBorder="1"/>
    <xf numFmtId="0" fontId="1" fillId="7" borderId="5" xfId="0" applyFont="1" applyFill="1" applyBorder="1" applyAlignment="1">
      <alignment horizontal="center"/>
    </xf>
    <xf numFmtId="0" fontId="3" fillId="4" borderId="5" xfId="0" applyFont="1" applyFill="1" applyBorder="1" applyAlignment="1">
      <alignment horizontal="centerContinuous"/>
    </xf>
    <xf numFmtId="0" fontId="0" fillId="0" borderId="0" xfId="0" quotePrefix="1" applyAlignment="1">
      <alignment horizontal="center"/>
    </xf>
    <xf numFmtId="0" fontId="7" fillId="4" borderId="13" xfId="0" applyFont="1" applyFill="1" applyBorder="1" applyAlignment="1">
      <alignment horizontal="center"/>
    </xf>
    <xf numFmtId="164" fontId="0" fillId="0" borderId="0" xfId="0" applyNumberFormat="1" applyAlignment="1">
      <alignment horizontal="center"/>
    </xf>
    <xf numFmtId="0" fontId="1" fillId="0" borderId="3" xfId="0" quotePrefix="1" applyFont="1" applyBorder="1" applyAlignment="1">
      <alignment horizontal="left"/>
    </xf>
    <xf numFmtId="0" fontId="0" fillId="0" borderId="4" xfId="0" applyBorder="1"/>
    <xf numFmtId="0" fontId="0" fillId="0" borderId="2" xfId="0" applyBorder="1"/>
    <xf numFmtId="0" fontId="1" fillId="0" borderId="3" xfId="0" applyFont="1" applyBorder="1"/>
    <xf numFmtId="0" fontId="3" fillId="7" borderId="4" xfId="0" applyFont="1" applyFill="1" applyBorder="1" applyAlignment="1">
      <alignment horizontal="centerContinuous"/>
    </xf>
    <xf numFmtId="3" fontId="7" fillId="4" borderId="13" xfId="0" applyNumberFormat="1" applyFont="1" applyFill="1" applyBorder="1" applyAlignment="1">
      <alignment horizontal="center"/>
    </xf>
    <xf numFmtId="0" fontId="15" fillId="0" borderId="0" xfId="0" applyFont="1"/>
    <xf numFmtId="0" fontId="0" fillId="0" borderId="1" xfId="0" applyBorder="1" applyAlignment="1">
      <alignment horizontal="center"/>
    </xf>
    <xf numFmtId="0" fontId="16" fillId="0" borderId="1" xfId="0" applyFont="1" applyBorder="1" applyAlignment="1">
      <alignment horizontal="right" wrapText="1"/>
    </xf>
    <xf numFmtId="3" fontId="16" fillId="0" borderId="1" xfId="0" applyNumberFormat="1" applyFont="1" applyBorder="1" applyAlignment="1">
      <alignment horizontal="right" wrapText="1"/>
    </xf>
    <xf numFmtId="3" fontId="16" fillId="0" borderId="0" xfId="0" applyNumberFormat="1" applyFont="1" applyAlignment="1">
      <alignment horizontal="right" wrapText="1"/>
    </xf>
    <xf numFmtId="0" fontId="16" fillId="0" borderId="0" xfId="0" applyFont="1" applyAlignment="1">
      <alignment horizontal="right" wrapText="1"/>
    </xf>
    <xf numFmtId="0" fontId="18" fillId="0" borderId="0" xfId="0" applyFont="1" applyAlignment="1">
      <alignment horizontal="center" wrapText="1"/>
    </xf>
    <xf numFmtId="0" fontId="19" fillId="0" borderId="0" xfId="0" applyFont="1" applyAlignment="1">
      <alignment horizontal="right" wrapText="1"/>
    </xf>
    <xf numFmtId="166" fontId="20" fillId="0" borderId="0" xfId="0" applyNumberFormat="1" applyFont="1" applyAlignment="1">
      <alignment horizontal="left"/>
    </xf>
    <xf numFmtId="0" fontId="19" fillId="0" borderId="0" xfId="0" applyFont="1" applyAlignment="1">
      <alignment horizontal="right"/>
    </xf>
    <xf numFmtId="9" fontId="19" fillId="0" borderId="0" xfId="0" applyNumberFormat="1" applyFont="1" applyAlignment="1">
      <alignment horizontal="right" wrapText="1"/>
    </xf>
    <xf numFmtId="3" fontId="19" fillId="0" borderId="0" xfId="0" applyNumberFormat="1" applyFont="1" applyAlignment="1">
      <alignment horizontal="right" wrapText="1"/>
    </xf>
    <xf numFmtId="3" fontId="19" fillId="0" borderId="0" xfId="4" applyNumberFormat="1" applyFont="1" applyAlignment="1">
      <alignment horizontal="right" wrapText="1"/>
    </xf>
    <xf numFmtId="37" fontId="19" fillId="0" borderId="0" xfId="0" applyNumberFormat="1" applyFont="1" applyAlignment="1">
      <alignment horizontal="right" wrapText="1"/>
    </xf>
    <xf numFmtId="0" fontId="19" fillId="0" borderId="0" xfId="0" applyFont="1"/>
    <xf numFmtId="3" fontId="19" fillId="0" borderId="0" xfId="0" applyNumberFormat="1" applyFont="1"/>
    <xf numFmtId="0" fontId="21" fillId="0" borderId="0" xfId="0" applyFont="1" applyAlignment="1">
      <alignment horizontal="center"/>
    </xf>
    <xf numFmtId="166" fontId="19" fillId="0" borderId="0" xfId="0" applyNumberFormat="1" applyFont="1" applyAlignment="1">
      <alignment horizontal="right" wrapText="1"/>
    </xf>
    <xf numFmtId="3" fontId="19" fillId="0" borderId="17" xfId="0" applyNumberFormat="1" applyFont="1" applyBorder="1"/>
    <xf numFmtId="0" fontId="22" fillId="0" borderId="0" xfId="0" applyFont="1" applyAlignment="1">
      <alignment horizontal="left"/>
    </xf>
    <xf numFmtId="3" fontId="23" fillId="0" borderId="0" xfId="0" applyNumberFormat="1" applyFont="1"/>
    <xf numFmtId="1" fontId="19" fillId="0" borderId="0" xfId="0" applyNumberFormat="1" applyFont="1" applyAlignment="1">
      <alignment horizontal="right" wrapText="1"/>
    </xf>
    <xf numFmtId="0" fontId="24" fillId="0" borderId="0" xfId="0" applyFont="1" applyAlignment="1">
      <alignment vertical="center" wrapText="1"/>
    </xf>
    <xf numFmtId="0" fontId="21" fillId="0" borderId="0" xfId="0" applyFont="1" applyAlignment="1">
      <alignment horizontal="center" wrapText="1"/>
    </xf>
    <xf numFmtId="0" fontId="24" fillId="0" borderId="0" xfId="0" applyFont="1" applyAlignment="1">
      <alignment horizontal="left" vertical="top" wrapText="1"/>
    </xf>
    <xf numFmtId="1" fontId="19" fillId="0" borderId="0" xfId="0" applyNumberFormat="1" applyFont="1"/>
    <xf numFmtId="0" fontId="12" fillId="0" borderId="0" xfId="0" applyFont="1"/>
    <xf numFmtId="166" fontId="19" fillId="0" borderId="0" xfId="0" applyNumberFormat="1" applyFont="1"/>
    <xf numFmtId="3" fontId="25" fillId="0" borderId="0" xfId="0" applyNumberFormat="1" applyFont="1"/>
    <xf numFmtId="3" fontId="6" fillId="0" borderId="0" xfId="0" applyNumberFormat="1" applyFont="1" applyAlignment="1">
      <alignment horizontal="right"/>
    </xf>
    <xf numFmtId="0" fontId="1" fillId="2" borderId="1" xfId="0" applyFont="1" applyFill="1" applyBorder="1" applyAlignment="1">
      <alignment horizontal="center" vertical="center"/>
    </xf>
    <xf numFmtId="0" fontId="1" fillId="10" borderId="18" xfId="0" applyFont="1" applyFill="1" applyBorder="1"/>
    <xf numFmtId="0" fontId="1" fillId="10" borderId="19" xfId="0" applyFont="1" applyFill="1" applyBorder="1"/>
    <xf numFmtId="0" fontId="1" fillId="10" borderId="20" xfId="0" applyFont="1" applyFill="1" applyBorder="1"/>
    <xf numFmtId="0" fontId="0" fillId="10" borderId="21" xfId="0" applyFill="1" applyBorder="1"/>
    <xf numFmtId="3" fontId="0" fillId="10" borderId="0" xfId="0" applyNumberFormat="1" applyFill="1"/>
    <xf numFmtId="4" fontId="0" fillId="10" borderId="0" xfId="0" applyNumberFormat="1" applyFill="1"/>
    <xf numFmtId="3" fontId="0" fillId="10" borderId="22" xfId="0" applyNumberFormat="1" applyFill="1" applyBorder="1"/>
    <xf numFmtId="4" fontId="0" fillId="9" borderId="0" xfId="0" applyNumberFormat="1" applyFill="1"/>
    <xf numFmtId="0" fontId="0" fillId="9" borderId="21" xfId="0" applyFill="1" applyBorder="1"/>
    <xf numFmtId="3" fontId="0" fillId="9" borderId="0" xfId="0" applyNumberFormat="1" applyFill="1"/>
    <xf numFmtId="0" fontId="0" fillId="10" borderId="23" xfId="0" applyFill="1" applyBorder="1"/>
    <xf numFmtId="3" fontId="0" fillId="10" borderId="1" xfId="0" applyNumberFormat="1" applyFill="1" applyBorder="1"/>
    <xf numFmtId="4" fontId="0" fillId="10" borderId="1" xfId="0" applyNumberFormat="1" applyFill="1" applyBorder="1"/>
    <xf numFmtId="3" fontId="0" fillId="10" borderId="24" xfId="0" applyNumberFormat="1" applyFill="1" applyBorder="1"/>
    <xf numFmtId="0" fontId="0" fillId="9" borderId="23" xfId="0" applyFill="1" applyBorder="1"/>
    <xf numFmtId="3" fontId="0" fillId="9" borderId="1" xfId="0" applyNumberFormat="1" applyFill="1" applyBorder="1"/>
    <xf numFmtId="4" fontId="0" fillId="9" borderId="1" xfId="0" applyNumberFormat="1" applyFill="1" applyBorder="1"/>
    <xf numFmtId="0" fontId="0" fillId="9" borderId="25" xfId="0" applyFill="1" applyBorder="1"/>
    <xf numFmtId="3" fontId="0" fillId="10" borderId="13" xfId="0" applyNumberFormat="1" applyFill="1" applyBorder="1"/>
    <xf numFmtId="0" fontId="1" fillId="10" borderId="26" xfId="0" applyFont="1" applyFill="1" applyBorder="1"/>
    <xf numFmtId="0" fontId="1" fillId="10" borderId="15" xfId="0" applyFont="1" applyFill="1" applyBorder="1"/>
    <xf numFmtId="3" fontId="1" fillId="10" borderId="15" xfId="0" applyNumberFormat="1" applyFont="1" applyFill="1" applyBorder="1"/>
    <xf numFmtId="3" fontId="1" fillId="10" borderId="27" xfId="0" applyNumberFormat="1" applyFont="1" applyFill="1" applyBorder="1"/>
    <xf numFmtId="0" fontId="1" fillId="0" borderId="18" xfId="0" applyFont="1" applyBorder="1"/>
    <xf numFmtId="0" fontId="1" fillId="0" borderId="19" xfId="0" applyFont="1" applyBorder="1" applyAlignment="1">
      <alignment horizontal="center"/>
    </xf>
    <xf numFmtId="3" fontId="1" fillId="0" borderId="19" xfId="0" applyNumberFormat="1" applyFont="1" applyBorder="1" applyAlignment="1">
      <alignment horizontal="center"/>
    </xf>
    <xf numFmtId="3" fontId="1" fillId="10" borderId="19" xfId="0" applyNumberFormat="1" applyFont="1" applyFill="1" applyBorder="1" applyAlignment="1">
      <alignment horizontal="center"/>
    </xf>
    <xf numFmtId="3" fontId="1" fillId="0" borderId="20" xfId="0" applyNumberFormat="1" applyFont="1" applyBorder="1" applyAlignment="1">
      <alignment horizontal="center"/>
    </xf>
    <xf numFmtId="9" fontId="0" fillId="0" borderId="21" xfId="0" applyNumberFormat="1" applyBorder="1" applyAlignment="1">
      <alignment horizontal="left"/>
    </xf>
    <xf numFmtId="37" fontId="0" fillId="0" borderId="0" xfId="3" applyNumberFormat="1" applyFont="1" applyAlignment="1">
      <alignment horizontal="center"/>
    </xf>
    <xf numFmtId="37" fontId="0" fillId="10" borderId="0" xfId="3" applyNumberFormat="1" applyFont="1" applyFill="1" applyAlignment="1">
      <alignment horizontal="center"/>
    </xf>
    <xf numFmtId="37" fontId="0" fillId="0" borderId="22" xfId="3" applyNumberFormat="1" applyFont="1" applyBorder="1" applyAlignment="1">
      <alignment horizontal="center"/>
    </xf>
    <xf numFmtId="9" fontId="0" fillId="0" borderId="26" xfId="0" applyNumberFormat="1" applyBorder="1" applyAlignment="1">
      <alignment horizontal="left"/>
    </xf>
    <xf numFmtId="37" fontId="0" fillId="0" borderId="15" xfId="3" applyNumberFormat="1" applyFont="1" applyBorder="1" applyAlignment="1">
      <alignment horizontal="center"/>
    </xf>
    <xf numFmtId="37" fontId="0" fillId="10" borderId="15" xfId="3" applyNumberFormat="1" applyFont="1" applyFill="1" applyBorder="1" applyAlignment="1">
      <alignment horizontal="center"/>
    </xf>
    <xf numFmtId="37" fontId="0" fillId="0" borderId="27" xfId="3" applyNumberFormat="1" applyFont="1" applyBorder="1" applyAlignment="1">
      <alignment horizontal="center"/>
    </xf>
    <xf numFmtId="0" fontId="1" fillId="0" borderId="20" xfId="0" applyFont="1" applyBorder="1" applyAlignment="1">
      <alignment horizontal="center"/>
    </xf>
    <xf numFmtId="37" fontId="0" fillId="0" borderId="0" xfId="3" applyNumberFormat="1" applyFont="1"/>
    <xf numFmtId="0" fontId="27" fillId="0" borderId="21" xfId="0" applyFont="1" applyBorder="1" applyAlignment="1">
      <alignment horizontal="right"/>
    </xf>
    <xf numFmtId="2" fontId="27" fillId="0" borderId="0" xfId="0" applyNumberFormat="1" applyFont="1"/>
    <xf numFmtId="0" fontId="27" fillId="0" borderId="22" xfId="0" applyFont="1" applyBorder="1" applyAlignment="1">
      <alignment horizontal="center"/>
    </xf>
    <xf numFmtId="0" fontId="0" fillId="0" borderId="21" xfId="0" applyBorder="1"/>
    <xf numFmtId="0" fontId="0" fillId="0" borderId="22" xfId="0" applyBorder="1" applyAlignment="1">
      <alignment horizontal="center"/>
    </xf>
    <xf numFmtId="0" fontId="0" fillId="0" borderId="23" xfId="0" applyBorder="1"/>
    <xf numFmtId="0" fontId="0" fillId="0" borderId="24" xfId="0" applyBorder="1" applyAlignment="1">
      <alignment horizontal="center"/>
    </xf>
    <xf numFmtId="0" fontId="1" fillId="0" borderId="26" xfId="0" applyFont="1" applyBorder="1"/>
    <xf numFmtId="0" fontId="1" fillId="0" borderId="15" xfId="0" applyFont="1" applyBorder="1" applyAlignment="1">
      <alignment horizontal="center"/>
    </xf>
    <xf numFmtId="0" fontId="1" fillId="0" borderId="27" xfId="0" applyFont="1" applyBorder="1"/>
    <xf numFmtId="0" fontId="1" fillId="7" borderId="5" xfId="0" applyFont="1" applyFill="1" applyBorder="1" applyAlignment="1">
      <alignment horizontal="centerContinuous"/>
    </xf>
    <xf numFmtId="0" fontId="1" fillId="4" borderId="6" xfId="0" applyFont="1" applyFill="1" applyBorder="1"/>
    <xf numFmtId="0" fontId="8" fillId="0" borderId="16" xfId="0" applyFont="1" applyBorder="1"/>
    <xf numFmtId="0" fontId="0" fillId="0" borderId="9" xfId="0" applyBorder="1"/>
    <xf numFmtId="0" fontId="0" fillId="0" borderId="0" xfId="0" applyAlignment="1">
      <alignment horizontal="left" vertical="top" wrapText="1"/>
    </xf>
    <xf numFmtId="3" fontId="0" fillId="0" borderId="22" xfId="0" applyNumberFormat="1" applyBorder="1" applyAlignment="1">
      <alignment horizontal="center"/>
    </xf>
    <xf numFmtId="3" fontId="0" fillId="0" borderId="24" xfId="0" applyNumberFormat="1" applyBorder="1" applyAlignment="1">
      <alignment horizontal="center"/>
    </xf>
    <xf numFmtId="3" fontId="1" fillId="0" borderId="27" xfId="0" applyNumberFormat="1" applyFont="1" applyBorder="1" applyAlignment="1">
      <alignment horizontal="center"/>
    </xf>
    <xf numFmtId="164" fontId="0" fillId="0" borderId="0" xfId="1" applyNumberFormat="1" applyFont="1"/>
    <xf numFmtId="0" fontId="0" fillId="9" borderId="18" xfId="0" applyFill="1" applyBorder="1" applyAlignment="1">
      <alignment horizontal="center"/>
    </xf>
    <xf numFmtId="0" fontId="0" fillId="9" borderId="20" xfId="0" applyFill="1" applyBorder="1" applyAlignment="1">
      <alignment horizontal="center"/>
    </xf>
    <xf numFmtId="0" fontId="27" fillId="0" borderId="0" xfId="0" applyFont="1" applyAlignment="1">
      <alignment horizontal="center"/>
    </xf>
    <xf numFmtId="3" fontId="27" fillId="0" borderId="22" xfId="0" applyNumberFormat="1" applyFont="1" applyBorder="1"/>
    <xf numFmtId="0" fontId="0" fillId="9" borderId="21" xfId="0" applyFill="1" applyBorder="1" applyAlignment="1">
      <alignment horizontal="center"/>
    </xf>
    <xf numFmtId="9" fontId="0" fillId="9" borderId="22" xfId="1" applyFont="1" applyFill="1" applyBorder="1" applyAlignment="1">
      <alignment horizontal="center"/>
    </xf>
    <xf numFmtId="0" fontId="0" fillId="9" borderId="26" xfId="0" applyFill="1" applyBorder="1" applyAlignment="1">
      <alignment horizontal="center"/>
    </xf>
    <xf numFmtId="9" fontId="0" fillId="9" borderId="27" xfId="1" applyFont="1" applyFill="1" applyBorder="1" applyAlignment="1">
      <alignment horizontal="center"/>
    </xf>
    <xf numFmtId="3" fontId="0" fillId="0" borderId="22" xfId="0" applyNumberFormat="1" applyBorder="1"/>
    <xf numFmtId="3" fontId="0" fillId="0" borderId="24" xfId="0" applyNumberFormat="1" applyBorder="1"/>
    <xf numFmtId="0" fontId="1" fillId="0" borderId="15" xfId="0" applyFont="1" applyBorder="1"/>
    <xf numFmtId="3" fontId="1" fillId="0" borderId="27" xfId="0" applyNumberFormat="1" applyFont="1" applyBorder="1"/>
    <xf numFmtId="3" fontId="0" fillId="0" borderId="0" xfId="0" applyNumberFormat="1" applyAlignment="1">
      <alignment horizontal="center"/>
    </xf>
    <xf numFmtId="0" fontId="0" fillId="0" borderId="28" xfId="0" applyBorder="1"/>
    <xf numFmtId="0" fontId="1" fillId="0" borderId="23" xfId="0" applyFont="1" applyBorder="1"/>
    <xf numFmtId="0" fontId="1" fillId="0" borderId="1" xfId="0" applyFont="1" applyBorder="1" applyAlignment="1">
      <alignment horizontal="center"/>
    </xf>
    <xf numFmtId="3" fontId="1" fillId="0" borderId="22" xfId="0" applyNumberFormat="1" applyFont="1" applyBorder="1"/>
    <xf numFmtId="3" fontId="0" fillId="0" borderId="1" xfId="0" applyNumberFormat="1" applyBorder="1" applyAlignment="1">
      <alignment horizontal="center"/>
    </xf>
    <xf numFmtId="3" fontId="1" fillId="0" borderId="24" xfId="0" applyNumberFormat="1" applyFont="1" applyBorder="1"/>
    <xf numFmtId="3" fontId="1" fillId="0" borderId="15" xfId="0" applyNumberFormat="1" applyFont="1" applyBorder="1" applyAlignment="1">
      <alignment horizontal="center"/>
    </xf>
    <xf numFmtId="0" fontId="0" fillId="10" borderId="28" xfId="0" applyFill="1" applyBorder="1"/>
    <xf numFmtId="0" fontId="1" fillId="10" borderId="23" xfId="0" applyFont="1" applyFill="1" applyBorder="1"/>
    <xf numFmtId="0" fontId="1" fillId="10" borderId="1" xfId="0" applyFont="1" applyFill="1" applyBorder="1" applyAlignment="1">
      <alignment horizontal="center"/>
    </xf>
    <xf numFmtId="3" fontId="0" fillId="10" borderId="4" xfId="0" applyNumberFormat="1" applyFill="1" applyBorder="1" applyAlignment="1">
      <alignment horizontal="center"/>
    </xf>
    <xf numFmtId="3" fontId="0" fillId="10" borderId="0" xfId="0" applyNumberFormat="1" applyFill="1" applyAlignment="1">
      <alignment horizontal="center"/>
    </xf>
    <xf numFmtId="3" fontId="1" fillId="10" borderId="22" xfId="0" applyNumberFormat="1" applyFont="1" applyFill="1" applyBorder="1" applyAlignment="1">
      <alignment horizontal="center"/>
    </xf>
    <xf numFmtId="3" fontId="0" fillId="10" borderId="1" xfId="0" applyNumberFormat="1" applyFill="1" applyBorder="1" applyAlignment="1">
      <alignment horizontal="center"/>
    </xf>
    <xf numFmtId="3" fontId="1" fillId="10" borderId="24" xfId="0" applyNumberFormat="1" applyFont="1" applyFill="1" applyBorder="1" applyAlignment="1">
      <alignment horizontal="center"/>
    </xf>
    <xf numFmtId="3" fontId="1" fillId="10" borderId="15" xfId="0" applyNumberFormat="1" applyFont="1" applyFill="1" applyBorder="1" applyAlignment="1">
      <alignment horizontal="center"/>
    </xf>
    <xf numFmtId="3" fontId="1" fillId="10" borderId="27" xfId="0" applyNumberFormat="1" applyFont="1" applyFill="1" applyBorder="1" applyAlignment="1">
      <alignment horizontal="center"/>
    </xf>
    <xf numFmtId="3" fontId="27" fillId="0" borderId="0" xfId="0" applyNumberFormat="1" applyFont="1" applyAlignment="1">
      <alignment horizontal="center"/>
    </xf>
    <xf numFmtId="3" fontId="27" fillId="0" borderId="22" xfId="0" applyNumberFormat="1" applyFont="1" applyBorder="1" applyAlignment="1">
      <alignment horizontal="center"/>
    </xf>
    <xf numFmtId="0" fontId="1" fillId="0" borderId="19" xfId="0" applyFont="1" applyBorder="1"/>
    <xf numFmtId="0" fontId="1" fillId="0" borderId="1" xfId="0" applyFont="1" applyBorder="1"/>
    <xf numFmtId="3" fontId="1" fillId="0" borderId="1" xfId="0" applyNumberFormat="1" applyFont="1" applyBorder="1" applyAlignment="1">
      <alignment horizontal="center"/>
    </xf>
    <xf numFmtId="3" fontId="1" fillId="0" borderId="24" xfId="0" applyNumberFormat="1" applyFont="1" applyBorder="1" applyAlignment="1">
      <alignment horizontal="center"/>
    </xf>
    <xf numFmtId="0" fontId="1" fillId="0" borderId="25" xfId="0" applyFont="1" applyBorder="1"/>
    <xf numFmtId="0" fontId="1" fillId="0" borderId="13" xfId="0" applyFont="1" applyBorder="1"/>
    <xf numFmtId="3" fontId="1" fillId="0" borderId="13" xfId="0" applyNumberFormat="1" applyFont="1" applyBorder="1" applyAlignment="1">
      <alignment horizontal="center"/>
    </xf>
    <xf numFmtId="3" fontId="1" fillId="0" borderId="31" xfId="0" applyNumberFormat="1" applyFont="1" applyBorder="1" applyAlignment="1">
      <alignment horizontal="center"/>
    </xf>
    <xf numFmtId="0" fontId="0" fillId="0" borderId="15" xfId="0" applyBorder="1"/>
    <xf numFmtId="3" fontId="1" fillId="0" borderId="32" xfId="0" applyNumberFormat="1" applyFont="1" applyBorder="1" applyAlignment="1">
      <alignment horizontal="center"/>
    </xf>
    <xf numFmtId="0" fontId="1" fillId="10" borderId="19" xfId="0" applyFont="1" applyFill="1" applyBorder="1" applyAlignment="1">
      <alignment horizontal="center"/>
    </xf>
    <xf numFmtId="0" fontId="1" fillId="10" borderId="20" xfId="0" applyFont="1" applyFill="1" applyBorder="1" applyAlignment="1">
      <alignment horizontal="center"/>
    </xf>
    <xf numFmtId="0" fontId="0" fillId="10" borderId="0" xfId="0" applyFill="1"/>
    <xf numFmtId="3" fontId="0" fillId="10" borderId="22" xfId="0" applyNumberFormat="1" applyFill="1" applyBorder="1" applyAlignment="1">
      <alignment horizontal="center"/>
    </xf>
    <xf numFmtId="0" fontId="1" fillId="10" borderId="1" xfId="0" applyFont="1" applyFill="1" applyBorder="1"/>
    <xf numFmtId="3" fontId="1" fillId="10" borderId="1" xfId="0" applyNumberFormat="1" applyFont="1" applyFill="1" applyBorder="1" applyAlignment="1">
      <alignment horizontal="center"/>
    </xf>
    <xf numFmtId="0" fontId="1" fillId="10" borderId="25" xfId="0" applyFont="1" applyFill="1" applyBorder="1"/>
    <xf numFmtId="0" fontId="1" fillId="10" borderId="13" xfId="0" applyFont="1" applyFill="1" applyBorder="1"/>
    <xf numFmtId="3" fontId="1" fillId="10" borderId="13" xfId="0" applyNumberFormat="1" applyFont="1" applyFill="1" applyBorder="1" applyAlignment="1">
      <alignment horizontal="center"/>
    </xf>
    <xf numFmtId="3" fontId="1" fillId="10" borderId="31" xfId="0" applyNumberFormat="1" applyFont="1" applyFill="1" applyBorder="1" applyAlignment="1">
      <alignment horizontal="center"/>
    </xf>
    <xf numFmtId="0" fontId="0" fillId="10" borderId="15" xfId="0" applyFill="1" applyBorder="1"/>
    <xf numFmtId="3" fontId="1" fillId="10" borderId="32" xfId="0" applyNumberFormat="1" applyFont="1" applyFill="1" applyBorder="1" applyAlignment="1">
      <alignment horizontal="center"/>
    </xf>
    <xf numFmtId="167" fontId="0" fillId="0" borderId="0" xfId="3" applyNumberFormat="1" applyFont="1" applyAlignment="1">
      <alignment horizontal="center"/>
    </xf>
    <xf numFmtId="0" fontId="1" fillId="0" borderId="0" xfId="0" applyFont="1"/>
    <xf numFmtId="3" fontId="1" fillId="0" borderId="0" xfId="0" applyNumberFormat="1" applyFont="1"/>
    <xf numFmtId="0" fontId="0" fillId="0" borderId="1" xfId="0" applyBorder="1" applyAlignment="1">
      <alignment horizontal="right"/>
    </xf>
    <xf numFmtId="3" fontId="0" fillId="0" borderId="1" xfId="0" applyNumberFormat="1" applyBorder="1"/>
    <xf numFmtId="0" fontId="1" fillId="0" borderId="0" xfId="0" applyFont="1" applyAlignment="1">
      <alignment horizontal="right"/>
    </xf>
    <xf numFmtId="0" fontId="0" fillId="10" borderId="1" xfId="0" applyFill="1" applyBorder="1"/>
    <xf numFmtId="0" fontId="1" fillId="10" borderId="1" xfId="0" applyFont="1" applyFill="1" applyBorder="1" applyAlignment="1">
      <alignment horizontal="right"/>
    </xf>
    <xf numFmtId="0" fontId="1" fillId="10" borderId="0" xfId="0" applyFont="1" applyFill="1"/>
    <xf numFmtId="3" fontId="1" fillId="10" borderId="0" xfId="0" applyNumberFormat="1" applyFont="1" applyFill="1"/>
    <xf numFmtId="0" fontId="0" fillId="10" borderId="0" xfId="0" applyFill="1" applyAlignment="1">
      <alignment horizontal="right"/>
    </xf>
    <xf numFmtId="0" fontId="0" fillId="10" borderId="1" xfId="0" applyFill="1" applyBorder="1" applyAlignment="1">
      <alignment horizontal="right"/>
    </xf>
    <xf numFmtId="0" fontId="1" fillId="10" borderId="0" xfId="0" applyFont="1" applyFill="1" applyAlignment="1">
      <alignment horizontal="left"/>
    </xf>
    <xf numFmtId="3" fontId="11" fillId="0" borderId="4" xfId="0" applyNumberFormat="1" applyFont="1" applyBorder="1" applyAlignment="1">
      <alignment horizontal="center"/>
    </xf>
    <xf numFmtId="0" fontId="15" fillId="3" borderId="0" xfId="0" applyFont="1" applyFill="1"/>
    <xf numFmtId="0" fontId="28" fillId="3" borderId="0" xfId="0" applyFont="1" applyFill="1"/>
    <xf numFmtId="3" fontId="6" fillId="3" borderId="0" xfId="0" applyNumberFormat="1" applyFont="1" applyFill="1"/>
    <xf numFmtId="0" fontId="1" fillId="7" borderId="3" xfId="0" applyFont="1" applyFill="1" applyBorder="1"/>
    <xf numFmtId="0" fontId="1" fillId="7" borderId="5" xfId="0" applyFont="1" applyFill="1" applyBorder="1"/>
    <xf numFmtId="0" fontId="1" fillId="7" borderId="0" xfId="0" applyFont="1" applyFill="1" applyAlignment="1">
      <alignment horizontal="center"/>
    </xf>
    <xf numFmtId="0" fontId="1" fillId="7" borderId="8" xfId="0" applyFont="1" applyFill="1" applyBorder="1" applyAlignment="1">
      <alignment horizontal="center"/>
    </xf>
    <xf numFmtId="0" fontId="1" fillId="7" borderId="2" xfId="0" applyFont="1" applyFill="1" applyBorder="1"/>
    <xf numFmtId="0" fontId="1" fillId="7" borderId="6" xfId="0" applyFont="1" applyFill="1" applyBorder="1"/>
    <xf numFmtId="3" fontId="1" fillId="7" borderId="1" xfId="0" applyNumberFormat="1" applyFont="1" applyFill="1" applyBorder="1"/>
    <xf numFmtId="3" fontId="1" fillId="7" borderId="6" xfId="0" applyNumberFormat="1" applyFont="1" applyFill="1" applyBorder="1"/>
    <xf numFmtId="164" fontId="7" fillId="4" borderId="12" xfId="0" applyNumberFormat="1" applyFont="1" applyFill="1" applyBorder="1" applyAlignment="1">
      <alignment horizontal="center"/>
    </xf>
    <xf numFmtId="3" fontId="8" fillId="0" borderId="6" xfId="0" applyNumberFormat="1" applyFont="1" applyBorder="1" applyAlignment="1">
      <alignment horizontal="right"/>
    </xf>
    <xf numFmtId="3" fontId="8" fillId="0" borderId="2" xfId="0" applyNumberFormat="1" applyFont="1" applyBorder="1" applyAlignment="1">
      <alignment horizontal="right"/>
    </xf>
    <xf numFmtId="3" fontId="8" fillId="0" borderId="16" xfId="0" applyNumberFormat="1" applyFont="1" applyBorder="1" applyAlignment="1">
      <alignment horizontal="right"/>
    </xf>
    <xf numFmtId="0" fontId="30" fillId="0" borderId="0" xfId="0" applyFont="1"/>
    <xf numFmtId="3" fontId="6" fillId="0" borderId="0" xfId="0" applyNumberFormat="1" applyFont="1"/>
    <xf numFmtId="0" fontId="1" fillId="11" borderId="0" xfId="0" applyFont="1" applyFill="1"/>
    <xf numFmtId="0" fontId="1" fillId="11" borderId="0" xfId="0" applyFont="1" applyFill="1" applyAlignment="1">
      <alignment horizontal="center"/>
    </xf>
    <xf numFmtId="0" fontId="31" fillId="0" borderId="0" xfId="0" applyFont="1" applyAlignment="1">
      <alignment horizontal="left" vertical="center" wrapText="1"/>
    </xf>
    <xf numFmtId="0" fontId="1" fillId="0" borderId="0" xfId="0" applyFont="1" applyAlignment="1">
      <alignment horizontal="center" vertical="center"/>
    </xf>
    <xf numFmtId="0" fontId="8" fillId="0" borderId="0" xfId="0" applyFont="1"/>
    <xf numFmtId="3" fontId="0" fillId="0" borderId="5" xfId="0" applyNumberFormat="1" applyBorder="1" applyAlignment="1">
      <alignment horizontal="right"/>
    </xf>
    <xf numFmtId="0" fontId="0" fillId="0" borderId="0" xfId="0" quotePrefix="1"/>
    <xf numFmtId="0" fontId="7" fillId="4" borderId="12" xfId="0" applyFont="1" applyFill="1" applyBorder="1"/>
    <xf numFmtId="164" fontId="0" fillId="0" borderId="0" xfId="1" applyNumberFormat="1" applyFont="1" applyAlignment="1">
      <alignment horizontal="center"/>
    </xf>
    <xf numFmtId="0" fontId="0" fillId="0" borderId="3" xfId="0" quotePrefix="1" applyBorder="1" applyAlignment="1">
      <alignment horizontal="center"/>
    </xf>
    <xf numFmtId="3" fontId="0" fillId="0" borderId="7" xfId="0" applyNumberFormat="1" applyBorder="1" applyAlignment="1">
      <alignment horizontal="center"/>
    </xf>
    <xf numFmtId="0" fontId="0" fillId="0" borderId="2" xfId="0" applyBorder="1" applyAlignment="1">
      <alignment horizontal="center"/>
    </xf>
    <xf numFmtId="0" fontId="0" fillId="0" borderId="10" xfId="0" applyBorder="1"/>
    <xf numFmtId="0" fontId="0" fillId="4" borderId="2" xfId="0" applyFill="1" applyBorder="1"/>
    <xf numFmtId="0" fontId="1" fillId="4" borderId="11" xfId="0" applyFont="1" applyFill="1" applyBorder="1" applyAlignment="1">
      <alignment horizontal="center"/>
    </xf>
    <xf numFmtId="164" fontId="7" fillId="4" borderId="13" xfId="1" applyNumberFormat="1" applyFont="1" applyFill="1" applyBorder="1" applyAlignment="1">
      <alignment horizontal="center"/>
    </xf>
    <xf numFmtId="0" fontId="6" fillId="0" borderId="0" xfId="0" applyFont="1" applyAlignment="1">
      <alignment horizontal="right"/>
    </xf>
    <xf numFmtId="2" fontId="0" fillId="0" borderId="0" xfId="0" applyNumberFormat="1"/>
    <xf numFmtId="3" fontId="0" fillId="0" borderId="14" xfId="0" applyNumberFormat="1" applyBorder="1"/>
    <xf numFmtId="165" fontId="0" fillId="0" borderId="0" xfId="0" applyNumberFormat="1"/>
    <xf numFmtId="9" fontId="0" fillId="0" borderId="0" xfId="1" applyFont="1" applyAlignment="1">
      <alignment horizontal="right"/>
    </xf>
    <xf numFmtId="3" fontId="8" fillId="0" borderId="0" xfId="0" applyNumberFormat="1" applyFont="1" applyAlignment="1">
      <alignment horizontal="center"/>
    </xf>
    <xf numFmtId="3" fontId="7" fillId="4" borderId="12" xfId="0" applyNumberFormat="1" applyFont="1" applyFill="1" applyBorder="1" applyAlignment="1">
      <alignment horizontal="center"/>
    </xf>
    <xf numFmtId="3" fontId="1" fillId="7" borderId="6" xfId="0" applyNumberFormat="1" applyFont="1" applyFill="1" applyBorder="1" applyAlignment="1">
      <alignment horizontal="right"/>
    </xf>
    <xf numFmtId="3" fontId="0" fillId="0" borderId="0" xfId="0" applyNumberFormat="1" applyAlignment="1">
      <alignment horizontal="right"/>
    </xf>
    <xf numFmtId="37" fontId="0" fillId="0" borderId="0" xfId="0" applyNumberFormat="1" applyAlignment="1">
      <alignment horizontal="right"/>
    </xf>
    <xf numFmtId="3" fontId="0" fillId="0" borderId="3" xfId="0" applyNumberFormat="1" applyBorder="1" applyAlignment="1">
      <alignment horizontal="right"/>
    </xf>
    <xf numFmtId="3" fontId="8" fillId="0" borderId="10" xfId="0" quotePrefix="1" applyNumberFormat="1" applyFont="1" applyBorder="1" applyAlignment="1">
      <alignment horizontal="right"/>
    </xf>
    <xf numFmtId="3" fontId="0" fillId="0" borderId="10" xfId="0" applyNumberFormat="1" applyBorder="1" applyAlignment="1">
      <alignment horizontal="right"/>
    </xf>
    <xf numFmtId="0" fontId="6" fillId="0" borderId="0" xfId="0" applyFont="1" applyAlignment="1">
      <alignment vertical="center"/>
    </xf>
    <xf numFmtId="0" fontId="1" fillId="0" borderId="0" xfId="0" applyFont="1" applyAlignment="1">
      <alignment horizontal="left" vertical="center"/>
    </xf>
    <xf numFmtId="37" fontId="0" fillId="0" borderId="0" xfId="0" applyNumberFormat="1"/>
    <xf numFmtId="0" fontId="1" fillId="4" borderId="5" xfId="0" applyFont="1" applyFill="1" applyBorder="1" applyAlignment="1">
      <alignment horizontal="centerContinuous"/>
    </xf>
    <xf numFmtId="0" fontId="0" fillId="4" borderId="3" xfId="0" applyFill="1" applyBorder="1" applyAlignment="1">
      <alignment horizontal="center"/>
    </xf>
    <xf numFmtId="3" fontId="0" fillId="0" borderId="8" xfId="0" applyNumberFormat="1" applyBorder="1" applyAlignment="1">
      <alignment horizontal="right"/>
    </xf>
    <xf numFmtId="0" fontId="1" fillId="2" borderId="13" xfId="0" applyFont="1" applyFill="1" applyBorder="1" applyAlignment="1">
      <alignment horizontal="centerContinuous"/>
    </xf>
    <xf numFmtId="0" fontId="1" fillId="2" borderId="12" xfId="0" applyFont="1" applyFill="1" applyBorder="1" applyAlignment="1">
      <alignment horizontal="centerContinuous"/>
    </xf>
    <xf numFmtId="0" fontId="1" fillId="2" borderId="6" xfId="0" applyFont="1" applyFill="1" applyBorder="1" applyAlignment="1">
      <alignment horizontal="center" vertical="center"/>
    </xf>
    <xf numFmtId="0" fontId="0" fillId="0" borderId="0" xfId="0" applyAlignment="1">
      <alignment horizontal="left" vertical="center"/>
    </xf>
    <xf numFmtId="0" fontId="0" fillId="0" borderId="1" xfId="0" applyBorder="1" applyAlignment="1">
      <alignment horizontal="left" vertical="center"/>
    </xf>
    <xf numFmtId="37" fontId="0" fillId="0" borderId="1" xfId="0" applyNumberFormat="1" applyBorder="1"/>
    <xf numFmtId="3" fontId="1" fillId="0" borderId="0" xfId="0" applyNumberFormat="1" applyFont="1" applyAlignment="1">
      <alignment horizontal="center" wrapText="1"/>
    </xf>
    <xf numFmtId="9" fontId="1" fillId="0" borderId="0" xfId="1" applyFont="1" applyAlignment="1">
      <alignment horizontal="center" wrapText="1"/>
    </xf>
    <xf numFmtId="9" fontId="34" fillId="0" borderId="0" xfId="1" applyFont="1" applyAlignment="1">
      <alignment horizontal="center" vertical="center" wrapText="1"/>
    </xf>
    <xf numFmtId="9" fontId="0" fillId="0" borderId="0" xfId="1" applyFont="1" applyAlignment="1">
      <alignment horizontal="center"/>
    </xf>
    <xf numFmtId="3" fontId="34" fillId="0" borderId="0" xfId="0" applyNumberFormat="1" applyFont="1" applyAlignment="1">
      <alignment horizontal="right" vertical="center" wrapText="1"/>
    </xf>
    <xf numFmtId="3" fontId="34" fillId="0" borderId="0" xfId="1" applyNumberFormat="1" applyFont="1" applyAlignment="1">
      <alignment horizontal="center" vertical="center" wrapText="1"/>
    </xf>
    <xf numFmtId="3" fontId="0" fillId="0" borderId="0" xfId="0" applyNumberFormat="1" applyAlignment="1">
      <alignment horizontal="right" vertical="center" wrapText="1"/>
    </xf>
    <xf numFmtId="9" fontId="0" fillId="0" borderId="0" xfId="1" applyFont="1" applyAlignment="1">
      <alignment horizontal="center" vertical="center" wrapText="1"/>
    </xf>
    <xf numFmtId="3" fontId="8" fillId="0" borderId="11" xfId="0" applyNumberFormat="1" applyFont="1" applyBorder="1" applyAlignment="1">
      <alignment horizontal="center"/>
    </xf>
    <xf numFmtId="9" fontId="8" fillId="0" borderId="0" xfId="1" applyFont="1" applyAlignment="1">
      <alignment horizontal="center"/>
    </xf>
    <xf numFmtId="3" fontId="0" fillId="2" borderId="14" xfId="0" applyNumberFormat="1" applyFill="1" applyBorder="1"/>
    <xf numFmtId="0" fontId="33" fillId="0" borderId="0" xfId="0" applyFont="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left" vertical="center" wrapText="1" indent="1"/>
    </xf>
    <xf numFmtId="0" fontId="1" fillId="0" borderId="0" xfId="0" applyFont="1" applyAlignment="1">
      <alignment wrapText="1"/>
    </xf>
    <xf numFmtId="0" fontId="1" fillId="0" borderId="3" xfId="0" quotePrefix="1" applyFont="1" applyBorder="1"/>
    <xf numFmtId="0" fontId="35" fillId="0" borderId="0" xfId="5"/>
    <xf numFmtId="37" fontId="5" fillId="0" borderId="11" xfId="3" applyNumberFormat="1" applyBorder="1" applyAlignment="1">
      <alignment horizontal="right" vertical="center"/>
    </xf>
    <xf numFmtId="165" fontId="0" fillId="0" borderId="0" xfId="0" applyNumberFormat="1" applyAlignment="1">
      <alignment horizontal="left"/>
    </xf>
    <xf numFmtId="165" fontId="0" fillId="0" borderId="0" xfId="0" applyNumberFormat="1" applyAlignment="1">
      <alignment horizontal="center"/>
    </xf>
    <xf numFmtId="165" fontId="0" fillId="12" borderId="0" xfId="0" applyNumberFormat="1" applyFill="1"/>
    <xf numFmtId="165" fontId="0" fillId="8" borderId="0" xfId="0" applyNumberFormat="1" applyFill="1"/>
    <xf numFmtId="165" fontId="6" fillId="0" borderId="0" xfId="0" applyNumberFormat="1" applyFont="1"/>
    <xf numFmtId="164" fontId="0" fillId="0" borderId="0" xfId="1" applyNumberFormat="1" applyFont="1" applyAlignment="1">
      <alignment horizontal="right"/>
    </xf>
    <xf numFmtId="164" fontId="0" fillId="0" borderId="0" xfId="0" applyNumberFormat="1"/>
    <xf numFmtId="0" fontId="0" fillId="7" borderId="0" xfId="0" applyFill="1"/>
    <xf numFmtId="9" fontId="6" fillId="0" borderId="0" xfId="1" applyFont="1" applyAlignment="1">
      <alignment horizontal="right"/>
    </xf>
    <xf numFmtId="0" fontId="0" fillId="0" borderId="0" xfId="0" applyAlignment="1">
      <alignment wrapText="1"/>
    </xf>
    <xf numFmtId="168" fontId="0" fillId="0" borderId="0" xfId="0" applyNumberFormat="1"/>
    <xf numFmtId="3" fontId="0" fillId="7" borderId="14" xfId="0" applyNumberFormat="1" applyFill="1" applyBorder="1"/>
    <xf numFmtId="10" fontId="0" fillId="0" borderId="0" xfId="1" applyNumberFormat="1" applyFont="1"/>
    <xf numFmtId="10" fontId="0" fillId="0" borderId="0" xfId="0" applyNumberFormat="1"/>
    <xf numFmtId="3" fontId="0" fillId="0" borderId="0" xfId="0" quotePrefix="1" applyNumberFormat="1"/>
    <xf numFmtId="0" fontId="0" fillId="2" borderId="0" xfId="0" applyFill="1"/>
    <xf numFmtId="3" fontId="36" fillId="0" borderId="0" xfId="0" applyNumberFormat="1" applyFont="1"/>
    <xf numFmtId="2" fontId="0" fillId="2" borderId="0" xfId="0" applyNumberFormat="1" applyFill="1"/>
    <xf numFmtId="164" fontId="0" fillId="0" borderId="0" xfId="0" applyNumberFormat="1" applyAlignment="1">
      <alignment horizontal="right"/>
    </xf>
    <xf numFmtId="3" fontId="0" fillId="0" borderId="0" xfId="0" applyNumberFormat="1" applyAlignment="1">
      <alignment wrapText="1"/>
    </xf>
    <xf numFmtId="165" fontId="0" fillId="0" borderId="0" xfId="1" applyNumberFormat="1" applyFont="1"/>
    <xf numFmtId="168" fontId="0" fillId="0" borderId="14" xfId="0" applyNumberFormat="1" applyBorder="1"/>
    <xf numFmtId="164" fontId="0" fillId="2" borderId="0" xfId="1" applyNumberFormat="1" applyFont="1" applyFill="1"/>
    <xf numFmtId="0" fontId="1" fillId="2" borderId="2" xfId="0" applyFont="1" applyFill="1" applyBorder="1" applyAlignment="1">
      <alignment horizontal="center" vertical="center"/>
    </xf>
    <xf numFmtId="0" fontId="4" fillId="13" borderId="0" xfId="0" applyFont="1" applyFill="1" applyAlignment="1">
      <alignment vertical="center"/>
    </xf>
    <xf numFmtId="0" fontId="14" fillId="13" borderId="0" xfId="0" applyFont="1" applyFill="1" applyAlignment="1">
      <alignment vertical="center"/>
    </xf>
    <xf numFmtId="0" fontId="4" fillId="13" borderId="0" xfId="0" applyFont="1" applyFill="1" applyAlignment="1">
      <alignment horizontal="right" vertical="center"/>
    </xf>
    <xf numFmtId="0" fontId="4" fillId="13" borderId="0" xfId="0" applyFont="1" applyFill="1" applyAlignment="1">
      <alignment horizontal="left" vertical="center"/>
    </xf>
    <xf numFmtId="0" fontId="29" fillId="13" borderId="0" xfId="0" applyFont="1" applyFill="1" applyAlignment="1">
      <alignment horizontal="left" vertical="center"/>
    </xf>
    <xf numFmtId="0" fontId="29" fillId="13" borderId="0" xfId="0" applyFont="1" applyFill="1" applyAlignment="1">
      <alignment vertical="center"/>
    </xf>
    <xf numFmtId="0" fontId="14" fillId="13" borderId="0" xfId="0" applyFont="1" applyFill="1"/>
    <xf numFmtId="0" fontId="15" fillId="13" borderId="0" xfId="0" applyFont="1" applyFill="1"/>
    <xf numFmtId="0" fontId="3" fillId="14" borderId="3" xfId="0" applyFont="1" applyFill="1" applyBorder="1" applyAlignment="1">
      <alignment horizontal="centerContinuous"/>
    </xf>
    <xf numFmtId="0" fontId="0" fillId="14" borderId="4" xfId="0" applyFill="1" applyBorder="1" applyAlignment="1">
      <alignment horizontal="centerContinuous"/>
    </xf>
    <xf numFmtId="0" fontId="1" fillId="14" borderId="13" xfId="0" applyFont="1" applyFill="1" applyBorder="1" applyAlignment="1">
      <alignment horizontal="centerContinuous"/>
    </xf>
    <xf numFmtId="0" fontId="1" fillId="14" borderId="12" xfId="0" applyFont="1" applyFill="1" applyBorder="1" applyAlignment="1">
      <alignment horizontal="centerContinuous"/>
    </xf>
    <xf numFmtId="0" fontId="1" fillId="14" borderId="1" xfId="0" applyFont="1" applyFill="1" applyBorder="1" applyAlignment="1">
      <alignment horizontal="center" vertical="center"/>
    </xf>
    <xf numFmtId="0" fontId="1" fillId="14" borderId="6" xfId="0" applyFont="1" applyFill="1" applyBorder="1" applyAlignment="1">
      <alignment horizontal="center" vertical="center"/>
    </xf>
    <xf numFmtId="0" fontId="1" fillId="15" borderId="11" xfId="0" applyFont="1" applyFill="1" applyBorder="1"/>
    <xf numFmtId="0" fontId="0" fillId="15" borderId="12" xfId="0" applyFill="1" applyBorder="1"/>
    <xf numFmtId="0" fontId="1" fillId="14" borderId="11" xfId="0" applyFont="1" applyFill="1" applyBorder="1" applyAlignment="1">
      <alignment horizontal="centerContinuous"/>
    </xf>
    <xf numFmtId="0" fontId="0" fillId="14" borderId="13" xfId="0" applyFill="1" applyBorder="1" applyAlignment="1">
      <alignment horizontal="centerContinuous"/>
    </xf>
    <xf numFmtId="3" fontId="11" fillId="14" borderId="13" xfId="0" applyNumberFormat="1" applyFont="1" applyFill="1" applyBorder="1" applyAlignment="1">
      <alignment horizontal="center"/>
    </xf>
    <xf numFmtId="3" fontId="1" fillId="14" borderId="12" xfId="0" applyNumberFormat="1" applyFont="1" applyFill="1" applyBorder="1" applyAlignment="1">
      <alignment horizontal="right"/>
    </xf>
    <xf numFmtId="0" fontId="1" fillId="2" borderId="3" xfId="0" applyFont="1" applyFill="1" applyBorder="1" applyAlignment="1">
      <alignment horizontal="center" vertical="center"/>
    </xf>
    <xf numFmtId="0" fontId="1" fillId="2" borderId="13" xfId="0" quotePrefix="1" applyFont="1" applyFill="1" applyBorder="1" applyAlignment="1">
      <alignment horizontal="centerContinuous"/>
    </xf>
    <xf numFmtId="0" fontId="14" fillId="3" borderId="0" xfId="0" applyFont="1" applyFill="1"/>
    <xf numFmtId="0" fontId="37" fillId="3" borderId="11" xfId="0" applyFont="1" applyFill="1" applyBorder="1" applyAlignment="1">
      <alignment horizontal="center"/>
    </xf>
    <xf numFmtId="164" fontId="37" fillId="3" borderId="12" xfId="0" applyNumberFormat="1" applyFont="1" applyFill="1" applyBorder="1"/>
    <xf numFmtId="169" fontId="37" fillId="3" borderId="13" xfId="0" applyNumberFormat="1" applyFont="1" applyFill="1" applyBorder="1" applyAlignment="1">
      <alignment horizontal="center"/>
    </xf>
    <xf numFmtId="0" fontId="37" fillId="3" borderId="12" xfId="0" applyFont="1" applyFill="1" applyBorder="1" applyAlignment="1">
      <alignment horizontal="center"/>
    </xf>
    <xf numFmtId="0" fontId="0" fillId="0" borderId="7" xfId="0" applyFont="1" applyBorder="1" applyAlignment="1">
      <alignment horizontal="left" vertical="center"/>
    </xf>
    <xf numFmtId="0" fontId="0" fillId="0" borderId="0" xfId="0" applyFont="1"/>
    <xf numFmtId="3" fontId="1" fillId="14" borderId="13" xfId="0" applyNumberFormat="1" applyFont="1" applyFill="1" applyBorder="1" applyAlignment="1">
      <alignment horizontal="right"/>
    </xf>
    <xf numFmtId="165" fontId="0" fillId="11" borderId="0" xfId="0" applyNumberFormat="1" applyFill="1"/>
    <xf numFmtId="3" fontId="0" fillId="11" borderId="14" xfId="0" applyNumberFormat="1" applyFill="1" applyBorder="1"/>
    <xf numFmtId="3" fontId="0" fillId="0" borderId="0" xfId="0" applyNumberFormat="1" applyFont="1" applyAlignment="1">
      <alignment horizontal="center"/>
    </xf>
    <xf numFmtId="3" fontId="1" fillId="14" borderId="13" xfId="0" applyNumberFormat="1" applyFont="1" applyFill="1" applyBorder="1" applyAlignment="1">
      <alignment horizontal="center"/>
    </xf>
    <xf numFmtId="3" fontId="1" fillId="0" borderId="4" xfId="0" applyNumberFormat="1" applyFont="1" applyBorder="1" applyAlignment="1">
      <alignment horizontal="center"/>
    </xf>
    <xf numFmtId="9" fontId="0" fillId="0" borderId="1" xfId="1" applyFont="1" applyBorder="1" applyAlignment="1">
      <alignment horizontal="center"/>
    </xf>
    <xf numFmtId="3" fontId="0" fillId="7" borderId="10" xfId="0" applyNumberFormat="1" applyFill="1" applyBorder="1"/>
    <xf numFmtId="10" fontId="0" fillId="7" borderId="10" xfId="0" applyNumberFormat="1" applyFill="1" applyBorder="1"/>
    <xf numFmtId="3" fontId="34" fillId="0" borderId="0" xfId="0" applyNumberFormat="1" applyFont="1" applyBorder="1" applyAlignment="1">
      <alignment horizontal="right" vertical="center" wrapText="1"/>
    </xf>
    <xf numFmtId="3" fontId="0" fillId="0" borderId="0" xfId="0" applyNumberFormat="1" applyFont="1" applyBorder="1"/>
    <xf numFmtId="0" fontId="0" fillId="0" borderId="0" xfId="0" applyFont="1" applyBorder="1"/>
    <xf numFmtId="10" fontId="0" fillId="0" borderId="0" xfId="1" applyNumberFormat="1" applyFont="1" applyBorder="1"/>
    <xf numFmtId="0" fontId="34" fillId="0" borderId="0" xfId="0" applyFont="1" applyBorder="1" applyAlignment="1">
      <alignment horizontal="right" vertical="center" wrapText="1"/>
    </xf>
    <xf numFmtId="3" fontId="1" fillId="0" borderId="0" xfId="0" applyNumberFormat="1" applyFont="1" applyAlignment="1">
      <alignment horizontal="center"/>
    </xf>
    <xf numFmtId="3" fontId="19" fillId="0" borderId="0" xfId="0" applyNumberFormat="1" applyFont="1" applyBorder="1"/>
    <xf numFmtId="3" fontId="1" fillId="0" borderId="5" xfId="0" applyNumberFormat="1" applyFont="1" applyBorder="1" applyAlignment="1">
      <alignment horizontal="center"/>
    </xf>
    <xf numFmtId="3" fontId="0" fillId="0" borderId="8" xfId="0" applyNumberFormat="1" applyFont="1" applyBorder="1" applyAlignment="1">
      <alignment horizontal="center"/>
    </xf>
    <xf numFmtId="9" fontId="0" fillId="0" borderId="6" xfId="1" applyFont="1" applyBorder="1" applyAlignment="1">
      <alignment horizontal="center"/>
    </xf>
    <xf numFmtId="165" fontId="6" fillId="0" borderId="0" xfId="0" applyNumberFormat="1" applyFont="1" applyAlignment="1">
      <alignment horizontal="right"/>
    </xf>
    <xf numFmtId="3" fontId="0" fillId="0" borderId="8" xfId="0" applyNumberFormat="1" applyBorder="1" applyAlignment="1">
      <alignment horizontal="center" vertical="center"/>
    </xf>
    <xf numFmtId="3" fontId="0" fillId="0" borderId="8" xfId="0" applyNumberFormat="1" applyBorder="1" applyAlignment="1">
      <alignment vertical="center"/>
    </xf>
    <xf numFmtId="3" fontId="0" fillId="0" borderId="6" xfId="0" applyNumberFormat="1" applyBorder="1" applyAlignment="1">
      <alignment vertical="center"/>
    </xf>
    <xf numFmtId="0" fontId="1" fillId="12" borderId="3" xfId="0" applyFont="1" applyFill="1" applyBorder="1" applyAlignment="1">
      <alignment horizontal="center" vertical="center"/>
    </xf>
    <xf numFmtId="0" fontId="0" fillId="12" borderId="5" xfId="0" applyFill="1" applyBorder="1" applyAlignment="1">
      <alignment horizontal="center" vertical="center"/>
    </xf>
    <xf numFmtId="0" fontId="0" fillId="12" borderId="7" xfId="0" applyFill="1" applyBorder="1" applyAlignment="1">
      <alignment horizontal="center" vertical="center"/>
    </xf>
    <xf numFmtId="0" fontId="0" fillId="12" borderId="8" xfId="0" applyFill="1" applyBorder="1" applyAlignment="1">
      <alignment horizontal="center" vertical="center"/>
    </xf>
    <xf numFmtId="0" fontId="8" fillId="0" borderId="2" xfId="0" applyFont="1" applyBorder="1" applyAlignment="1">
      <alignment horizontal="left"/>
    </xf>
    <xf numFmtId="0" fontId="8" fillId="0" borderId="1" xfId="0" applyFont="1" applyBorder="1" applyAlignment="1">
      <alignment horizontal="left"/>
    </xf>
    <xf numFmtId="0" fontId="1" fillId="14" borderId="2" xfId="0" applyFont="1" applyFill="1" applyBorder="1" applyAlignment="1">
      <alignment horizontal="center" vertical="center"/>
    </xf>
    <xf numFmtId="0" fontId="0" fillId="14" borderId="1" xfId="0" applyFill="1" applyBorder="1" applyAlignment="1">
      <alignment horizontal="center" vertical="center"/>
    </xf>
    <xf numFmtId="164" fontId="0" fillId="0" borderId="8" xfId="0" applyNumberFormat="1" applyBorder="1" applyAlignment="1">
      <alignment horizontal="center" vertical="center"/>
    </xf>
    <xf numFmtId="0" fontId="0" fillId="0" borderId="8" xfId="0" applyBorder="1" applyAlignment="1">
      <alignment vertical="center"/>
    </xf>
    <xf numFmtId="0" fontId="0" fillId="0" borderId="8" xfId="0" applyBorder="1"/>
    <xf numFmtId="0" fontId="0" fillId="0" borderId="6" xfId="0" applyBorder="1"/>
    <xf numFmtId="0" fontId="8" fillId="0" borderId="3" xfId="0" applyFont="1" applyBorder="1" applyAlignment="1">
      <alignment horizontal="left"/>
    </xf>
    <xf numFmtId="0" fontId="8" fillId="0" borderId="4" xfId="0" applyFont="1" applyBorder="1" applyAlignment="1">
      <alignment horizontal="left"/>
    </xf>
    <xf numFmtId="0" fontId="1" fillId="0" borderId="16" xfId="0" applyFont="1" applyBorder="1" applyAlignment="1">
      <alignment horizontal="center" vertical="center" textRotation="90" wrapText="1"/>
    </xf>
    <xf numFmtId="0" fontId="0" fillId="0" borderId="9" xfId="0" applyBorder="1" applyAlignment="1">
      <alignment textRotation="90"/>
    </xf>
    <xf numFmtId="0" fontId="0" fillId="0" borderId="10" xfId="0" applyBorder="1" applyAlignment="1">
      <alignment textRotation="90"/>
    </xf>
    <xf numFmtId="0" fontId="0" fillId="0" borderId="7" xfId="0" applyFont="1" applyBorder="1"/>
    <xf numFmtId="0" fontId="0" fillId="0" borderId="0" xfId="0" applyFont="1"/>
    <xf numFmtId="0" fontId="0" fillId="0" borderId="0" xfId="0" applyAlignment="1">
      <alignment horizontal="center" vertical="center"/>
    </xf>
    <xf numFmtId="0" fontId="0" fillId="0" borderId="0" xfId="0" applyAlignment="1">
      <alignment vertical="center"/>
    </xf>
    <xf numFmtId="0" fontId="0" fillId="10" borderId="21" xfId="0" applyFill="1" applyBorder="1" applyAlignment="1">
      <alignment horizontal="left" vertical="center"/>
    </xf>
    <xf numFmtId="0" fontId="0" fillId="0" borderId="21" xfId="0" applyBorder="1" applyAlignment="1">
      <alignment horizontal="left" vertical="center"/>
    </xf>
    <xf numFmtId="0" fontId="0" fillId="0" borderId="0" xfId="0" applyAlignment="1">
      <alignment horizontal="left" vertical="top" wrapText="1"/>
    </xf>
    <xf numFmtId="0" fontId="1" fillId="0" borderId="29" xfId="0" applyFont="1" applyBorder="1" applyAlignment="1">
      <alignment horizontal="center"/>
    </xf>
    <xf numFmtId="0" fontId="1" fillId="0" borderId="30" xfId="0" applyFont="1" applyBorder="1" applyAlignment="1">
      <alignment horizontal="center" vertical="center"/>
    </xf>
    <xf numFmtId="0" fontId="1" fillId="0" borderId="24" xfId="0" applyFont="1" applyBorder="1" applyAlignment="1">
      <alignment horizontal="center" vertical="center"/>
    </xf>
    <xf numFmtId="0" fontId="1" fillId="10" borderId="29" xfId="0" applyFont="1" applyFill="1" applyBorder="1" applyAlignment="1">
      <alignment horizontal="center"/>
    </xf>
    <xf numFmtId="0" fontId="1" fillId="10" borderId="30" xfId="0" applyFont="1" applyFill="1" applyBorder="1" applyAlignment="1">
      <alignment horizontal="center" vertical="center"/>
    </xf>
    <xf numFmtId="0" fontId="1" fillId="10" borderId="24" xfId="0" applyFont="1" applyFill="1" applyBorder="1" applyAlignment="1">
      <alignment horizontal="center" vertical="center"/>
    </xf>
    <xf numFmtId="0" fontId="0" fillId="0" borderId="0" xfId="0" applyAlignment="1">
      <alignment horizontal="center"/>
    </xf>
    <xf numFmtId="0" fontId="1" fillId="0" borderId="1" xfId="0" applyFont="1" applyBorder="1" applyAlignment="1">
      <alignment horizontal="center"/>
    </xf>
    <xf numFmtId="0" fontId="1" fillId="0" borderId="0" xfId="0" applyFont="1" applyAlignment="1">
      <alignment horizontal="center"/>
    </xf>
    <xf numFmtId="0" fontId="1" fillId="0" borderId="0" xfId="0" applyFont="1" applyAlignment="1">
      <alignment horizontal="left" wrapText="1"/>
    </xf>
    <xf numFmtId="0" fontId="1" fillId="0" borderId="15" xfId="0" applyFont="1" applyBorder="1" applyAlignment="1">
      <alignment horizontal="left" wrapText="1"/>
    </xf>
    <xf numFmtId="3" fontId="0" fillId="9" borderId="13" xfId="0" applyNumberFormat="1" applyFill="1" applyBorder="1" applyAlignment="1">
      <alignment horizontal="center"/>
    </xf>
    <xf numFmtId="3" fontId="19" fillId="0" borderId="16" xfId="0" applyNumberFormat="1" applyFont="1" applyBorder="1" applyAlignment="1">
      <alignment horizontal="right" wrapText="1"/>
    </xf>
    <xf numFmtId="3" fontId="19" fillId="0" borderId="9" xfId="0" applyNumberFormat="1" applyFont="1" applyBorder="1" applyAlignment="1">
      <alignment horizontal="right" wrapText="1"/>
    </xf>
    <xf numFmtId="3" fontId="19" fillId="0" borderId="10" xfId="0" applyNumberFormat="1" applyFont="1" applyBorder="1" applyAlignment="1">
      <alignment horizontal="right" wrapText="1"/>
    </xf>
  </cellXfs>
  <cellStyles count="6">
    <cellStyle name="Comma" xfId="3" builtinId="3"/>
    <cellStyle name="Hyperlink" xfId="5" builtinId="8"/>
    <cellStyle name="Normal" xfId="0" builtinId="0"/>
    <cellStyle name="Normal 2" xfId="4" xr:uid="{00000000-0005-0000-0000-000002000000}"/>
    <cellStyle name="Normal 3" xfId="2" xr:uid="{00000000-0005-0000-0000-000003000000}"/>
    <cellStyle name="Percent" xfId="1" builtinId="5"/>
  </cellStyles>
  <dxfs count="1">
    <dxf>
      <numFmt numFmtId="3" formatCode="#,##0"/>
    </dxf>
  </dxfs>
  <tableStyles count="0" defaultTableStyle="TableStyleMedium2" defaultPivotStyle="PivotStyleLight16"/>
  <colors>
    <mruColors>
      <color rgb="FFEBFFFE"/>
      <color rgb="FFCDFFFD"/>
      <color rgb="FF65FFF8"/>
      <color rgb="FF00D2C8"/>
      <color rgb="FF008D85"/>
      <color rgb="FF00645F"/>
      <color rgb="FFFF8F8F"/>
      <color rgb="FFCC0000"/>
      <color rgb="FF99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tx1"/>
                </a:solidFill>
                <a:latin typeface="+mn-lt"/>
                <a:ea typeface="+mn-ea"/>
                <a:cs typeface="+mn-cs"/>
              </a:defRPr>
            </a:pPr>
            <a:r>
              <a:rPr lang="en-US" sz="1400" b="1" u="none">
                <a:solidFill>
                  <a:schemeClr val="tx1"/>
                </a:solidFill>
              </a:rPr>
              <a:t>Current Harvest Distribution</a:t>
            </a:r>
            <a:r>
              <a:rPr lang="en-US" sz="1400" b="1" u="none" baseline="0">
                <a:solidFill>
                  <a:schemeClr val="tx1"/>
                </a:solidFill>
              </a:rPr>
              <a:t> </a:t>
            </a:r>
          </a:p>
          <a:p>
            <a:pPr algn="ctr">
              <a:defRPr b="1">
                <a:solidFill>
                  <a:schemeClr val="tx1"/>
                </a:solidFill>
              </a:defRPr>
            </a:pPr>
            <a:r>
              <a:rPr lang="en-US" sz="1400" b="1" u="none" baseline="0">
                <a:solidFill>
                  <a:schemeClr val="tx1"/>
                </a:solidFill>
              </a:rPr>
              <a:t>(Exploitation rate)</a:t>
            </a:r>
            <a:endParaRPr lang="en-US" sz="1400" b="1" u="none">
              <a:solidFill>
                <a:schemeClr val="tx1"/>
              </a:solidFill>
            </a:endParaRPr>
          </a:p>
        </c:rich>
      </c:tx>
      <c:layout>
        <c:manualLayout>
          <c:xMode val="edge"/>
          <c:yMode val="edge"/>
          <c:x val="0.27484703243268532"/>
          <c:y val="4.2322075661207449E-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5106441314195588"/>
          <c:y val="0.19937363328021412"/>
          <c:w val="0.59418398753614099"/>
          <c:h val="0.67905819931437672"/>
        </c:manualLayout>
      </c:layout>
      <c:pieChart>
        <c:varyColors val="1"/>
        <c:ser>
          <c:idx val="0"/>
          <c:order val="0"/>
          <c:spPr>
            <a:ln w="3175">
              <a:solidFill>
                <a:schemeClr val="bg1"/>
              </a:solidFill>
            </a:ln>
          </c:spPr>
          <c:dPt>
            <c:idx val="0"/>
            <c:bubble3D val="0"/>
            <c:spPr>
              <a:solidFill>
                <a:srgbClr val="00D2C8"/>
              </a:solidFill>
              <a:ln w="3175">
                <a:solidFill>
                  <a:schemeClr val="bg1"/>
                </a:solidFill>
              </a:ln>
              <a:effectLst/>
            </c:spPr>
            <c:extLst>
              <c:ext xmlns:c16="http://schemas.microsoft.com/office/drawing/2014/chart" uri="{C3380CC4-5D6E-409C-BE32-E72D297353CC}">
                <c16:uniqueId val="{00000001-87B2-482B-A269-20ED3BC5E850}"/>
              </c:ext>
            </c:extLst>
          </c:dPt>
          <c:dPt>
            <c:idx val="1"/>
            <c:bubble3D val="0"/>
            <c:spPr>
              <a:solidFill>
                <a:srgbClr val="00645F"/>
              </a:solidFill>
              <a:ln w="3175">
                <a:solidFill>
                  <a:schemeClr val="bg1"/>
                </a:solidFill>
              </a:ln>
              <a:effectLst/>
            </c:spPr>
            <c:extLst>
              <c:ext xmlns:c16="http://schemas.microsoft.com/office/drawing/2014/chart" uri="{C3380CC4-5D6E-409C-BE32-E72D297353CC}">
                <c16:uniqueId val="{00000003-87B2-482B-A269-20ED3BC5E850}"/>
              </c:ext>
            </c:extLst>
          </c:dPt>
          <c:dPt>
            <c:idx val="2"/>
            <c:bubble3D val="0"/>
            <c:spPr>
              <a:solidFill>
                <a:srgbClr val="008D85"/>
              </a:solidFill>
              <a:ln w="3175">
                <a:solidFill>
                  <a:schemeClr val="bg1"/>
                </a:solidFill>
              </a:ln>
              <a:effectLst/>
            </c:spPr>
            <c:extLst>
              <c:ext xmlns:c16="http://schemas.microsoft.com/office/drawing/2014/chart" uri="{C3380CC4-5D6E-409C-BE32-E72D297353CC}">
                <c16:uniqueId val="{00000004-344F-4968-B0FA-71DA86D113D7}"/>
              </c:ext>
            </c:extLst>
          </c:dPt>
          <c:dLbls>
            <c:dLbl>
              <c:idx val="0"/>
              <c:layout>
                <c:manualLayout>
                  <c:x val="2.4035615974773879E-2"/>
                  <c:y val="4.23218949353155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8159322276113646"/>
                      <c:h val="0.19870207901295617"/>
                    </c:manualLayout>
                  </c15:layout>
                </c:ext>
                <c:ext xmlns:c16="http://schemas.microsoft.com/office/drawing/2014/chart" uri="{C3380CC4-5D6E-409C-BE32-E72D297353CC}">
                  <c16:uniqueId val="{00000001-87B2-482B-A269-20ED3BC5E850}"/>
                </c:ext>
              </c:extLst>
            </c:dLbl>
            <c:dLbl>
              <c:idx val="1"/>
              <c:layout>
                <c:manualLayout>
                  <c:x val="5.2998732223608E-2"/>
                  <c:y val="8.52309668191705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2-482B-A269-20ED3BC5E85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Summary!$T$18:$T$20</c:f>
              <c:strCache>
                <c:ptCount val="3"/>
                <c:pt idx="0">
                  <c:v>Mainstem non-trty</c:v>
                </c:pt>
                <c:pt idx="1">
                  <c:v>Zone 6 Trty</c:v>
                </c:pt>
                <c:pt idx="2">
                  <c:v>Terminal</c:v>
                </c:pt>
              </c:strCache>
            </c:strRef>
          </c:cat>
          <c:val>
            <c:numRef>
              <c:f>Summary!$V$18:$V$20</c:f>
              <c:numCache>
                <c:formatCode>0.0%</c:formatCode>
                <c:ptCount val="3"/>
                <c:pt idx="0">
                  <c:v>5.0638644306172818E-3</c:v>
                </c:pt>
                <c:pt idx="1">
                  <c:v>5.6505027384460393E-2</c:v>
                </c:pt>
                <c:pt idx="2">
                  <c:v>5.4375919995023905E-2</c:v>
                </c:pt>
              </c:numCache>
            </c:numRef>
          </c:val>
          <c:extLst>
            <c:ext xmlns:c16="http://schemas.microsoft.com/office/drawing/2014/chart" uri="{C3380CC4-5D6E-409C-BE32-E72D297353CC}">
              <c16:uniqueId val="{00000000-F2FD-4027-8F19-8CE5E795C3BC}"/>
            </c:ext>
          </c:extLst>
        </c:ser>
        <c:dLbls>
          <c:showLegendKey val="0"/>
          <c:showVal val="1"/>
          <c:showCatName val="0"/>
          <c:showSerName val="0"/>
          <c:showPercent val="0"/>
          <c:showBubbleSize val="0"/>
          <c:showLeaderLines val="0"/>
        </c:dLbls>
        <c:firstSliceAng val="300"/>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7308515324898"/>
          <c:y val="5.0925925925925923E-2"/>
          <c:w val="0.87071663445884206"/>
          <c:h val="0.84250663815243443"/>
        </c:manualLayout>
      </c:layout>
      <c:barChart>
        <c:barDir val="col"/>
        <c:grouping val="stacked"/>
        <c:varyColors val="0"/>
        <c:ser>
          <c:idx val="0"/>
          <c:order val="0"/>
          <c:tx>
            <c:v>Priest Rapids Dam</c:v>
          </c:tx>
          <c:spPr>
            <a:solidFill>
              <a:srgbClr val="00645F"/>
            </a:solidFill>
            <a:ln>
              <a:solidFill>
                <a:schemeClr val="tx1"/>
              </a:solidFill>
            </a:ln>
            <a:effectLst/>
          </c:spPr>
          <c:invertIfNegative val="0"/>
          <c:cat>
            <c:numRef>
              <c:f>Run!$A$5:$A$60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Run!$C$5:$C$62</c:f>
              <c:numCache>
                <c:formatCode>#,##0</c:formatCode>
                <c:ptCount val="58"/>
                <c:pt idx="0">
                  <c:v>28575</c:v>
                </c:pt>
                <c:pt idx="1">
                  <c:v>64751</c:v>
                </c:pt>
                <c:pt idx="2">
                  <c:v>79387</c:v>
                </c:pt>
                <c:pt idx="3">
                  <c:v>48356</c:v>
                </c:pt>
                <c:pt idx="4">
                  <c:v>170071</c:v>
                </c:pt>
                <c:pt idx="5">
                  <c:v>123786</c:v>
                </c:pt>
                <c:pt idx="6">
                  <c:v>108308</c:v>
                </c:pt>
                <c:pt idx="7">
                  <c:v>39240</c:v>
                </c:pt>
                <c:pt idx="8">
                  <c:v>77419</c:v>
                </c:pt>
                <c:pt idx="9">
                  <c:v>73837</c:v>
                </c:pt>
                <c:pt idx="10">
                  <c:v>44927</c:v>
                </c:pt>
                <c:pt idx="11">
                  <c:v>54480</c:v>
                </c:pt>
                <c:pt idx="12">
                  <c:v>35436</c:v>
                </c:pt>
                <c:pt idx="13">
                  <c:v>55209</c:v>
                </c:pt>
                <c:pt idx="14">
                  <c:v>32810</c:v>
                </c:pt>
                <c:pt idx="15">
                  <c:v>95423</c:v>
                </c:pt>
                <c:pt idx="16">
                  <c:v>17731</c:v>
                </c:pt>
                <c:pt idx="17">
                  <c:v>45759</c:v>
                </c:pt>
                <c:pt idx="18">
                  <c:v>52039</c:v>
                </c:pt>
                <c:pt idx="19">
                  <c:v>51460</c:v>
                </c:pt>
                <c:pt idx="20">
                  <c:v>40451</c:v>
                </c:pt>
                <c:pt idx="21">
                  <c:v>90008</c:v>
                </c:pt>
                <c:pt idx="22">
                  <c:v>113761</c:v>
                </c:pt>
                <c:pt idx="23">
                  <c:v>118541</c:v>
                </c:pt>
                <c:pt idx="24">
                  <c:v>43078</c:v>
                </c:pt>
                <c:pt idx="25">
                  <c:v>76577</c:v>
                </c:pt>
                <c:pt idx="26">
                  <c:v>51135</c:v>
                </c:pt>
                <c:pt idx="27">
                  <c:v>45300</c:v>
                </c:pt>
                <c:pt idx="28">
                  <c:v>46331</c:v>
                </c:pt>
                <c:pt idx="29">
                  <c:v>71245</c:v>
                </c:pt>
                <c:pt idx="30">
                  <c:v>80857</c:v>
                </c:pt>
                <c:pt idx="31">
                  <c:v>82924</c:v>
                </c:pt>
                <c:pt idx="32">
                  <c:v>12395</c:v>
                </c:pt>
                <c:pt idx="33">
                  <c:v>9186</c:v>
                </c:pt>
                <c:pt idx="34">
                  <c:v>29453</c:v>
                </c:pt>
                <c:pt idx="35">
                  <c:v>47904</c:v>
                </c:pt>
                <c:pt idx="36">
                  <c:v>10769</c:v>
                </c:pt>
                <c:pt idx="37">
                  <c:v>15186</c:v>
                </c:pt>
                <c:pt idx="38">
                  <c:v>70802</c:v>
                </c:pt>
                <c:pt idx="39">
                  <c:v>108656</c:v>
                </c:pt>
                <c:pt idx="40">
                  <c:v>47883</c:v>
                </c:pt>
                <c:pt idx="41">
                  <c:v>36551</c:v>
                </c:pt>
                <c:pt idx="42">
                  <c:v>124943</c:v>
                </c:pt>
                <c:pt idx="43">
                  <c:v>74563</c:v>
                </c:pt>
                <c:pt idx="44">
                  <c:v>26710</c:v>
                </c:pt>
                <c:pt idx="45">
                  <c:v>24645</c:v>
                </c:pt>
                <c:pt idx="46">
                  <c:v>196835</c:v>
                </c:pt>
                <c:pt idx="47">
                  <c:v>153466</c:v>
                </c:pt>
                <c:pt idx="48">
                  <c:v>357058</c:v>
                </c:pt>
                <c:pt idx="49">
                  <c:v>145070</c:v>
                </c:pt>
                <c:pt idx="50">
                  <c:v>408258</c:v>
                </c:pt>
                <c:pt idx="51">
                  <c:v>163079</c:v>
                </c:pt>
                <c:pt idx="52">
                  <c:v>608142</c:v>
                </c:pt>
                <c:pt idx="53">
                  <c:v>301272</c:v>
                </c:pt>
                <c:pt idx="54">
                  <c:v>311072</c:v>
                </c:pt>
                <c:pt idx="55">
                  <c:v>66670</c:v>
                </c:pt>
                <c:pt idx="56">
                  <c:v>189884</c:v>
                </c:pt>
                <c:pt idx="57">
                  <c:v>45231</c:v>
                </c:pt>
              </c:numCache>
            </c:numRef>
          </c:val>
          <c:extLst>
            <c:ext xmlns:c16="http://schemas.microsoft.com/office/drawing/2014/chart" uri="{C3380CC4-5D6E-409C-BE32-E72D297353CC}">
              <c16:uniqueId val="{00000000-4ABA-47C8-9D3C-E17439980A28}"/>
            </c:ext>
          </c:extLst>
        </c:ser>
        <c:ser>
          <c:idx val="1"/>
          <c:order val="1"/>
          <c:tx>
            <c:v>Columbia River Mouth</c:v>
          </c:tx>
          <c:spPr>
            <a:solidFill>
              <a:srgbClr val="00D2C8"/>
            </a:solidFill>
            <a:ln>
              <a:solidFill>
                <a:schemeClr val="tx1"/>
              </a:solidFill>
            </a:ln>
            <a:effectLst/>
          </c:spPr>
          <c:invertIfNegative val="0"/>
          <c:val>
            <c:numRef>
              <c:f>Run!$D$5:$D$62</c:f>
              <c:numCache>
                <c:formatCode>#,##0</c:formatCode>
                <c:ptCount val="58"/>
                <c:pt idx="0">
                  <c:v>14325</c:v>
                </c:pt>
                <c:pt idx="1">
                  <c:v>15149</c:v>
                </c:pt>
                <c:pt idx="2">
                  <c:v>25513</c:v>
                </c:pt>
                <c:pt idx="3">
                  <c:v>6844</c:v>
                </c:pt>
                <c:pt idx="4">
                  <c:v>4729</c:v>
                </c:pt>
                <c:pt idx="5">
                  <c:v>56414</c:v>
                </c:pt>
                <c:pt idx="6">
                  <c:v>26492</c:v>
                </c:pt>
                <c:pt idx="7">
                  <c:v>36560</c:v>
                </c:pt>
                <c:pt idx="8">
                  <c:v>17981</c:v>
                </c:pt>
                <c:pt idx="9">
                  <c:v>76663</c:v>
                </c:pt>
                <c:pt idx="10">
                  <c:v>78373</c:v>
                </c:pt>
                <c:pt idx="11">
                  <c:v>6820</c:v>
                </c:pt>
                <c:pt idx="12">
                  <c:v>8364</c:v>
                </c:pt>
                <c:pt idx="13">
                  <c:v>2991</c:v>
                </c:pt>
                <c:pt idx="14">
                  <c:v>10890</c:v>
                </c:pt>
                <c:pt idx="15">
                  <c:v>4377</c:v>
                </c:pt>
                <c:pt idx="16">
                  <c:v>669</c:v>
                </c:pt>
                <c:pt idx="17">
                  <c:v>6841</c:v>
                </c:pt>
                <c:pt idx="18">
                  <c:v>6847</c:v>
                </c:pt>
                <c:pt idx="19">
                  <c:v>4577</c:v>
                </c:pt>
                <c:pt idx="20">
                  <c:v>9868</c:v>
                </c:pt>
                <c:pt idx="21">
                  <c:v>10602</c:v>
                </c:pt>
                <c:pt idx="22">
                  <c:v>48129</c:v>
                </c:pt>
                <c:pt idx="23">
                  <c:v>82217</c:v>
                </c:pt>
                <c:pt idx="24">
                  <c:v>16885</c:v>
                </c:pt>
                <c:pt idx="25">
                  <c:v>68969</c:v>
                </c:pt>
                <c:pt idx="26">
                  <c:v>48645</c:v>
                </c:pt>
                <c:pt idx="27">
                  <c:v>2178</c:v>
                </c:pt>
                <c:pt idx="28">
                  <c:v>3423</c:v>
                </c:pt>
                <c:pt idx="29">
                  <c:v>5239</c:v>
                </c:pt>
                <c:pt idx="30">
                  <c:v>4143</c:v>
                </c:pt>
                <c:pt idx="31">
                  <c:v>5101</c:v>
                </c:pt>
                <c:pt idx="32">
                  <c:v>478</c:v>
                </c:pt>
                <c:pt idx="33">
                  <c:v>727</c:v>
                </c:pt>
                <c:pt idx="34">
                  <c:v>1489</c:v>
                </c:pt>
                <c:pt idx="35">
                  <c:v>2075</c:v>
                </c:pt>
                <c:pt idx="36">
                  <c:v>2451</c:v>
                </c:pt>
                <c:pt idx="37">
                  <c:v>3908</c:v>
                </c:pt>
                <c:pt idx="38">
                  <c:v>22962</c:v>
                </c:pt>
                <c:pt idx="39">
                  <c:v>9223</c:v>
                </c:pt>
                <c:pt idx="40">
                  <c:v>2674</c:v>
                </c:pt>
                <c:pt idx="41">
                  <c:v>2740</c:v>
                </c:pt>
                <c:pt idx="42">
                  <c:v>5288</c:v>
                </c:pt>
                <c:pt idx="43">
                  <c:v>2836</c:v>
                </c:pt>
                <c:pt idx="44">
                  <c:v>10357</c:v>
                </c:pt>
                <c:pt idx="45">
                  <c:v>1959</c:v>
                </c:pt>
                <c:pt idx="46">
                  <c:v>17630</c:v>
                </c:pt>
                <c:pt idx="47">
                  <c:v>26266</c:v>
                </c:pt>
                <c:pt idx="48">
                  <c:v>35135</c:v>
                </c:pt>
                <c:pt idx="49">
                  <c:v>42295</c:v>
                </c:pt>
                <c:pt idx="50">
                  <c:v>112901</c:v>
                </c:pt>
                <c:pt idx="51">
                  <c:v>23112</c:v>
                </c:pt>
                <c:pt idx="52">
                  <c:v>43004</c:v>
                </c:pt>
                <c:pt idx="53">
                  <c:v>211183</c:v>
                </c:pt>
                <c:pt idx="54">
                  <c:v>45534</c:v>
                </c:pt>
                <c:pt idx="55">
                  <c:v>21593</c:v>
                </c:pt>
                <c:pt idx="56">
                  <c:v>21031</c:v>
                </c:pt>
                <c:pt idx="57">
                  <c:v>17992</c:v>
                </c:pt>
              </c:numCache>
            </c:numRef>
          </c:val>
          <c:extLst>
            <c:ext xmlns:c16="http://schemas.microsoft.com/office/drawing/2014/chart" uri="{C3380CC4-5D6E-409C-BE32-E72D297353CC}">
              <c16:uniqueId val="{00000000-4061-43D2-ABEA-12C0FA7E7959}"/>
            </c:ext>
          </c:extLst>
        </c:ser>
        <c:dLbls>
          <c:showLegendKey val="0"/>
          <c:showVal val="0"/>
          <c:showCatName val="0"/>
          <c:showSerName val="0"/>
          <c:showPercent val="0"/>
          <c:showBubbleSize val="0"/>
        </c:dLbls>
        <c:gapWidth val="10"/>
        <c:overlap val="100"/>
        <c:axId val="328432512"/>
        <c:axId val="328432904"/>
      </c:barChart>
      <c:catAx>
        <c:axId val="32843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328432904"/>
        <c:crosses val="autoZero"/>
        <c:auto val="1"/>
        <c:lblAlgn val="ctr"/>
        <c:lblOffset val="100"/>
        <c:tickLblSkip val="3"/>
        <c:tickMarkSkip val="3"/>
        <c:noMultiLvlLbl val="0"/>
      </c:catAx>
      <c:valAx>
        <c:axId val="3284329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b="1">
                    <a:solidFill>
                      <a:schemeClr val="tx1"/>
                    </a:solidFill>
                  </a:rPr>
                  <a:t>Number</a:t>
                </a:r>
              </a:p>
            </c:rich>
          </c:tx>
          <c:layout>
            <c:manualLayout>
              <c:xMode val="edge"/>
              <c:yMode val="edge"/>
              <c:x val="2.7663548565913876E-3"/>
              <c:y val="0.28604590196746033"/>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328432512"/>
        <c:crosses val="autoZero"/>
        <c:crossBetween val="between"/>
      </c:valAx>
      <c:spPr>
        <a:noFill/>
        <a:ln>
          <a:solidFill>
            <a:schemeClr val="tx1"/>
          </a:solidFill>
        </a:ln>
        <a:effectLst/>
      </c:spPr>
    </c:plotArea>
    <c:legend>
      <c:legendPos val="r"/>
      <c:layout>
        <c:manualLayout>
          <c:xMode val="edge"/>
          <c:yMode val="edge"/>
          <c:x val="0.13167880025532558"/>
          <c:y val="9.2193869897831626E-2"/>
          <c:w val="0.25957013628310388"/>
          <c:h val="0.1937010704802639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Natural Production</a:t>
            </a:r>
          </a:p>
        </c:rich>
      </c:tx>
      <c:layout>
        <c:manualLayout>
          <c:xMode val="edge"/>
          <c:yMode val="edge"/>
          <c:x val="0.51343244135418142"/>
          <c:y val="0.15707540159976627"/>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435472885449487"/>
          <c:y val="4.3779618273444808E-2"/>
          <c:w val="0.67490013287759387"/>
          <c:h val="0.8478962292101101"/>
        </c:manualLayout>
      </c:layout>
      <c:barChart>
        <c:barDir val="bar"/>
        <c:grouping val="clustered"/>
        <c:varyColors val="0"/>
        <c:ser>
          <c:idx val="0"/>
          <c:order val="0"/>
          <c:spPr>
            <a:solidFill>
              <a:srgbClr val="008D8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Summary!$D$23:$D$27</c:f>
              <c:strCache>
                <c:ptCount val="5"/>
                <c:pt idx="0">
                  <c:v>Current</c:v>
                </c:pt>
                <c:pt idx="1">
                  <c:v>Low goal</c:v>
                </c:pt>
                <c:pt idx="2">
                  <c:v>Med goal</c:v>
                </c:pt>
                <c:pt idx="3">
                  <c:v>High goal</c:v>
                </c:pt>
                <c:pt idx="4">
                  <c:v>Historical</c:v>
                </c:pt>
              </c:strCache>
            </c:strRef>
          </c:cat>
          <c:val>
            <c:numRef>
              <c:f>Summary!$E$23:$E$27</c:f>
              <c:numCache>
                <c:formatCode>#,##0</c:formatCode>
                <c:ptCount val="5"/>
                <c:pt idx="0">
                  <c:v>79510</c:v>
                </c:pt>
                <c:pt idx="1">
                  <c:v>31500</c:v>
                </c:pt>
                <c:pt idx="2">
                  <c:v>580000</c:v>
                </c:pt>
                <c:pt idx="3">
                  <c:v>1235000</c:v>
                </c:pt>
                <c:pt idx="4">
                  <c:v>1800000</c:v>
                </c:pt>
              </c:numCache>
            </c:numRef>
          </c:val>
          <c:extLst>
            <c:ext xmlns:c16="http://schemas.microsoft.com/office/drawing/2014/chart" uri="{C3380CC4-5D6E-409C-BE32-E72D297353CC}">
              <c16:uniqueId val="{00000000-882C-40A5-89A5-622FC7428DA5}"/>
            </c:ext>
          </c:extLst>
        </c:ser>
        <c:dLbls>
          <c:dLblPos val="outEnd"/>
          <c:showLegendKey val="0"/>
          <c:showVal val="1"/>
          <c:showCatName val="0"/>
          <c:showSerName val="0"/>
          <c:showPercent val="0"/>
          <c:showBubbleSize val="0"/>
        </c:dLbls>
        <c:gapWidth val="20"/>
        <c:axId val="328433688"/>
        <c:axId val="445075072"/>
      </c:barChart>
      <c:catAx>
        <c:axId val="32843368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445075072"/>
        <c:crosses val="autoZero"/>
        <c:auto val="1"/>
        <c:lblAlgn val="ctr"/>
        <c:lblOffset val="100"/>
        <c:noMultiLvlLbl val="0"/>
      </c:catAx>
      <c:valAx>
        <c:axId val="445075072"/>
        <c:scaling>
          <c:orientation val="minMax"/>
          <c:max val="300000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328433688"/>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Current Hatchery Releases</a:t>
            </a:r>
          </a:p>
        </c:rich>
      </c:tx>
      <c:layout>
        <c:manualLayout>
          <c:xMode val="edge"/>
          <c:yMode val="edge"/>
          <c:x val="0.29730102326265656"/>
          <c:y val="3.426370303621599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6079545634455242"/>
          <c:y val="0.20143644456195423"/>
          <c:w val="0.50590843422369902"/>
          <c:h val="0.67533627011755237"/>
        </c:manualLayout>
      </c:layout>
      <c:pieChart>
        <c:varyColors val="1"/>
        <c:ser>
          <c:idx val="0"/>
          <c:order val="0"/>
          <c:spPr>
            <a:solidFill>
              <a:srgbClr val="65FFF8"/>
            </a:solidFill>
            <a:ln w="3175">
              <a:solidFill>
                <a:schemeClr val="bg1"/>
              </a:solidFill>
            </a:ln>
          </c:spPr>
          <c:dPt>
            <c:idx val="0"/>
            <c:bubble3D val="0"/>
            <c:spPr>
              <a:solidFill>
                <a:srgbClr val="65FFF8"/>
              </a:solidFill>
              <a:ln w="3175">
                <a:solidFill>
                  <a:schemeClr val="bg1"/>
                </a:solidFill>
              </a:ln>
              <a:effectLst/>
            </c:spPr>
            <c:extLst>
              <c:ext xmlns:c16="http://schemas.microsoft.com/office/drawing/2014/chart" uri="{C3380CC4-5D6E-409C-BE32-E72D297353CC}">
                <c16:uniqueId val="{00000001-F937-444D-8183-5500AA64231D}"/>
              </c:ext>
            </c:extLst>
          </c:dPt>
          <c:dPt>
            <c:idx val="1"/>
            <c:bubble3D val="0"/>
            <c:spPr>
              <a:solidFill>
                <a:srgbClr val="65FFF8"/>
              </a:solidFill>
              <a:ln w="3175">
                <a:solidFill>
                  <a:schemeClr val="bg1"/>
                </a:solidFill>
              </a:ln>
              <a:effectLst/>
            </c:spPr>
            <c:extLst>
              <c:ext xmlns:c16="http://schemas.microsoft.com/office/drawing/2014/chart" uri="{C3380CC4-5D6E-409C-BE32-E72D297353CC}">
                <c16:uniqueId val="{00000003-F937-444D-8183-5500AA64231D}"/>
              </c:ext>
            </c:extLst>
          </c:dPt>
          <c:dLbls>
            <c:dLbl>
              <c:idx val="0"/>
              <c:layout>
                <c:manualLayout>
                  <c:x val="0.69192525903079027"/>
                  <c:y val="-4.4268284704296924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7765244056402472"/>
                      <c:h val="0.24918172516066275"/>
                    </c:manualLayout>
                  </c15:layout>
                </c:ext>
                <c:ext xmlns:c16="http://schemas.microsoft.com/office/drawing/2014/chart" uri="{C3380CC4-5D6E-409C-BE32-E72D297353CC}">
                  <c16:uniqueId val="{00000001-F937-444D-8183-5500AA64231D}"/>
                </c:ext>
              </c:extLst>
            </c:dLbl>
            <c:dLbl>
              <c:idx val="1"/>
              <c:delete val="1"/>
              <c:extLst>
                <c:ext xmlns:c15="http://schemas.microsoft.com/office/drawing/2012/chart" uri="{CE6537A1-D6FC-4f65-9D91-7224C49458BB}"/>
                <c:ext xmlns:c16="http://schemas.microsoft.com/office/drawing/2014/chart" uri="{C3380CC4-5D6E-409C-BE32-E72D297353CC}">
                  <c16:uniqueId val="{00000003-F937-444D-8183-5500AA64231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Summary!$S$11:$T$12</c:f>
              <c:strCache>
                <c:ptCount val="2"/>
                <c:pt idx="0">
                  <c:v>Okanogan (Penticton Hat.)</c:v>
                </c:pt>
                <c:pt idx="1">
                  <c:v>Blocked Area</c:v>
                </c:pt>
              </c:strCache>
            </c:strRef>
          </c:cat>
          <c:val>
            <c:numRef>
              <c:f>Summary!$V$11:$V$12</c:f>
              <c:numCache>
                <c:formatCode>#,##0</c:formatCode>
                <c:ptCount val="2"/>
                <c:pt idx="0">
                  <c:v>4500000</c:v>
                </c:pt>
                <c:pt idx="1">
                  <c:v>0</c:v>
                </c:pt>
              </c:numCache>
            </c:numRef>
          </c:val>
          <c:extLst>
            <c:ext xmlns:c16="http://schemas.microsoft.com/office/drawing/2014/chart" uri="{C3380CC4-5D6E-409C-BE32-E72D297353CC}">
              <c16:uniqueId val="{00000006-F937-444D-8183-5500AA64231D}"/>
            </c:ext>
          </c:extLst>
        </c:ser>
        <c:dLbls>
          <c:dLblPos val="outEnd"/>
          <c:showLegendKey val="0"/>
          <c:showVal val="1"/>
          <c:showCatName val="0"/>
          <c:showSerName val="0"/>
          <c:showPercent val="0"/>
          <c:showBubbleSize val="0"/>
          <c:showLeaderLines val="0"/>
        </c:dLbls>
        <c:firstSliceAng val="11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37270341207352"/>
          <c:y val="5.0925925925925923E-2"/>
          <c:w val="0.78584230096237961"/>
          <c:h val="0.79685914260717405"/>
        </c:manualLayout>
      </c:layout>
      <c:barChart>
        <c:barDir val="col"/>
        <c:grouping val="clustered"/>
        <c:varyColors val="0"/>
        <c:ser>
          <c:idx val="0"/>
          <c:order val="0"/>
          <c:spPr>
            <a:solidFill>
              <a:srgbClr val="FF0000"/>
            </a:solidFill>
            <a:ln>
              <a:solidFill>
                <a:schemeClr val="tx1"/>
              </a:solidFill>
            </a:ln>
            <a:effectLst/>
          </c:spPr>
          <c:invertIfNegative val="0"/>
          <c:cat>
            <c:numRef>
              <c:f>Run!$A$5:$A$60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Run!$C$5:$C$60</c:f>
              <c:numCache>
                <c:formatCode>#,##0</c:formatCode>
                <c:ptCount val="56"/>
                <c:pt idx="0">
                  <c:v>28575</c:v>
                </c:pt>
                <c:pt idx="1">
                  <c:v>64751</c:v>
                </c:pt>
                <c:pt idx="2">
                  <c:v>79387</c:v>
                </c:pt>
                <c:pt idx="3">
                  <c:v>48356</c:v>
                </c:pt>
                <c:pt idx="4">
                  <c:v>170071</c:v>
                </c:pt>
                <c:pt idx="5">
                  <c:v>123786</c:v>
                </c:pt>
                <c:pt idx="6">
                  <c:v>108308</c:v>
                </c:pt>
                <c:pt idx="7">
                  <c:v>39240</c:v>
                </c:pt>
                <c:pt idx="8">
                  <c:v>77419</c:v>
                </c:pt>
                <c:pt idx="9">
                  <c:v>73837</c:v>
                </c:pt>
                <c:pt idx="10">
                  <c:v>44927</c:v>
                </c:pt>
                <c:pt idx="11">
                  <c:v>54480</c:v>
                </c:pt>
                <c:pt idx="12">
                  <c:v>35436</c:v>
                </c:pt>
                <c:pt idx="13">
                  <c:v>55209</c:v>
                </c:pt>
                <c:pt idx="14">
                  <c:v>32810</c:v>
                </c:pt>
                <c:pt idx="15">
                  <c:v>95423</c:v>
                </c:pt>
                <c:pt idx="16">
                  <c:v>17731</c:v>
                </c:pt>
                <c:pt idx="17">
                  <c:v>45759</c:v>
                </c:pt>
                <c:pt idx="18">
                  <c:v>52039</c:v>
                </c:pt>
                <c:pt idx="19">
                  <c:v>51460</c:v>
                </c:pt>
                <c:pt idx="20">
                  <c:v>40451</c:v>
                </c:pt>
                <c:pt idx="21">
                  <c:v>90008</c:v>
                </c:pt>
                <c:pt idx="22">
                  <c:v>113761</c:v>
                </c:pt>
                <c:pt idx="23">
                  <c:v>118541</c:v>
                </c:pt>
                <c:pt idx="24">
                  <c:v>43078</c:v>
                </c:pt>
                <c:pt idx="25">
                  <c:v>76577</c:v>
                </c:pt>
                <c:pt idx="26">
                  <c:v>51135</c:v>
                </c:pt>
                <c:pt idx="27">
                  <c:v>45300</c:v>
                </c:pt>
                <c:pt idx="28">
                  <c:v>46331</c:v>
                </c:pt>
                <c:pt idx="29">
                  <c:v>71245</c:v>
                </c:pt>
                <c:pt idx="30">
                  <c:v>80857</c:v>
                </c:pt>
                <c:pt idx="31">
                  <c:v>82924</c:v>
                </c:pt>
                <c:pt idx="32">
                  <c:v>12395</c:v>
                </c:pt>
                <c:pt idx="33">
                  <c:v>9186</c:v>
                </c:pt>
                <c:pt idx="34">
                  <c:v>29453</c:v>
                </c:pt>
                <c:pt idx="35">
                  <c:v>47904</c:v>
                </c:pt>
                <c:pt idx="36">
                  <c:v>10769</c:v>
                </c:pt>
                <c:pt idx="37">
                  <c:v>15186</c:v>
                </c:pt>
                <c:pt idx="38">
                  <c:v>70802</c:v>
                </c:pt>
                <c:pt idx="39">
                  <c:v>108656</c:v>
                </c:pt>
                <c:pt idx="40">
                  <c:v>47883</c:v>
                </c:pt>
                <c:pt idx="41">
                  <c:v>36551</c:v>
                </c:pt>
                <c:pt idx="42">
                  <c:v>124943</c:v>
                </c:pt>
                <c:pt idx="43">
                  <c:v>74563</c:v>
                </c:pt>
                <c:pt idx="44">
                  <c:v>26710</c:v>
                </c:pt>
                <c:pt idx="45">
                  <c:v>24645</c:v>
                </c:pt>
                <c:pt idx="46">
                  <c:v>196835</c:v>
                </c:pt>
                <c:pt idx="47">
                  <c:v>153466</c:v>
                </c:pt>
                <c:pt idx="48">
                  <c:v>357058</c:v>
                </c:pt>
                <c:pt idx="49">
                  <c:v>145070</c:v>
                </c:pt>
                <c:pt idx="50">
                  <c:v>408258</c:v>
                </c:pt>
                <c:pt idx="51">
                  <c:v>163079</c:v>
                </c:pt>
                <c:pt idx="52">
                  <c:v>608142</c:v>
                </c:pt>
                <c:pt idx="53">
                  <c:v>301272</c:v>
                </c:pt>
                <c:pt idx="54">
                  <c:v>311072</c:v>
                </c:pt>
                <c:pt idx="55">
                  <c:v>66670</c:v>
                </c:pt>
              </c:numCache>
            </c:numRef>
          </c:val>
          <c:extLst>
            <c:ext xmlns:c16="http://schemas.microsoft.com/office/drawing/2014/chart" uri="{C3380CC4-5D6E-409C-BE32-E72D297353CC}">
              <c16:uniqueId val="{00000000-4ABA-47C8-9D3C-E17439980A28}"/>
            </c:ext>
          </c:extLst>
        </c:ser>
        <c:dLbls>
          <c:showLegendKey val="0"/>
          <c:showVal val="0"/>
          <c:showCatName val="0"/>
          <c:showSerName val="0"/>
          <c:showPercent val="0"/>
          <c:showBubbleSize val="0"/>
        </c:dLbls>
        <c:gapWidth val="10"/>
        <c:overlap val="-27"/>
        <c:axId val="480219648"/>
        <c:axId val="480220040"/>
      </c:barChart>
      <c:catAx>
        <c:axId val="48021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0220040"/>
        <c:crosses val="autoZero"/>
        <c:auto val="1"/>
        <c:lblAlgn val="ctr"/>
        <c:lblOffset val="100"/>
        <c:noMultiLvlLbl val="0"/>
      </c:catAx>
      <c:valAx>
        <c:axId val="480220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tx1"/>
                    </a:solidFill>
                  </a:rPr>
                  <a:t>Priest Rapids Dam Count</a:t>
                </a:r>
              </a:p>
            </c:rich>
          </c:tx>
          <c:layout>
            <c:manualLayout>
              <c:xMode val="edge"/>
              <c:yMode val="edge"/>
              <c:x val="9.6480752405949249E-3"/>
              <c:y val="0.1510914260717410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021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37270341207352"/>
          <c:y val="5.0925925925925923E-2"/>
          <c:w val="0.78584230096237961"/>
          <c:h val="0.79685914260717405"/>
        </c:manualLayout>
      </c:layout>
      <c:barChart>
        <c:barDir val="col"/>
        <c:grouping val="stacked"/>
        <c:varyColors val="0"/>
        <c:ser>
          <c:idx val="0"/>
          <c:order val="0"/>
          <c:tx>
            <c:v>Priest Rapids Dam</c:v>
          </c:tx>
          <c:spPr>
            <a:solidFill>
              <a:srgbClr val="FF7C80"/>
            </a:solidFill>
            <a:ln>
              <a:solidFill>
                <a:schemeClr val="tx1"/>
              </a:solidFill>
            </a:ln>
            <a:effectLst/>
          </c:spPr>
          <c:invertIfNegative val="0"/>
          <c:cat>
            <c:numRef>
              <c:f>Run!$A$5:$A$60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Run!$C$5:$C$60</c:f>
              <c:numCache>
                <c:formatCode>#,##0</c:formatCode>
                <c:ptCount val="56"/>
                <c:pt idx="0">
                  <c:v>28575</c:v>
                </c:pt>
                <c:pt idx="1">
                  <c:v>64751</c:v>
                </c:pt>
                <c:pt idx="2">
                  <c:v>79387</c:v>
                </c:pt>
                <c:pt idx="3">
                  <c:v>48356</c:v>
                </c:pt>
                <c:pt idx="4">
                  <c:v>170071</c:v>
                </c:pt>
                <c:pt idx="5">
                  <c:v>123786</c:v>
                </c:pt>
                <c:pt idx="6">
                  <c:v>108308</c:v>
                </c:pt>
                <c:pt idx="7">
                  <c:v>39240</c:v>
                </c:pt>
                <c:pt idx="8">
                  <c:v>77419</c:v>
                </c:pt>
                <c:pt idx="9">
                  <c:v>73837</c:v>
                </c:pt>
                <c:pt idx="10">
                  <c:v>44927</c:v>
                </c:pt>
                <c:pt idx="11">
                  <c:v>54480</c:v>
                </c:pt>
                <c:pt idx="12">
                  <c:v>35436</c:v>
                </c:pt>
                <c:pt idx="13">
                  <c:v>55209</c:v>
                </c:pt>
                <c:pt idx="14">
                  <c:v>32810</c:v>
                </c:pt>
                <c:pt idx="15">
                  <c:v>95423</c:v>
                </c:pt>
                <c:pt idx="16">
                  <c:v>17731</c:v>
                </c:pt>
                <c:pt idx="17">
                  <c:v>45759</c:v>
                </c:pt>
                <c:pt idx="18">
                  <c:v>52039</c:v>
                </c:pt>
                <c:pt idx="19">
                  <c:v>51460</c:v>
                </c:pt>
                <c:pt idx="20">
                  <c:v>40451</c:v>
                </c:pt>
                <c:pt idx="21">
                  <c:v>90008</c:v>
                </c:pt>
                <c:pt idx="22">
                  <c:v>113761</c:v>
                </c:pt>
                <c:pt idx="23">
                  <c:v>118541</c:v>
                </c:pt>
                <c:pt idx="24">
                  <c:v>43078</c:v>
                </c:pt>
                <c:pt idx="25">
                  <c:v>76577</c:v>
                </c:pt>
                <c:pt idx="26">
                  <c:v>51135</c:v>
                </c:pt>
                <c:pt idx="27">
                  <c:v>45300</c:v>
                </c:pt>
                <c:pt idx="28">
                  <c:v>46331</c:v>
                </c:pt>
                <c:pt idx="29">
                  <c:v>71245</c:v>
                </c:pt>
                <c:pt idx="30">
                  <c:v>80857</c:v>
                </c:pt>
                <c:pt idx="31">
                  <c:v>82924</c:v>
                </c:pt>
                <c:pt idx="32">
                  <c:v>12395</c:v>
                </c:pt>
                <c:pt idx="33">
                  <c:v>9186</c:v>
                </c:pt>
                <c:pt idx="34">
                  <c:v>29453</c:v>
                </c:pt>
                <c:pt idx="35">
                  <c:v>47904</c:v>
                </c:pt>
                <c:pt idx="36">
                  <c:v>10769</c:v>
                </c:pt>
                <c:pt idx="37">
                  <c:v>15186</c:v>
                </c:pt>
                <c:pt idx="38">
                  <c:v>70802</c:v>
                </c:pt>
                <c:pt idx="39">
                  <c:v>108656</c:v>
                </c:pt>
                <c:pt idx="40">
                  <c:v>47883</c:v>
                </c:pt>
                <c:pt idx="41">
                  <c:v>36551</c:v>
                </c:pt>
                <c:pt idx="42">
                  <c:v>124943</c:v>
                </c:pt>
                <c:pt idx="43">
                  <c:v>74563</c:v>
                </c:pt>
                <c:pt idx="44">
                  <c:v>26710</c:v>
                </c:pt>
                <c:pt idx="45">
                  <c:v>24645</c:v>
                </c:pt>
                <c:pt idx="46">
                  <c:v>196835</c:v>
                </c:pt>
                <c:pt idx="47">
                  <c:v>153466</c:v>
                </c:pt>
                <c:pt idx="48">
                  <c:v>357058</c:v>
                </c:pt>
                <c:pt idx="49">
                  <c:v>145070</c:v>
                </c:pt>
                <c:pt idx="50">
                  <c:v>408258</c:v>
                </c:pt>
                <c:pt idx="51">
                  <c:v>163079</c:v>
                </c:pt>
                <c:pt idx="52">
                  <c:v>608142</c:v>
                </c:pt>
                <c:pt idx="53">
                  <c:v>301272</c:v>
                </c:pt>
                <c:pt idx="54">
                  <c:v>311072</c:v>
                </c:pt>
                <c:pt idx="55">
                  <c:v>66670</c:v>
                </c:pt>
              </c:numCache>
            </c:numRef>
          </c:val>
          <c:extLst>
            <c:ext xmlns:c16="http://schemas.microsoft.com/office/drawing/2014/chart" uri="{C3380CC4-5D6E-409C-BE32-E72D297353CC}">
              <c16:uniqueId val="{00000000-4ABA-47C8-9D3C-E17439980A28}"/>
            </c:ext>
          </c:extLst>
        </c:ser>
        <c:ser>
          <c:idx val="1"/>
          <c:order val="1"/>
          <c:tx>
            <c:v>Columbia River Mouth</c:v>
          </c:tx>
          <c:spPr>
            <a:solidFill>
              <a:srgbClr val="C00000"/>
            </a:solidFill>
            <a:ln>
              <a:solidFill>
                <a:schemeClr val="tx1"/>
              </a:solidFill>
            </a:ln>
            <a:effectLst/>
          </c:spPr>
          <c:invertIfNegative val="0"/>
          <c:val>
            <c:numRef>
              <c:f>Run!$D$5:$D$60</c:f>
              <c:numCache>
                <c:formatCode>#,##0</c:formatCode>
                <c:ptCount val="56"/>
                <c:pt idx="0">
                  <c:v>14325</c:v>
                </c:pt>
                <c:pt idx="1">
                  <c:v>15149</c:v>
                </c:pt>
                <c:pt idx="2">
                  <c:v>25513</c:v>
                </c:pt>
                <c:pt idx="3">
                  <c:v>6844</c:v>
                </c:pt>
                <c:pt idx="4">
                  <c:v>4729</c:v>
                </c:pt>
                <c:pt idx="5">
                  <c:v>56414</c:v>
                </c:pt>
                <c:pt idx="6">
                  <c:v>26492</c:v>
                </c:pt>
                <c:pt idx="7">
                  <c:v>36560</c:v>
                </c:pt>
                <c:pt idx="8">
                  <c:v>17981</c:v>
                </c:pt>
                <c:pt idx="9">
                  <c:v>76663</c:v>
                </c:pt>
                <c:pt idx="10">
                  <c:v>78373</c:v>
                </c:pt>
                <c:pt idx="11">
                  <c:v>6820</c:v>
                </c:pt>
                <c:pt idx="12">
                  <c:v>8364</c:v>
                </c:pt>
                <c:pt idx="13">
                  <c:v>2991</c:v>
                </c:pt>
                <c:pt idx="14">
                  <c:v>10890</c:v>
                </c:pt>
                <c:pt idx="15">
                  <c:v>4377</c:v>
                </c:pt>
                <c:pt idx="16">
                  <c:v>669</c:v>
                </c:pt>
                <c:pt idx="17">
                  <c:v>6841</c:v>
                </c:pt>
                <c:pt idx="18">
                  <c:v>6847</c:v>
                </c:pt>
                <c:pt idx="19">
                  <c:v>4577</c:v>
                </c:pt>
                <c:pt idx="20">
                  <c:v>9868</c:v>
                </c:pt>
                <c:pt idx="21">
                  <c:v>10602</c:v>
                </c:pt>
                <c:pt idx="22">
                  <c:v>48129</c:v>
                </c:pt>
                <c:pt idx="23">
                  <c:v>82217</c:v>
                </c:pt>
                <c:pt idx="24">
                  <c:v>16885</c:v>
                </c:pt>
                <c:pt idx="25">
                  <c:v>68969</c:v>
                </c:pt>
                <c:pt idx="26">
                  <c:v>48645</c:v>
                </c:pt>
                <c:pt idx="27">
                  <c:v>2178</c:v>
                </c:pt>
                <c:pt idx="28">
                  <c:v>3423</c:v>
                </c:pt>
                <c:pt idx="29">
                  <c:v>5239</c:v>
                </c:pt>
                <c:pt idx="30">
                  <c:v>4143</c:v>
                </c:pt>
                <c:pt idx="31">
                  <c:v>5101</c:v>
                </c:pt>
                <c:pt idx="32">
                  <c:v>478</c:v>
                </c:pt>
                <c:pt idx="33">
                  <c:v>727</c:v>
                </c:pt>
                <c:pt idx="34">
                  <c:v>1489</c:v>
                </c:pt>
                <c:pt idx="35">
                  <c:v>2075</c:v>
                </c:pt>
                <c:pt idx="36">
                  <c:v>2451</c:v>
                </c:pt>
                <c:pt idx="37">
                  <c:v>3908</c:v>
                </c:pt>
                <c:pt idx="38">
                  <c:v>22962</c:v>
                </c:pt>
                <c:pt idx="39">
                  <c:v>9223</c:v>
                </c:pt>
                <c:pt idx="40">
                  <c:v>2674</c:v>
                </c:pt>
                <c:pt idx="41">
                  <c:v>2740</c:v>
                </c:pt>
                <c:pt idx="42">
                  <c:v>5288</c:v>
                </c:pt>
                <c:pt idx="43">
                  <c:v>2836</c:v>
                </c:pt>
                <c:pt idx="44">
                  <c:v>10357</c:v>
                </c:pt>
                <c:pt idx="45">
                  <c:v>1959</c:v>
                </c:pt>
                <c:pt idx="46">
                  <c:v>17630</c:v>
                </c:pt>
                <c:pt idx="47">
                  <c:v>26266</c:v>
                </c:pt>
                <c:pt idx="48">
                  <c:v>35135</c:v>
                </c:pt>
                <c:pt idx="49">
                  <c:v>42295</c:v>
                </c:pt>
                <c:pt idx="50">
                  <c:v>112901</c:v>
                </c:pt>
                <c:pt idx="51">
                  <c:v>23112</c:v>
                </c:pt>
                <c:pt idx="52">
                  <c:v>43004</c:v>
                </c:pt>
                <c:pt idx="53">
                  <c:v>211183</c:v>
                </c:pt>
                <c:pt idx="54">
                  <c:v>45534</c:v>
                </c:pt>
                <c:pt idx="55">
                  <c:v>21593</c:v>
                </c:pt>
              </c:numCache>
            </c:numRef>
          </c:val>
          <c:extLst>
            <c:ext xmlns:c16="http://schemas.microsoft.com/office/drawing/2014/chart" uri="{C3380CC4-5D6E-409C-BE32-E72D297353CC}">
              <c16:uniqueId val="{00000000-356F-40F1-A31E-0CC2BB888280}"/>
            </c:ext>
          </c:extLst>
        </c:ser>
        <c:dLbls>
          <c:showLegendKey val="0"/>
          <c:showVal val="0"/>
          <c:showCatName val="0"/>
          <c:showSerName val="0"/>
          <c:showPercent val="0"/>
          <c:showBubbleSize val="0"/>
        </c:dLbls>
        <c:gapWidth val="10"/>
        <c:overlap val="100"/>
        <c:axId val="480220824"/>
        <c:axId val="439747824"/>
      </c:barChart>
      <c:catAx>
        <c:axId val="48022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39747824"/>
        <c:crosses val="autoZero"/>
        <c:auto val="1"/>
        <c:lblAlgn val="ctr"/>
        <c:lblOffset val="100"/>
        <c:noMultiLvlLbl val="0"/>
      </c:catAx>
      <c:valAx>
        <c:axId val="4397478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tx1"/>
                    </a:solidFill>
                  </a:rPr>
                  <a:t>Numbers</a:t>
                </a:r>
              </a:p>
            </c:rich>
          </c:tx>
          <c:layout>
            <c:manualLayout>
              <c:xMode val="edge"/>
              <c:yMode val="edge"/>
              <c:x val="9.6480752405949249E-3"/>
              <c:y val="0.2894996775922040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0220824"/>
        <c:crosses val="autoZero"/>
        <c:crossBetween val="between"/>
      </c:valAx>
      <c:spPr>
        <a:noFill/>
        <a:ln>
          <a:noFill/>
        </a:ln>
        <a:effectLst/>
      </c:spPr>
    </c:plotArea>
    <c:legend>
      <c:legendPos val="r"/>
      <c:layout>
        <c:manualLayout>
          <c:xMode val="edge"/>
          <c:yMode val="edge"/>
          <c:x val="0.20516119860017504"/>
          <c:y val="8.9964671371095942E-2"/>
          <c:w val="0.27821325459317586"/>
          <c:h val="0.15571043238972293"/>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jpeg"/><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jpe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53552</xdr:colOff>
      <xdr:row>1</xdr:row>
      <xdr:rowOff>57364</xdr:rowOff>
    </xdr:from>
    <xdr:to>
      <xdr:col>7</xdr:col>
      <xdr:colOff>437727</xdr:colOff>
      <xdr:row>18</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3552" y="321947"/>
          <a:ext cx="4236508" cy="31705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t>Historically produced in large natural lakes where juvenile sockeye rear.</a:t>
          </a:r>
        </a:p>
        <a:p>
          <a:pPr marL="171450" indent="-171450">
            <a:spcAft>
              <a:spcPts val="300"/>
            </a:spcAft>
            <a:buFont typeface="Arial" panose="020B0604020202020204" pitchFamily="34" charset="0"/>
            <a:buChar char="•"/>
          </a:pPr>
          <a:r>
            <a:rPr lang="en-US" sz="1600" i="0" baseline="0"/>
            <a:t>Historical habitat upstream from Chief Joseph Dam and the upper Okanogan is not currently accessible under current management.</a:t>
          </a:r>
        </a:p>
        <a:p>
          <a:pPr marL="171450" indent="-171450">
            <a:spcAft>
              <a:spcPts val="300"/>
            </a:spcAft>
            <a:buFont typeface="Arial" panose="020B0604020202020204" pitchFamily="34" charset="0"/>
            <a:buChar char="•"/>
          </a:pPr>
          <a:r>
            <a:rPr lang="en-US" sz="1600" i="0" baseline="0"/>
            <a:t>Abundance has increased in recent years due to tributary passage and water management improvements in the Okanogan system and favorable marine survival.</a:t>
          </a:r>
        </a:p>
        <a:p>
          <a:pPr marL="171450" indent="-171450">
            <a:spcAft>
              <a:spcPts val="300"/>
            </a:spcAft>
            <a:buFont typeface="Arial" panose="020B0604020202020204" pitchFamily="34" charset="0"/>
            <a:buChar char="•"/>
          </a:pPr>
          <a:r>
            <a:rPr lang="en-US" sz="1600" i="0" baseline="0"/>
            <a:t>This stock ranges widely in the ocean along the Pacific Coast where it is not subject to fisheries. Columbia River fisheries are limited as well.</a:t>
          </a:r>
        </a:p>
      </xdr:txBody>
    </xdr:sp>
    <xdr:clientData/>
  </xdr:twoCellAnchor>
  <xdr:twoCellAnchor editAs="oneCell">
    <xdr:from>
      <xdr:col>7</xdr:col>
      <xdr:colOff>31751</xdr:colOff>
      <xdr:row>1</xdr:row>
      <xdr:rowOff>55727</xdr:rowOff>
    </xdr:from>
    <xdr:to>
      <xdr:col>16</xdr:col>
      <xdr:colOff>15405</xdr:colOff>
      <xdr:row>32</xdr:row>
      <xdr:rowOff>172216</xdr:rowOff>
    </xdr:to>
    <xdr:pic>
      <xdr:nvPicPr>
        <xdr:cNvPr id="11" name="Picture 10">
          <a:extLst>
            <a:ext uri="{FF2B5EF4-FFF2-40B4-BE49-F238E27FC236}">
              <a16:creationId xmlns:a16="http://schemas.microsoft.com/office/drawing/2014/main" id="{165687FE-283E-4F88-A9DA-D4F5268FE5F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655" t="36990" r="53929" b="39742"/>
        <a:stretch/>
      </xdr:blipFill>
      <xdr:spPr bwMode="auto">
        <a:xfrm>
          <a:off x="3884084" y="320310"/>
          <a:ext cx="5405284" cy="5769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361067</xdr:colOff>
      <xdr:row>48</xdr:row>
      <xdr:rowOff>10582</xdr:rowOff>
    </xdr:from>
    <xdr:to>
      <xdr:col>8</xdr:col>
      <xdr:colOff>434816</xdr:colOff>
      <xdr:row>64</xdr:row>
      <xdr:rowOff>130809</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130598</xdr:colOff>
      <xdr:row>31</xdr:row>
      <xdr:rowOff>12489</xdr:rowOff>
    </xdr:from>
    <xdr:to>
      <xdr:col>17</xdr:col>
      <xdr:colOff>10582</xdr:colOff>
      <xdr:row>47</xdr:row>
      <xdr:rowOff>133772</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410382</xdr:colOff>
      <xdr:row>1</xdr:row>
      <xdr:rowOff>44746</xdr:rowOff>
    </xdr:from>
    <xdr:to>
      <xdr:col>12</xdr:col>
      <xdr:colOff>203004</xdr:colOff>
      <xdr:row>5</xdr:row>
      <xdr:rowOff>63627</xdr:rowOff>
    </xdr:to>
    <xdr:sp macro="" textlink="">
      <xdr:nvSpPr>
        <xdr:cNvPr id="3" name="Oval 2">
          <a:extLst>
            <a:ext uri="{FF2B5EF4-FFF2-40B4-BE49-F238E27FC236}">
              <a16:creationId xmlns:a16="http://schemas.microsoft.com/office/drawing/2014/main" id="{00000000-0008-0000-0000-000003000000}"/>
            </a:ext>
          </a:extLst>
        </xdr:cNvPr>
        <xdr:cNvSpPr/>
      </xdr:nvSpPr>
      <xdr:spPr>
        <a:xfrm rot="1105306">
          <a:off x="6675715" y="309329"/>
          <a:ext cx="395872" cy="93963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565213</xdr:colOff>
      <xdr:row>13</xdr:row>
      <xdr:rowOff>76406</xdr:rowOff>
    </xdr:from>
    <xdr:to>
      <xdr:col>9</xdr:col>
      <xdr:colOff>259362</xdr:colOff>
      <xdr:row>17</xdr:row>
      <xdr:rowOff>790</xdr:rowOff>
    </xdr:to>
    <xdr:sp macro="" textlink="">
      <xdr:nvSpPr>
        <xdr:cNvPr id="10" name="Oval 9">
          <a:extLst>
            <a:ext uri="{FF2B5EF4-FFF2-40B4-BE49-F238E27FC236}">
              <a16:creationId xmlns:a16="http://schemas.microsoft.com/office/drawing/2014/main" id="{00000000-0008-0000-0000-00000A000000}"/>
            </a:ext>
          </a:extLst>
        </xdr:cNvPr>
        <xdr:cNvSpPr/>
      </xdr:nvSpPr>
      <xdr:spPr>
        <a:xfrm rot="19312254">
          <a:off x="5020796" y="2542323"/>
          <a:ext cx="297399" cy="6758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8</xdr:col>
      <xdr:colOff>433917</xdr:colOff>
      <xdr:row>3</xdr:row>
      <xdr:rowOff>63500</xdr:rowOff>
    </xdr:from>
    <xdr:ext cx="1219149" cy="546079"/>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889500" y="878417"/>
          <a:ext cx="1219149" cy="546079"/>
        </a:xfrm>
        <a:prstGeom prst="rect">
          <a:avLst/>
        </a:prstGeom>
        <a:solidFill>
          <a:srgbClr val="008D85"/>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b="1">
              <a:solidFill>
                <a:schemeClr val="bg1"/>
              </a:solidFill>
            </a:rPr>
            <a:t>Current</a:t>
          </a:r>
        </a:p>
        <a:p>
          <a:pPr algn="ctr"/>
          <a:r>
            <a:rPr lang="en-US" sz="1400" b="1">
              <a:solidFill>
                <a:schemeClr val="bg1"/>
              </a:solidFill>
            </a:rPr>
            <a:t>Distribution</a:t>
          </a:r>
        </a:p>
      </xdr:txBody>
    </xdr:sp>
    <xdr:clientData/>
  </xdr:oneCellAnchor>
  <xdr:twoCellAnchor>
    <xdr:from>
      <xdr:col>0</xdr:col>
      <xdr:colOff>79972</xdr:colOff>
      <xdr:row>18</xdr:row>
      <xdr:rowOff>63500</xdr:rowOff>
    </xdr:from>
    <xdr:to>
      <xdr:col>7</xdr:col>
      <xdr:colOff>60537</xdr:colOff>
      <xdr:row>31</xdr:row>
      <xdr:rowOff>17356</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441007</xdr:colOff>
      <xdr:row>48</xdr:row>
      <xdr:rowOff>31750</xdr:rowOff>
    </xdr:from>
    <xdr:to>
      <xdr:col>15</xdr:col>
      <xdr:colOff>323850</xdr:colOff>
      <xdr:row>64</xdr:row>
      <xdr:rowOff>116416</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280987</xdr:colOff>
      <xdr:row>4</xdr:row>
      <xdr:rowOff>109537</xdr:rowOff>
    </xdr:from>
    <xdr:to>
      <xdr:col>11</xdr:col>
      <xdr:colOff>585787</xdr:colOff>
      <xdr:row>19</xdr:row>
      <xdr:rowOff>4762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19</xdr:row>
      <xdr:rowOff>180975</xdr:rowOff>
    </xdr:from>
    <xdr:to>
      <xdr:col>12</xdr:col>
      <xdr:colOff>0</xdr:colOff>
      <xdr:row>34</xdr:row>
      <xdr:rowOff>76200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533400</xdr:colOff>
      <xdr:row>4</xdr:row>
      <xdr:rowOff>125429</xdr:rowOff>
    </xdr:from>
    <xdr:to>
      <xdr:col>28</xdr:col>
      <xdr:colOff>95250</xdr:colOff>
      <xdr:row>19</xdr:row>
      <xdr:rowOff>171449</xdr:rowOff>
    </xdr:to>
    <xdr:pic>
      <xdr:nvPicPr>
        <xdr:cNvPr id="2" name="Picture 1">
          <a:extLst>
            <a:ext uri="{FF2B5EF4-FFF2-40B4-BE49-F238E27FC236}">
              <a16:creationId xmlns:a16="http://schemas.microsoft.com/office/drawing/2014/main" id="{20B4C880-3A9E-4D30-8A0E-D2A49B275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220804"/>
          <a:ext cx="6263640" cy="2756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28575</xdr:colOff>
      <xdr:row>14</xdr:row>
      <xdr:rowOff>135256</xdr:rowOff>
    </xdr:from>
    <xdr:to>
      <xdr:col>21</xdr:col>
      <xdr:colOff>19050</xdr:colOff>
      <xdr:row>37</xdr:row>
      <xdr:rowOff>116553</xdr:rowOff>
    </xdr:to>
    <xdr:pic>
      <xdr:nvPicPr>
        <xdr:cNvPr id="2" name="Picture 1">
          <a:extLst>
            <a:ext uri="{FF2B5EF4-FFF2-40B4-BE49-F238E27FC236}">
              <a16:creationId xmlns:a16="http://schemas.microsoft.com/office/drawing/2014/main" id="{955CDB19-EE94-43FE-95DF-1404B361F581}"/>
            </a:ext>
          </a:extLst>
        </xdr:cNvPr>
        <xdr:cNvPicPr>
          <a:picLocks noChangeAspect="1"/>
        </xdr:cNvPicPr>
      </xdr:nvPicPr>
      <xdr:blipFill>
        <a:blip xmlns:r="http://schemas.openxmlformats.org/officeDocument/2006/relationships" r:embed="rId1"/>
        <a:stretch>
          <a:fillRect/>
        </a:stretch>
      </xdr:blipFill>
      <xdr:spPr>
        <a:xfrm>
          <a:off x="7210425" y="2668906"/>
          <a:ext cx="6086475" cy="41437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xdr:colOff>
      <xdr:row>1</xdr:row>
      <xdr:rowOff>163830</xdr:rowOff>
    </xdr:from>
    <xdr:to>
      <xdr:col>13</xdr:col>
      <xdr:colOff>552450</xdr:colOff>
      <xdr:row>43</xdr:row>
      <xdr:rowOff>139065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344805"/>
          <a:ext cx="5360670" cy="7576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247650</xdr:colOff>
      <xdr:row>7</xdr:row>
      <xdr:rowOff>95250</xdr:rowOff>
    </xdr:from>
    <xdr:to>
      <xdr:col>25</xdr:col>
      <xdr:colOff>175079</xdr:colOff>
      <xdr:row>21</xdr:row>
      <xdr:rowOff>1905</xdr:rowOff>
    </xdr:to>
    <xdr:pic>
      <xdr:nvPicPr>
        <xdr:cNvPr id="3" name="Picture 2">
          <a:extLst>
            <a:ext uri="{FF2B5EF4-FFF2-40B4-BE49-F238E27FC236}">
              <a16:creationId xmlns:a16="http://schemas.microsoft.com/office/drawing/2014/main" id="{B94350B6-4AD5-42C6-A960-6AC9F6A58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1362075"/>
          <a:ext cx="6633029" cy="2440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537209</xdr:colOff>
      <xdr:row>21</xdr:row>
      <xdr:rowOff>127406</xdr:rowOff>
    </xdr:from>
    <xdr:to>
      <xdr:col>17</xdr:col>
      <xdr:colOff>148590</xdr:colOff>
      <xdr:row>36</xdr:row>
      <xdr:rowOff>92027</xdr:rowOff>
    </xdr:to>
    <xdr:pic>
      <xdr:nvPicPr>
        <xdr:cNvPr id="2" name="Picture 1">
          <a:extLst>
            <a:ext uri="{FF2B5EF4-FFF2-40B4-BE49-F238E27FC236}">
              <a16:creationId xmlns:a16="http://schemas.microsoft.com/office/drawing/2014/main" id="{ACF2E9B5-BA52-4045-B0AA-2B85F637B4E2}"/>
            </a:ext>
          </a:extLst>
        </xdr:cNvPr>
        <xdr:cNvPicPr>
          <a:picLocks noChangeAspect="1"/>
        </xdr:cNvPicPr>
      </xdr:nvPicPr>
      <xdr:blipFill>
        <a:blip xmlns:r="http://schemas.openxmlformats.org/officeDocument/2006/relationships" r:embed="rId1"/>
        <a:stretch>
          <a:fillRect/>
        </a:stretch>
      </xdr:blipFill>
      <xdr:spPr>
        <a:xfrm>
          <a:off x="11119484" y="3927881"/>
          <a:ext cx="3878581" cy="2675436"/>
        </a:xfrm>
        <a:prstGeom prst="rect">
          <a:avLst/>
        </a:prstGeom>
      </xdr:spPr>
    </xdr:pic>
    <xdr:clientData/>
  </xdr:twoCellAnchor>
  <xdr:twoCellAnchor editAs="oneCell">
    <xdr:from>
      <xdr:col>11</xdr:col>
      <xdr:colOff>19049</xdr:colOff>
      <xdr:row>38</xdr:row>
      <xdr:rowOff>57150</xdr:rowOff>
    </xdr:from>
    <xdr:to>
      <xdr:col>19</xdr:col>
      <xdr:colOff>18865</xdr:colOff>
      <xdr:row>51</xdr:row>
      <xdr:rowOff>40005</xdr:rowOff>
    </xdr:to>
    <xdr:pic>
      <xdr:nvPicPr>
        <xdr:cNvPr id="3" name="Picture 2">
          <a:extLst>
            <a:ext uri="{FF2B5EF4-FFF2-40B4-BE49-F238E27FC236}">
              <a16:creationId xmlns:a16="http://schemas.microsoft.com/office/drawing/2014/main" id="{150A4A73-0ACD-4ABD-95BE-7D21193D1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10924" y="6934200"/>
          <a:ext cx="4884236" cy="2335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38100</xdr:colOff>
      <xdr:row>51</xdr:row>
      <xdr:rowOff>38100</xdr:rowOff>
    </xdr:from>
    <xdr:to>
      <xdr:col>18</xdr:col>
      <xdr:colOff>474073</xdr:colOff>
      <xdr:row>53</xdr:row>
      <xdr:rowOff>53340</xdr:rowOff>
    </xdr:to>
    <xdr:pic>
      <xdr:nvPicPr>
        <xdr:cNvPr id="4" name="Picture 3">
          <a:extLst>
            <a:ext uri="{FF2B5EF4-FFF2-40B4-BE49-F238E27FC236}">
              <a16:creationId xmlns:a16="http://schemas.microsoft.com/office/drawing/2014/main" id="{144617A8-B16F-4458-96F1-2C38317D83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29975" y="9267825"/>
          <a:ext cx="4693648" cy="377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455295</xdr:colOff>
      <xdr:row>41</xdr:row>
      <xdr:rowOff>19050</xdr:rowOff>
    </xdr:from>
    <xdr:to>
      <xdr:col>6</xdr:col>
      <xdr:colOff>701040</xdr:colOff>
      <xdr:row>61</xdr:row>
      <xdr:rowOff>15240</xdr:rowOff>
    </xdr:to>
    <xdr:pic>
      <xdr:nvPicPr>
        <xdr:cNvPr id="5" name="Picture 4">
          <a:extLst>
            <a:ext uri="{FF2B5EF4-FFF2-40B4-BE49-F238E27FC236}">
              <a16:creationId xmlns:a16="http://schemas.microsoft.com/office/drawing/2014/main" id="{D7295ECB-E2CF-4BB3-9C8A-B68989E9B79D}"/>
            </a:ext>
          </a:extLst>
        </xdr:cNvPr>
        <xdr:cNvPicPr>
          <a:picLocks noChangeAspect="1"/>
        </xdr:cNvPicPr>
      </xdr:nvPicPr>
      <xdr:blipFill>
        <a:blip xmlns:r="http://schemas.openxmlformats.org/officeDocument/2006/relationships" r:embed="rId4"/>
        <a:stretch>
          <a:fillRect/>
        </a:stretch>
      </xdr:blipFill>
      <xdr:spPr>
        <a:xfrm>
          <a:off x="1064895" y="7439025"/>
          <a:ext cx="6116955" cy="3619500"/>
        </a:xfrm>
        <a:prstGeom prst="rect">
          <a:avLst/>
        </a:prstGeom>
      </xdr:spPr>
    </xdr:pic>
    <xdr:clientData/>
  </xdr:twoCellAnchor>
  <xdr:twoCellAnchor editAs="oneCell">
    <xdr:from>
      <xdr:col>19</xdr:col>
      <xdr:colOff>63617</xdr:colOff>
      <xdr:row>20</xdr:row>
      <xdr:rowOff>15240</xdr:rowOff>
    </xdr:from>
    <xdr:to>
      <xdr:col>24</xdr:col>
      <xdr:colOff>499109</xdr:colOff>
      <xdr:row>49</xdr:row>
      <xdr:rowOff>76200</xdr:rowOff>
    </xdr:to>
    <xdr:pic>
      <xdr:nvPicPr>
        <xdr:cNvPr id="6" name="Picture 5">
          <a:extLst>
            <a:ext uri="{FF2B5EF4-FFF2-40B4-BE49-F238E27FC236}">
              <a16:creationId xmlns:a16="http://schemas.microsoft.com/office/drawing/2014/main" id="{02A875E1-D0EE-48B2-9D8E-8B20E476E8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32292" y="3634740"/>
          <a:ext cx="3483492" cy="5309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49</xdr:row>
      <xdr:rowOff>148590</xdr:rowOff>
    </xdr:from>
    <xdr:to>
      <xdr:col>8</xdr:col>
      <xdr:colOff>1697355</xdr:colOff>
      <xdr:row>78</xdr:row>
      <xdr:rowOff>49530</xdr:rowOff>
    </xdr:to>
    <xdr:pic>
      <xdr:nvPicPr>
        <xdr:cNvPr id="7" name="Picture 6">
          <a:extLst>
            <a:ext uri="{FF2B5EF4-FFF2-40B4-BE49-F238E27FC236}">
              <a16:creationId xmlns:a16="http://schemas.microsoft.com/office/drawing/2014/main" id="{064AF3B2-FD95-4FC7-87DB-A57ECC7387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9650" y="9016365"/>
          <a:ext cx="4922520" cy="514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205740</xdr:colOff>
      <xdr:row>57</xdr:row>
      <xdr:rowOff>158116</xdr:rowOff>
    </xdr:from>
    <xdr:to>
      <xdr:col>8</xdr:col>
      <xdr:colOff>815340</xdr:colOff>
      <xdr:row>58</xdr:row>
      <xdr:rowOff>154306</xdr:rowOff>
    </xdr:to>
    <xdr:sp macro="" textlink="">
      <xdr:nvSpPr>
        <xdr:cNvPr id="8" name="Arrow: Right 7">
          <a:extLst>
            <a:ext uri="{FF2B5EF4-FFF2-40B4-BE49-F238E27FC236}">
              <a16:creationId xmlns:a16="http://schemas.microsoft.com/office/drawing/2014/main" id="{DF682B73-E3F1-4732-BAAE-F5F7052F73FD}"/>
            </a:ext>
          </a:extLst>
        </xdr:cNvPr>
        <xdr:cNvSpPr/>
      </xdr:nvSpPr>
      <xdr:spPr>
        <a:xfrm>
          <a:off x="7663815" y="10473691"/>
          <a:ext cx="1200150" cy="177165"/>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97155</xdr:colOff>
      <xdr:row>58</xdr:row>
      <xdr:rowOff>74295</xdr:rowOff>
    </xdr:from>
    <xdr:to>
      <xdr:col>20</xdr:col>
      <xdr:colOff>554355</xdr:colOff>
      <xdr:row>66</xdr:row>
      <xdr:rowOff>114300</xdr:rowOff>
    </xdr:to>
    <xdr:pic>
      <xdr:nvPicPr>
        <xdr:cNvPr id="9" name="Picture 8">
          <a:extLst>
            <a:ext uri="{FF2B5EF4-FFF2-40B4-BE49-F238E27FC236}">
              <a16:creationId xmlns:a16="http://schemas.microsoft.com/office/drawing/2014/main" id="{4D0F6185-C1BD-43A2-85F4-11AA5C8E740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289030" y="10570845"/>
          <a:ext cx="5943600" cy="1487805"/>
        </a:xfrm>
        <a:prstGeom prst="rect">
          <a:avLst/>
        </a:prstGeom>
        <a:noFill/>
        <a:ln>
          <a:noFill/>
        </a:ln>
      </xdr:spPr>
    </xdr:pic>
    <xdr:clientData/>
  </xdr:twoCellAnchor>
  <xdr:twoCellAnchor editAs="oneCell">
    <xdr:from>
      <xdr:col>11</xdr:col>
      <xdr:colOff>76200</xdr:colOff>
      <xdr:row>68</xdr:row>
      <xdr:rowOff>57150</xdr:rowOff>
    </xdr:from>
    <xdr:to>
      <xdr:col>20</xdr:col>
      <xdr:colOff>533400</xdr:colOff>
      <xdr:row>73</xdr:row>
      <xdr:rowOff>121920</xdr:rowOff>
    </xdr:to>
    <xdr:pic>
      <xdr:nvPicPr>
        <xdr:cNvPr id="10" name="Picture 9">
          <a:extLst>
            <a:ext uri="{FF2B5EF4-FFF2-40B4-BE49-F238E27FC236}">
              <a16:creationId xmlns:a16="http://schemas.microsoft.com/office/drawing/2014/main" id="{89A781B8-02D2-4611-9C33-AA9BAA5385B6}"/>
            </a:ext>
          </a:extLst>
        </xdr:cNvPr>
        <xdr:cNvPicPr>
          <a:picLocks noChangeAspect="1"/>
        </xdr:cNvPicPr>
      </xdr:nvPicPr>
      <xdr:blipFill>
        <a:blip xmlns:r="http://schemas.openxmlformats.org/officeDocument/2006/relationships" r:embed="rId8"/>
        <a:stretch>
          <a:fillRect/>
        </a:stretch>
      </xdr:blipFill>
      <xdr:spPr>
        <a:xfrm>
          <a:off x="11268075" y="12363450"/>
          <a:ext cx="5943600" cy="969645"/>
        </a:xfrm>
        <a:prstGeom prst="rect">
          <a:avLst/>
        </a:prstGeom>
      </xdr:spPr>
    </xdr:pic>
    <xdr:clientData/>
  </xdr:twoCellAnchor>
  <xdr:twoCellAnchor editAs="oneCell">
    <xdr:from>
      <xdr:col>11</xdr:col>
      <xdr:colOff>123825</xdr:colOff>
      <xdr:row>74</xdr:row>
      <xdr:rowOff>76200</xdr:rowOff>
    </xdr:from>
    <xdr:to>
      <xdr:col>20</xdr:col>
      <xdr:colOff>581540</xdr:colOff>
      <xdr:row>80</xdr:row>
      <xdr:rowOff>132687</xdr:rowOff>
    </xdr:to>
    <xdr:pic>
      <xdr:nvPicPr>
        <xdr:cNvPr id="11" name="Picture 10">
          <a:extLst>
            <a:ext uri="{FF2B5EF4-FFF2-40B4-BE49-F238E27FC236}">
              <a16:creationId xmlns:a16="http://schemas.microsoft.com/office/drawing/2014/main" id="{08120867-BA85-4F73-B75C-B302A8223783}"/>
            </a:ext>
          </a:extLst>
        </xdr:cNvPr>
        <xdr:cNvPicPr>
          <a:picLocks noChangeAspect="1"/>
        </xdr:cNvPicPr>
      </xdr:nvPicPr>
      <xdr:blipFill>
        <a:blip xmlns:r="http://schemas.openxmlformats.org/officeDocument/2006/relationships" r:embed="rId9"/>
        <a:stretch>
          <a:fillRect/>
        </a:stretch>
      </xdr:blipFill>
      <xdr:spPr>
        <a:xfrm>
          <a:off x="11315700" y="13468350"/>
          <a:ext cx="5944115" cy="114233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Conor%20Giorgi/Documents/NOAA/Columbia%20Basin%20Partnership/Blocked%20Area%20Sockeye%20Capacity.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y Beamesderfer" refreshedDate="43147.673849421299" createdVersion="5" refreshedVersion="5" minRefreshableVersion="3" recordCount="11" xr:uid="{00000000-000A-0000-FFFF-FFFF06000000}">
  <cacheSource type="worksheet">
    <worksheetSource ref="A1:K12" sheet="Hatcheries"/>
  </cacheSource>
  <cacheFields count="11">
    <cacheField name="MigrationYear" numFmtId="0">
      <sharedItems containsSemiMixedTypes="0" containsString="0" containsNumber="1" containsInteger="1" minValue="2012" maxValue="2017" count="5">
        <n v="2017"/>
        <n v="2016"/>
        <n v="2014"/>
        <n v="2013"/>
        <n v="2012"/>
      </sharedItems>
    </cacheField>
    <cacheField name="Species" numFmtId="0">
      <sharedItems/>
    </cacheField>
    <cacheField name="RaceCode" numFmtId="0">
      <sharedItems/>
    </cacheField>
    <cacheField name="Hatchery" numFmtId="0">
      <sharedItems count="2">
        <s v="Shuswap Hatchery"/>
        <s v="Eastbank Hatchery"/>
      </sharedItems>
    </cacheField>
    <cacheField name="ReleaseSite" numFmtId="0">
      <sharedItems count="3">
        <s v="Lake Skaha"/>
        <s v="Osoyoos Lake"/>
        <s v="Lake Wenatchee"/>
      </sharedItems>
    </cacheField>
    <cacheField name="AgencyCode" numFmtId="0">
      <sharedItems containsBlank="1"/>
    </cacheField>
    <cacheField name="ReleaseStartDate" numFmtId="14">
      <sharedItems containsSemiMixedTypes="0" containsNonDate="0" containsDate="1" containsString="0" minDate="2011-05-24T00:00:00" maxDate="2016-06-02T00:00:00"/>
    </cacheField>
    <cacheField name="NumReleased" numFmtId="0">
      <sharedItems containsSemiMixedTypes="0" containsString="0" containsNumber="1" containsInteger="1" minValue="6000" maxValue="1019937"/>
    </cacheField>
    <cacheField name="RelRiver" numFmtId="0">
      <sharedItems/>
    </cacheField>
    <cacheField name="ReleaseFinishDate" numFmtId="14">
      <sharedItems containsSemiMixedTypes="0" containsNonDate="0" containsDate="1" containsString="0" minDate="2011-06-02T00:00:00" maxDate="2016-06-14T00:00:00"/>
    </cacheField>
    <cacheField name="LifeStag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or Giorgi" refreshedDate="43230.678694675924" createdVersion="5" refreshedVersion="5" minRefreshableVersion="3" recordCount="3187" xr:uid="{00000000-000A-0000-FFFF-FFFF07000000}">
  <cacheSource type="worksheet">
    <worksheetSource ref="A1:AU3188" sheet="IPData_Raw" r:id="rId2"/>
  </cacheSource>
  <cacheFields count="47">
    <cacheField name="FID" numFmtId="0">
      <sharedItems containsSemiMixedTypes="0" containsString="0" containsNumber="1" containsInteger="1" minValue="1112" maxValue="91150"/>
    </cacheField>
    <cacheField name="Shape *" numFmtId="0">
      <sharedItems/>
    </cacheField>
    <cacheField name="Join_Count" numFmtId="0">
      <sharedItems containsSemiMixedTypes="0" containsString="0" containsNumber="1" containsInteger="1" minValue="1" maxValue="1"/>
    </cacheField>
    <cacheField name="TARGET_FID" numFmtId="0">
      <sharedItems containsSemiMixedTypes="0" containsString="0" containsNumber="1" containsInteger="1" minValue="1112" maxValue="91150"/>
    </cacheField>
    <cacheField name="Join_Cou_1" numFmtId="0">
      <sharedItems containsSemiMixedTypes="0" containsString="0" containsNumber="1" containsInteger="1" minValue="0" maxValue="1"/>
    </cacheField>
    <cacheField name="TARGET_F_1" numFmtId="0">
      <sharedItems containsSemiMixedTypes="0" containsString="0" containsNumber="1" containsInteger="1" minValue="1112" maxValue="91150"/>
    </cacheField>
    <cacheField name="NAME" numFmtId="0">
      <sharedItems/>
    </cacheField>
    <cacheField name="LLID" numFmtId="0">
      <sharedItems containsSemiMixedTypes="0" containsString="0" containsNumber="1" containsInteger="1" minValue="1169041471457" maxValue="9999999941749"/>
    </cacheField>
    <cacheField name="STRMNAME" numFmtId="0">
      <sharedItems/>
    </cacheField>
    <cacheField name="LENGTH_MET" numFmtId="0">
      <sharedItems containsSemiMixedTypes="0" containsString="0" containsNumber="1" minValue="4.62" maxValue="200.54"/>
    </cacheField>
    <cacheField name="ELEV" numFmtId="0">
      <sharedItems containsSemiMixedTypes="0" containsString="0" containsNumber="1" containsInteger="1" minValue="291" maxValue="1309"/>
    </cacheField>
    <cacheField name="GRADIENT" numFmtId="0">
      <sharedItems containsSemiMixedTypes="0" containsString="0" containsNumber="1" minValue="0" maxValue="0.1"/>
    </cacheField>
    <cacheField name="WIDE_WW" numFmtId="0">
      <sharedItems containsSemiMixedTypes="0" containsString="0" containsNumber="1" minValue="3.7" maxValue="25.5"/>
    </cacheField>
    <cacheField name="WIDE_BF" numFmtId="0">
      <sharedItems containsSemiMixedTypes="0" containsString="0" containsNumber="1" minValue="6.7" maxValue="38.9"/>
    </cacheField>
    <cacheField name="AREA_WW" numFmtId="0">
      <sharedItems containsSemiMixedTypes="0" containsString="0" containsNumber="1" containsInteger="1" minValue="68" maxValue="5100"/>
    </cacheField>
    <cacheField name="AREA_BF" numFmtId="0">
      <sharedItems containsSemiMixedTypes="0" containsString="0" containsNumber="1" containsInteger="1" minValue="107" maxValue="7780"/>
    </cacheField>
    <cacheField name="STHDRATE" numFmtId="0">
      <sharedItems containsSemiMixedTypes="0" containsString="0" containsNumber="1" containsInteger="1" minValue="0" maxValue="3"/>
    </cacheField>
    <cacheField name="CHINRATE" numFmtId="0">
      <sharedItems containsSemiMixedTypes="0" containsString="0" containsNumber="1" containsInteger="1" minValue="1" maxValue="3" count="3">
        <n v="1"/>
        <n v="2"/>
        <n v="3"/>
      </sharedItems>
    </cacheField>
    <cacheField name="WS_FACTOR" numFmtId="0">
      <sharedItems containsSemiMixedTypes="0" containsString="0" containsNumber="1" minValue="0" maxValue="1"/>
    </cacheField>
    <cacheField name="AREA_WS" numFmtId="0">
      <sharedItems containsSemiMixedTypes="0" containsString="0" containsNumber="1" containsInteger="1" minValue="0" maxValue="4981"/>
    </cacheField>
    <cacheField name="LENGTH_WS" numFmtId="0">
      <sharedItems containsSemiMixedTypes="0" containsString="0" containsNumber="1" containsInteger="1" minValue="0" maxValue="201"/>
    </cacheField>
    <cacheField name="WC_FACTOR" numFmtId="0">
      <sharedItems containsSemiMixedTypes="0" containsString="0" containsNumber="1" minValue="0" maxValue="1"/>
    </cacheField>
    <cacheField name="AREA_WC" numFmtId="0">
      <sharedItems containsSemiMixedTypes="0" containsString="0" containsNumber="1" containsInteger="1" minValue="52" maxValue="3166"/>
    </cacheField>
    <cacheField name="LENGTH_WC" numFmtId="0">
      <sharedItems containsSemiMixedTypes="0" containsString="0" containsNumber="1" containsInteger="1" minValue="5" maxValue="201"/>
    </cacheField>
    <cacheField name="BRANCH_S" numFmtId="0">
      <sharedItems containsSemiMixedTypes="0" containsString="0" containsNumber="1" containsInteger="1" minValue="0" maxValue="1"/>
    </cacheField>
    <cacheField name="BRANCH_C" numFmtId="0">
      <sharedItems containsSemiMixedTypes="0" containsString="0" containsNumber="1" containsInteger="1" minValue="0" maxValue="1"/>
    </cacheField>
    <cacheField name="certainty" numFmtId="0">
      <sharedItems containsSemiMixedTypes="0" containsString="0" containsNumber="1" containsInteger="1" minValue="1" maxValue="4"/>
    </cacheField>
    <cacheField name="major_type" numFmtId="0">
      <sharedItems/>
    </cacheField>
    <cacheField name="SPECIES" numFmtId="0">
      <sharedItems/>
    </cacheField>
    <cacheField name="RUN_TIMING" numFmtId="0">
      <sharedItems/>
    </cacheField>
    <cacheField name="ESU_DPS" numFmtId="0">
      <sharedItems count="2">
        <s v="Outside legal STUCR (Upper Columbia River Steelhead DPS) boundary"/>
        <s v=" "/>
      </sharedItems>
    </cacheField>
    <cacheField name="MPG" numFmtId="0">
      <sharedItems count="3">
        <s v="Spokane River"/>
        <s v="Upper Columbia - Above Chief Joseph Dam"/>
        <s v=" "/>
      </sharedItems>
    </cacheField>
    <cacheField name="POP_NAME" numFmtId="0">
      <sharedItems count="7">
        <s v="Hangman Creek"/>
        <s v="Spokane River"/>
        <s v="Pend Oreille"/>
        <s v="Kettle River"/>
        <s v="San Poil River"/>
        <s v=" "/>
        <s v="Kootenay River"/>
      </sharedItems>
    </cacheField>
    <cacheField name="TRT_POPID" numFmtId="0">
      <sharedItems/>
    </cacheField>
    <cacheField name="NWR_POPID" numFmtId="0">
      <sharedItems/>
    </cacheField>
    <cacheField name="NWR_NAME" numFmtId="0">
      <sharedItems/>
    </cacheField>
    <cacheField name="POP_TYPE" numFmtId="0">
      <sharedItems/>
    </cacheField>
    <cacheField name="ACCESS_POP" numFmtId="0">
      <sharedItems/>
    </cacheField>
    <cacheField name="ACCESS_HUC" numFmtId="0">
      <sharedItems/>
    </cacheField>
    <cacheField name="HUC6_NUM" numFmtId="0">
      <sharedItems containsMixedTypes="1" containsNumber="1" containsInteger="1" minValue="170103060101" maxValue="170200050103"/>
    </cacheField>
    <cacheField name="HUC6_NAME" numFmtId="0">
      <sharedItems/>
    </cacheField>
    <cacheField name="HUC_SPLIT" numFmtId="0">
      <sharedItems/>
    </cacheField>
    <cacheField name="SPLIT_TXT" numFmtId="0">
      <sharedItems/>
    </cacheField>
    <cacheField name="TRT_NAME" numFmtId="0">
      <sharedItems/>
    </cacheField>
    <cacheField name="SUB_CODE" numFmtId="0">
      <sharedItems containsSemiMixedTypes="0" containsString="0" containsNumber="1" containsInteger="1" minValue="0" maxValue="0"/>
    </cacheField>
    <cacheField name="SHAPE_Leng" numFmtId="0">
      <sharedItems containsSemiMixedTypes="0" containsString="0" containsNumber="1" minValue="0" maxValue="1070547.8663900001"/>
    </cacheField>
    <cacheField name="SHAPE_Area" numFmtId="0">
      <sharedItems containsSemiMixedTypes="0" containsString="0" containsNumber="1" minValue="0" maxValue="6882901077.640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
  <r>
    <x v="0"/>
    <s v="Sockeye"/>
    <s v="UN"/>
    <x v="0"/>
    <x v="0"/>
    <m/>
    <d v="2016-06-01T00:00:00"/>
    <n v="347557"/>
    <s v="Okanogan River"/>
    <d v="2016-06-13T00:00:00"/>
    <s v="Fry"/>
  </r>
  <r>
    <x v="0"/>
    <s v="Sockeye"/>
    <s v="UN"/>
    <x v="0"/>
    <x v="0"/>
    <m/>
    <d v="2016-05-18T00:00:00"/>
    <n v="10021"/>
    <s v="Okanogan River"/>
    <d v="2016-05-18T00:00:00"/>
    <s v="Fry"/>
  </r>
  <r>
    <x v="1"/>
    <s v="Sockeye"/>
    <s v="UN"/>
    <x v="0"/>
    <x v="0"/>
    <m/>
    <d v="2015-05-20T00:00:00"/>
    <n v="1019937"/>
    <s v="Okanogan River"/>
    <d v="2015-05-21T00:00:00"/>
    <s v="Fry"/>
  </r>
  <r>
    <x v="1"/>
    <s v="Sockeye"/>
    <s v="UN"/>
    <x v="0"/>
    <x v="0"/>
    <m/>
    <d v="2015-05-26T00:00:00"/>
    <n v="744286"/>
    <s v="Okanogan River"/>
    <d v="2015-05-27T00:00:00"/>
    <s v="Fry"/>
  </r>
  <r>
    <x v="2"/>
    <s v="Sockeye"/>
    <s v="UN"/>
    <x v="0"/>
    <x v="1"/>
    <m/>
    <d v="2013-06-04T00:00:00"/>
    <n v="893000"/>
    <s v="Okanogan River"/>
    <d v="2013-06-05T00:00:00"/>
    <s v="Fry"/>
  </r>
  <r>
    <x v="2"/>
    <s v="Sockeye"/>
    <s v="UN"/>
    <x v="0"/>
    <x v="0"/>
    <m/>
    <d v="2013-05-16T00:00:00"/>
    <n v="6000"/>
    <s v="Okanogan River"/>
    <d v="2013-05-16T00:00:00"/>
    <s v="Fry"/>
  </r>
  <r>
    <x v="3"/>
    <s v="Sockeye"/>
    <s v="UN"/>
    <x v="1"/>
    <x v="2"/>
    <s v="WDFW"/>
    <d v="2012-10-29T00:00:00"/>
    <n v="256120"/>
    <s v="Wenatchee River"/>
    <d v="2012-10-29T00:00:00"/>
    <s v="Smolt"/>
  </r>
  <r>
    <x v="3"/>
    <s v="Sockeye"/>
    <s v="UN"/>
    <x v="0"/>
    <x v="0"/>
    <m/>
    <d v="2012-05-17T00:00:00"/>
    <n v="6000"/>
    <s v="Okanogan River"/>
    <d v="2012-05-17T00:00:00"/>
    <s v="Fry"/>
  </r>
  <r>
    <x v="3"/>
    <s v="Sockeye"/>
    <s v="UN"/>
    <x v="0"/>
    <x v="1"/>
    <m/>
    <d v="2012-05-29T00:00:00"/>
    <n v="837800"/>
    <s v="Okanogan River"/>
    <d v="2012-05-30T00:00:00"/>
    <s v="Fry"/>
  </r>
  <r>
    <x v="4"/>
    <s v="Sockeye"/>
    <s v="UN"/>
    <x v="1"/>
    <x v="2"/>
    <s v="WDFW"/>
    <d v="2011-10-26T00:00:00"/>
    <n v="241918"/>
    <s v="Wenatchee River"/>
    <d v="2011-10-26T00:00:00"/>
    <s v="Smolt"/>
  </r>
  <r>
    <x v="4"/>
    <s v="Sockeye"/>
    <s v="UN"/>
    <x v="0"/>
    <x v="0"/>
    <m/>
    <d v="2011-05-24T00:00:00"/>
    <n v="901600"/>
    <s v="Okanogan River"/>
    <d v="2011-06-02T00:00:00"/>
    <s v="Fry"/>
  </r>
</pivotCacheRecords>
</file>

<file path=xl/pivotCache/pivotCacheRecords2.xml><?xml version="1.0" encoding="utf-8"?>
<pivotCacheRecords xmlns="http://schemas.openxmlformats.org/spreadsheetml/2006/main" xmlns:r="http://schemas.openxmlformats.org/officeDocument/2006/relationships" count="3187">
  <r>
    <n v="2470"/>
    <s v="Polyline"/>
    <n v="1"/>
    <n v="2470"/>
    <n v="1"/>
    <n v="2470"/>
    <s v="800 1173267474930"/>
    <n v="1173267474930"/>
    <s v="Rock Creek"/>
    <n v="200.42099999999999"/>
    <n v="588"/>
    <n v="0.02"/>
    <n v="7.7"/>
    <n v="12.7"/>
    <n v="1543"/>
    <n v="2545"/>
    <n v="3"/>
    <x v="0"/>
    <n v="1"/>
    <n v="2545"/>
    <n v="200"/>
    <n v="0.25"/>
    <n v="386"/>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2"/>
    <s v="Polyline"/>
    <n v="1"/>
    <n v="2482"/>
    <n v="1"/>
    <n v="2482"/>
    <s v="3200 1173267474930"/>
    <n v="1173267474930"/>
    <s v="Rock Creek"/>
    <n v="200.42099999999999"/>
    <n v="596"/>
    <n v="0.03"/>
    <n v="7.7"/>
    <n v="12.7"/>
    <n v="1543"/>
    <n v="2545"/>
    <n v="3"/>
    <x v="0"/>
    <n v="1"/>
    <n v="2545"/>
    <n v="200"/>
    <n v="0.25"/>
    <n v="386"/>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9"/>
    <s v="Polyline"/>
    <n v="1"/>
    <n v="2499"/>
    <n v="1"/>
    <n v="2499"/>
    <s v="6600 1173267474930"/>
    <n v="1173267474930"/>
    <s v="Rock Creek"/>
    <n v="200.10300000000001"/>
    <n v="611"/>
    <n v="0.02"/>
    <n v="7.6"/>
    <n v="12.6"/>
    <n v="1521"/>
    <n v="2521"/>
    <n v="3"/>
    <x v="0"/>
    <n v="1"/>
    <n v="2521"/>
    <n v="200"/>
    <n v="0.25"/>
    <n v="380"/>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21"/>
    <s v="Polyline"/>
    <n v="1"/>
    <n v="2521"/>
    <n v="1"/>
    <n v="2521"/>
    <s v="11000 1173267474930"/>
    <n v="1173267474930"/>
    <s v="Rock Creek"/>
    <n v="200.143"/>
    <n v="649"/>
    <n v="0.03"/>
    <n v="7.4"/>
    <n v="12.2"/>
    <n v="1481"/>
    <n v="2442"/>
    <n v="3"/>
    <x v="0"/>
    <n v="1"/>
    <n v="2442"/>
    <n v="200"/>
    <n v="0.25"/>
    <n v="370"/>
    <n v="5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22"/>
    <s v="Polyline"/>
    <n v="1"/>
    <n v="2522"/>
    <n v="1"/>
    <n v="2522"/>
    <s v="11200 1173267474930"/>
    <n v="1173267474930"/>
    <s v="Rock Creek"/>
    <n v="200.143"/>
    <n v="653"/>
    <n v="0.04"/>
    <n v="7.4"/>
    <n v="12.2"/>
    <n v="1481"/>
    <n v="2442"/>
    <n v="1"/>
    <x v="0"/>
    <n v="0.25"/>
    <n v="611"/>
    <n v="50"/>
    <n v="0.25"/>
    <n v="370"/>
    <n v="50"/>
    <n v="1"/>
    <n v="0"/>
    <n v="4"/>
    <s v="island-braided"/>
    <s v="Oncorhynchus mykiss"/>
    <s v="summer"/>
    <x v="0"/>
    <x v="0"/>
    <x v="0"/>
    <s v="SPHAN-s"/>
    <s v="na"/>
    <s v="na"/>
    <s v="independent"/>
    <s v="extirpated via barriers"/>
    <s v="anthropogenically blocked"/>
    <n v="170103060203"/>
    <s v="Lower Rock Creek"/>
    <s v="N"/>
    <s v=" "/>
    <s v="Interior Columbia"/>
    <n v="0"/>
    <n v="213719.927444"/>
    <n v="1875238067.77"/>
  </r>
  <r>
    <n v="2529"/>
    <s v="Polyline"/>
    <n v="1"/>
    <n v="2529"/>
    <n v="1"/>
    <n v="2529"/>
    <s v="12600 1173267474930"/>
    <n v="1173267474930"/>
    <s v="Rock Creek"/>
    <n v="200.15700000000001"/>
    <n v="664"/>
    <n v="0.02"/>
    <n v="7.3"/>
    <n v="12.2"/>
    <n v="1461"/>
    <n v="2442"/>
    <n v="3"/>
    <x v="0"/>
    <n v="1"/>
    <n v="2442"/>
    <n v="200"/>
    <n v="0.25"/>
    <n v="365"/>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57"/>
    <s v="Polyline"/>
    <n v="1"/>
    <n v="2557"/>
    <n v="1"/>
    <n v="2557"/>
    <s v="18200 1173267474930"/>
    <n v="1173267474930"/>
    <s v="Rock Creek"/>
    <n v="200.452"/>
    <n v="705"/>
    <n v="3.5000000000000003E-2"/>
    <n v="6.9"/>
    <n v="11.6"/>
    <n v="1383"/>
    <n v="2325"/>
    <n v="3"/>
    <x v="0"/>
    <n v="1"/>
    <n v="2325"/>
    <n v="200"/>
    <n v="0.25"/>
    <n v="346"/>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3"/>
    <s v="Polyline"/>
    <n v="1"/>
    <n v="2563"/>
    <n v="1"/>
    <n v="2563"/>
    <s v="19400 1173267474930"/>
    <n v="1173267474930"/>
    <s v="Rock Creek"/>
    <n v="200.44499999999999"/>
    <n v="707"/>
    <n v="0.02"/>
    <n v="6.9"/>
    <n v="11.5"/>
    <n v="1383"/>
    <n v="2305"/>
    <n v="3"/>
    <x v="0"/>
    <n v="1"/>
    <n v="2305"/>
    <n v="200"/>
    <n v="0.25"/>
    <n v="346"/>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7"/>
    <s v="Polyline"/>
    <n v="1"/>
    <n v="2567"/>
    <n v="1"/>
    <n v="2567"/>
    <s v="20200 1173267474930"/>
    <n v="1173267474930"/>
    <s v="Rock Creek"/>
    <n v="200.13900000000001"/>
    <n v="710"/>
    <n v="0.02"/>
    <n v="6.8"/>
    <n v="11.5"/>
    <n v="1361"/>
    <n v="2302"/>
    <n v="3"/>
    <x v="0"/>
    <n v="1"/>
    <n v="2302"/>
    <n v="200"/>
    <n v="0.25"/>
    <n v="340"/>
    <n v="5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69"/>
    <s v="Polyline"/>
    <n v="1"/>
    <n v="2569"/>
    <n v="1"/>
    <n v="2569"/>
    <s v="20600 1173267474930"/>
    <n v="1173267474930"/>
    <s v="Rock Creek"/>
    <n v="200.13900000000001"/>
    <n v="711"/>
    <n v="0.02"/>
    <n v="6.8"/>
    <n v="11.5"/>
    <n v="1361"/>
    <n v="2302"/>
    <n v="3"/>
    <x v="0"/>
    <n v="1"/>
    <n v="2302"/>
    <n v="200"/>
    <n v="0.25"/>
    <n v="340"/>
    <n v="5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70"/>
    <s v="Polyline"/>
    <n v="1"/>
    <n v="2570"/>
    <n v="1"/>
    <n v="2570"/>
    <s v="20800 1173267474930"/>
    <n v="1173267474930"/>
    <s v="Rock Creek"/>
    <n v="200.44499999999999"/>
    <n v="713"/>
    <n v="0.02"/>
    <n v="6.8"/>
    <n v="11.5"/>
    <n v="1363"/>
    <n v="2305"/>
    <n v="3"/>
    <x v="0"/>
    <n v="1"/>
    <n v="2305"/>
    <n v="200"/>
    <n v="0.25"/>
    <n v="341"/>
    <n v="5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78"/>
    <s v="Polyline"/>
    <n v="1"/>
    <n v="2578"/>
    <n v="1"/>
    <n v="2578"/>
    <s v="22400 1173267474930"/>
    <n v="1173267474930"/>
    <s v="Rock Creek"/>
    <n v="200.12299999999999"/>
    <n v="720"/>
    <n v="3.5000000000000003E-2"/>
    <n v="6.2"/>
    <n v="10.5"/>
    <n v="1241"/>
    <n v="2101"/>
    <n v="3"/>
    <x v="0"/>
    <n v="1"/>
    <n v="2101"/>
    <n v="200"/>
    <n v="0.25"/>
    <n v="310"/>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79"/>
    <s v="Polyline"/>
    <n v="1"/>
    <n v="2579"/>
    <n v="1"/>
    <n v="2579"/>
    <s v="22600 1173267474930"/>
    <n v="1173267474930"/>
    <s v="Rock Creek"/>
    <n v="200.12299999999999"/>
    <n v="726"/>
    <n v="0.03"/>
    <n v="6.2"/>
    <n v="10.5"/>
    <n v="1241"/>
    <n v="2101"/>
    <n v="3"/>
    <x v="0"/>
    <n v="1"/>
    <n v="2101"/>
    <n v="200"/>
    <n v="0.25"/>
    <n v="310"/>
    <n v="5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3216"/>
    <s v="Polyline"/>
    <n v="1"/>
    <n v="3216"/>
    <n v="1"/>
    <n v="3216"/>
    <s v="2400 1174565476600"/>
    <n v="1174565476600"/>
    <s v="Hangman Creek"/>
    <n v="200.124"/>
    <n v="533"/>
    <n v="3.5000000000000003E-2"/>
    <n v="14.7"/>
    <n v="23.1"/>
    <n v="2942"/>
    <n v="4623"/>
    <n v="3"/>
    <x v="0"/>
    <n v="1"/>
    <n v="4623"/>
    <n v="200"/>
    <n v="0.25"/>
    <n v="736"/>
    <n v="5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18"/>
    <s v="Polyline"/>
    <n v="1"/>
    <n v="3218"/>
    <n v="1"/>
    <n v="3218"/>
    <s v="2800 1174565476600"/>
    <n v="1174565476600"/>
    <s v="Hangman Creek"/>
    <n v="200.131"/>
    <n v="533"/>
    <n v="0.02"/>
    <n v="14.7"/>
    <n v="23"/>
    <n v="2942"/>
    <n v="4603"/>
    <n v="1"/>
    <x v="0"/>
    <n v="0.25"/>
    <n v="1151"/>
    <n v="50"/>
    <n v="0.25"/>
    <n v="736"/>
    <n v="5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6"/>
    <s v="Polyline"/>
    <n v="1"/>
    <n v="3226"/>
    <n v="1"/>
    <n v="3226"/>
    <s v="4400 1174565476600"/>
    <n v="1174565476600"/>
    <s v="Hangman Creek"/>
    <n v="200.43600000000001"/>
    <n v="544"/>
    <n v="0.03"/>
    <n v="14.6"/>
    <n v="22.9"/>
    <n v="2926"/>
    <n v="4590"/>
    <n v="3"/>
    <x v="0"/>
    <n v="1"/>
    <n v="4590"/>
    <n v="200"/>
    <n v="0.25"/>
    <n v="732"/>
    <n v="5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40"/>
    <s v="Polyline"/>
    <n v="1"/>
    <n v="3240"/>
    <n v="1"/>
    <n v="3240"/>
    <s v="7200 1174565476600"/>
    <n v="1174565476600"/>
    <s v="Hangman Creek"/>
    <n v="200.12200000000001"/>
    <n v="553"/>
    <n v="2.5000000000000001E-2"/>
    <n v="13.8"/>
    <n v="21.7"/>
    <n v="2762"/>
    <n v="4343"/>
    <n v="1"/>
    <x v="0"/>
    <n v="0.25"/>
    <n v="1086"/>
    <n v="50"/>
    <n v="0.25"/>
    <n v="69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6"/>
    <s v="Polyline"/>
    <n v="1"/>
    <n v="3256"/>
    <n v="1"/>
    <n v="3256"/>
    <s v="10400 1174565476600"/>
    <n v="1174565476600"/>
    <s v="Hangman Creek"/>
    <n v="200.12100000000001"/>
    <n v="555"/>
    <n v="0.02"/>
    <n v="13.8"/>
    <n v="21.7"/>
    <n v="2762"/>
    <n v="4343"/>
    <n v="1"/>
    <x v="0"/>
    <n v="0.25"/>
    <n v="1086"/>
    <n v="50"/>
    <n v="0.25"/>
    <n v="69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9"/>
    <s v="Polyline"/>
    <n v="1"/>
    <n v="3289"/>
    <n v="1"/>
    <n v="3289"/>
    <s v="17000 1174565476600"/>
    <n v="1174565476600"/>
    <s v="Hangman Creek"/>
    <n v="200.43100000000001"/>
    <n v="578"/>
    <n v="0.03"/>
    <n v="13.6"/>
    <n v="21.5"/>
    <n v="2726"/>
    <n v="4309"/>
    <n v="3"/>
    <x v="0"/>
    <n v="1"/>
    <n v="4309"/>
    <n v="200"/>
    <n v="0.25"/>
    <n v="682"/>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2"/>
    <s v="Polyline"/>
    <n v="1"/>
    <n v="3292"/>
    <n v="1"/>
    <n v="3292"/>
    <s v="17600 1174565476600"/>
    <n v="1174565476600"/>
    <s v="Hangman Creek"/>
    <n v="200.126"/>
    <n v="569"/>
    <n v="0.02"/>
    <n v="13.6"/>
    <n v="21.4"/>
    <n v="2722"/>
    <n v="4283"/>
    <n v="3"/>
    <x v="0"/>
    <n v="1"/>
    <n v="4283"/>
    <n v="200"/>
    <n v="0.25"/>
    <n v="68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3"/>
    <s v="Polyline"/>
    <n v="1"/>
    <n v="3293"/>
    <n v="1"/>
    <n v="3293"/>
    <s v="17800 1174565476600"/>
    <n v="1174565476600"/>
    <s v="Hangman Creek"/>
    <n v="200.126"/>
    <n v="574"/>
    <n v="2.5000000000000001E-2"/>
    <n v="13.6"/>
    <n v="21.4"/>
    <n v="2722"/>
    <n v="4283"/>
    <n v="1"/>
    <x v="0"/>
    <n v="0.25"/>
    <n v="1071"/>
    <n v="50"/>
    <n v="0.25"/>
    <n v="68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8"/>
    <s v="Polyline"/>
    <n v="1"/>
    <n v="3308"/>
    <n v="1"/>
    <n v="3308"/>
    <s v="20800 1174565476600"/>
    <n v="1174565476600"/>
    <s v="Hangman Creek"/>
    <n v="200.43100000000001"/>
    <n v="573"/>
    <n v="0.02"/>
    <n v="13.6"/>
    <n v="21.4"/>
    <n v="2726"/>
    <n v="4289"/>
    <n v="1"/>
    <x v="0"/>
    <n v="0.25"/>
    <n v="1072"/>
    <n v="50"/>
    <n v="0.25"/>
    <n v="682"/>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1"/>
    <s v="Polyline"/>
    <n v="1"/>
    <n v="3331"/>
    <n v="1"/>
    <n v="3331"/>
    <s v="25400 1174565476600"/>
    <n v="1174565476600"/>
    <s v="Hangman Creek"/>
    <n v="200.12799999999999"/>
    <n v="575"/>
    <n v="0.03"/>
    <n v="13.4"/>
    <n v="21.2"/>
    <n v="2682"/>
    <n v="4243"/>
    <n v="3"/>
    <x v="0"/>
    <n v="1"/>
    <n v="4243"/>
    <n v="200"/>
    <n v="0.25"/>
    <n v="67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2"/>
    <s v="Polyline"/>
    <n v="1"/>
    <n v="3332"/>
    <n v="1"/>
    <n v="3332"/>
    <s v="25600 1174565476600"/>
    <n v="1174565476600"/>
    <s v="Hangman Creek"/>
    <n v="200.13200000000001"/>
    <n v="578"/>
    <n v="0.03"/>
    <n v="13.4"/>
    <n v="21.2"/>
    <n v="2682"/>
    <n v="4243"/>
    <n v="3"/>
    <x v="0"/>
    <n v="1"/>
    <n v="4243"/>
    <n v="200"/>
    <n v="0.25"/>
    <n v="67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5"/>
    <s v="Polyline"/>
    <n v="1"/>
    <n v="3335"/>
    <n v="1"/>
    <n v="3335"/>
    <s v="26200 1174565476600"/>
    <n v="1174565476600"/>
    <s v="Hangman Creek"/>
    <n v="200.13200000000001"/>
    <n v="584"/>
    <n v="0.03"/>
    <n v="13.4"/>
    <n v="21.2"/>
    <n v="2682"/>
    <n v="4243"/>
    <n v="3"/>
    <x v="0"/>
    <n v="1"/>
    <n v="4243"/>
    <n v="200"/>
    <n v="0.25"/>
    <n v="67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6"/>
    <s v="Polyline"/>
    <n v="1"/>
    <n v="3336"/>
    <n v="1"/>
    <n v="3336"/>
    <s v="26400 1174565476600"/>
    <n v="1174565476600"/>
    <s v="Hangman Creek"/>
    <n v="200.13200000000001"/>
    <n v="580"/>
    <n v="0.03"/>
    <n v="13.4"/>
    <n v="21.2"/>
    <n v="2682"/>
    <n v="4243"/>
    <n v="3"/>
    <x v="0"/>
    <n v="1"/>
    <n v="4243"/>
    <n v="200"/>
    <n v="0.25"/>
    <n v="671"/>
    <n v="5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49"/>
    <s v="Polyline"/>
    <n v="1"/>
    <n v="3349"/>
    <n v="1"/>
    <n v="3349"/>
    <s v="29000 1174565476600"/>
    <n v="1174565476600"/>
    <s v="Hangman Creek"/>
    <n v="200.173"/>
    <n v="589"/>
    <n v="2.5000000000000001E-2"/>
    <n v="13.1"/>
    <n v="20.7"/>
    <n v="2622"/>
    <n v="4144"/>
    <n v="1"/>
    <x v="0"/>
    <n v="0.25"/>
    <n v="1036"/>
    <n v="50"/>
    <n v="0.25"/>
    <n v="656"/>
    <n v="5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0"/>
    <s v="Polyline"/>
    <n v="1"/>
    <n v="3350"/>
    <n v="1"/>
    <n v="3350"/>
    <s v="29200 1174565476600"/>
    <n v="1174565476600"/>
    <s v="Hangman Creek"/>
    <n v="200.15100000000001"/>
    <n v="590"/>
    <n v="0.02"/>
    <n v="13.1"/>
    <n v="20.7"/>
    <n v="2622"/>
    <n v="4143"/>
    <n v="1"/>
    <x v="0"/>
    <n v="0.25"/>
    <n v="1036"/>
    <n v="50"/>
    <n v="0.25"/>
    <n v="656"/>
    <n v="5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401"/>
    <s v="Polyline"/>
    <n v="1"/>
    <n v="3401"/>
    <n v="1"/>
    <n v="3401"/>
    <s v="39400 1174565476600"/>
    <n v="1174565476600"/>
    <s v="Hangman Creek"/>
    <n v="200.44300000000001"/>
    <n v="623"/>
    <n v="0.02"/>
    <n v="10.5"/>
    <n v="16.899999999999999"/>
    <n v="2105"/>
    <n v="3387"/>
    <n v="3"/>
    <x v="0"/>
    <n v="1"/>
    <n v="3387"/>
    <n v="200"/>
    <n v="0.25"/>
    <n v="52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04"/>
    <s v="Polyline"/>
    <n v="1"/>
    <n v="3404"/>
    <n v="1"/>
    <n v="3404"/>
    <s v="40000 1174565476600"/>
    <n v="1174565476600"/>
    <s v="Hangman Creek"/>
    <n v="200.149"/>
    <n v="623"/>
    <n v="4.4999999999999998E-2"/>
    <n v="10.5"/>
    <n v="16.8"/>
    <n v="2102"/>
    <n v="3363"/>
    <n v="1"/>
    <x v="0"/>
    <n v="0.25"/>
    <n v="841"/>
    <n v="50"/>
    <n v="0.25"/>
    <n v="52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05"/>
    <s v="Polyline"/>
    <n v="1"/>
    <n v="3405"/>
    <n v="1"/>
    <n v="3405"/>
    <s v="40200 1174565476600"/>
    <n v="1174565476600"/>
    <s v="Hangman Creek"/>
    <n v="200.14599999999999"/>
    <n v="622"/>
    <n v="0.02"/>
    <n v="10.5"/>
    <n v="16.8"/>
    <n v="2102"/>
    <n v="3362"/>
    <n v="3"/>
    <x v="0"/>
    <n v="1"/>
    <n v="3362"/>
    <n v="200"/>
    <n v="0.25"/>
    <n v="52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17"/>
    <s v="Polyline"/>
    <n v="1"/>
    <n v="3417"/>
    <n v="1"/>
    <n v="3417"/>
    <s v="42600 1174565476600"/>
    <n v="1174565476600"/>
    <s v="Hangman Creek"/>
    <n v="200.12200000000001"/>
    <n v="640"/>
    <n v="0.02"/>
    <n v="10.4"/>
    <n v="16.8"/>
    <n v="2081"/>
    <n v="3362"/>
    <n v="1"/>
    <x v="0"/>
    <n v="0.25"/>
    <n v="841"/>
    <n v="50"/>
    <n v="0.25"/>
    <n v="520"/>
    <n v="5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18"/>
    <s v="Polyline"/>
    <n v="1"/>
    <n v="3418"/>
    <n v="1"/>
    <n v="3418"/>
    <s v="42800 1174565476600"/>
    <n v="1174565476600"/>
    <s v="Hangman Creek"/>
    <n v="200.12200000000001"/>
    <n v="643"/>
    <n v="2.5000000000000001E-2"/>
    <n v="10.4"/>
    <n v="16.8"/>
    <n v="2081"/>
    <n v="3362"/>
    <n v="1"/>
    <x v="0"/>
    <n v="0.25"/>
    <n v="841"/>
    <n v="50"/>
    <n v="0.25"/>
    <n v="520"/>
    <n v="5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20"/>
    <s v="Polyline"/>
    <n v="1"/>
    <n v="3420"/>
    <n v="1"/>
    <n v="3420"/>
    <s v="43200 1174565476600"/>
    <n v="1174565476600"/>
    <s v="Hangman Creek"/>
    <n v="200.43799999999999"/>
    <n v="652"/>
    <n v="2.5000000000000001E-2"/>
    <n v="10.4"/>
    <n v="16.7"/>
    <n v="2085"/>
    <n v="3347"/>
    <n v="3"/>
    <x v="0"/>
    <n v="1"/>
    <n v="3347"/>
    <n v="200"/>
    <n v="0.25"/>
    <n v="521"/>
    <n v="50"/>
    <n v="1"/>
    <n v="0"/>
    <n v="4"/>
    <s v="island-braided"/>
    <s v="Oncorhynchus mykiss"/>
    <s v="summer"/>
    <x v="0"/>
    <x v="0"/>
    <x v="0"/>
    <s v="SPHAN-s"/>
    <s v="na"/>
    <s v="na"/>
    <s v="independent"/>
    <s v="extirpated via barriers"/>
    <s v="anthropogenically blocked"/>
    <n v="170103060204"/>
    <s v="Middle Hangman Creek"/>
    <s v="N"/>
    <s v=" "/>
    <s v="Interior Columbia"/>
    <n v="0"/>
    <n v="360512.06253200001"/>
    <n v="3370789873.3400002"/>
  </r>
  <r>
    <n v="3429"/>
    <s v="Polyline"/>
    <n v="1"/>
    <n v="3429"/>
    <n v="1"/>
    <n v="3429"/>
    <s v="45000 1174565476600"/>
    <n v="1174565476600"/>
    <s v="Hangman Creek"/>
    <n v="200.13399999999999"/>
    <n v="671"/>
    <n v="2.5000000000000001E-2"/>
    <n v="10.4"/>
    <n v="16.7"/>
    <n v="2081"/>
    <n v="3342"/>
    <n v="3"/>
    <x v="0"/>
    <n v="1"/>
    <n v="3342"/>
    <n v="200"/>
    <n v="0.25"/>
    <n v="520"/>
    <n v="5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1"/>
    <s v="Polyline"/>
    <n v="1"/>
    <n v="3431"/>
    <n v="1"/>
    <n v="3431"/>
    <s v="45400 1174565476600"/>
    <n v="1174565476600"/>
    <s v="Hangman Creek"/>
    <n v="200.13300000000001"/>
    <n v="673"/>
    <n v="2.5000000000000001E-2"/>
    <n v="10.4"/>
    <n v="16.7"/>
    <n v="2081"/>
    <n v="3342"/>
    <n v="3"/>
    <x v="0"/>
    <n v="1"/>
    <n v="3342"/>
    <n v="200"/>
    <n v="0.25"/>
    <n v="520"/>
    <n v="5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4"/>
    <s v="Polyline"/>
    <n v="1"/>
    <n v="3434"/>
    <n v="1"/>
    <n v="3434"/>
    <s v="46000 1174565476600"/>
    <n v="1174565476600"/>
    <s v="Hangman Creek"/>
    <n v="200.17"/>
    <n v="684"/>
    <n v="0.02"/>
    <n v="10.3"/>
    <n v="16.600000000000001"/>
    <n v="2062"/>
    <n v="3323"/>
    <n v="1"/>
    <x v="0"/>
    <n v="0.25"/>
    <n v="831"/>
    <n v="50"/>
    <n v="0.25"/>
    <n v="51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5"/>
    <s v="Polyline"/>
    <n v="1"/>
    <n v="3435"/>
    <n v="1"/>
    <n v="3435"/>
    <s v="46200 1174565476600"/>
    <n v="1174565476600"/>
    <s v="Hangman Creek"/>
    <n v="200.17"/>
    <n v="678"/>
    <n v="2.5000000000000001E-2"/>
    <n v="10.3"/>
    <n v="16.600000000000001"/>
    <n v="2062"/>
    <n v="3323"/>
    <n v="1"/>
    <x v="0"/>
    <n v="0.25"/>
    <n v="831"/>
    <n v="50"/>
    <n v="0.25"/>
    <n v="51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6"/>
    <s v="Polyline"/>
    <n v="1"/>
    <n v="3436"/>
    <n v="1"/>
    <n v="3436"/>
    <s v="46400 1174565476600"/>
    <n v="1174565476600"/>
    <s v="Hangman Creek"/>
    <n v="200.17"/>
    <n v="680"/>
    <n v="2.5000000000000001E-2"/>
    <n v="10.3"/>
    <n v="16.600000000000001"/>
    <n v="2062"/>
    <n v="3323"/>
    <n v="3"/>
    <x v="0"/>
    <n v="1"/>
    <n v="3323"/>
    <n v="200"/>
    <n v="0.25"/>
    <n v="51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0"/>
    <s v="Polyline"/>
    <n v="1"/>
    <n v="3450"/>
    <n v="1"/>
    <n v="3450"/>
    <s v="49200 1174565476600"/>
    <n v="1174565476600"/>
    <s v="Hangman Creek"/>
    <n v="200.17"/>
    <n v="694"/>
    <n v="0.02"/>
    <n v="10.3"/>
    <n v="16.5"/>
    <n v="2062"/>
    <n v="3303"/>
    <n v="3"/>
    <x v="0"/>
    <n v="1"/>
    <n v="3303"/>
    <n v="200"/>
    <n v="0.25"/>
    <n v="51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9"/>
    <s v="Polyline"/>
    <n v="1"/>
    <n v="3459"/>
    <n v="1"/>
    <n v="3459"/>
    <s v="51000 1174565476600"/>
    <n v="1174565476600"/>
    <s v="Hangman Creek"/>
    <n v="200.14599999999999"/>
    <n v="703"/>
    <n v="0.02"/>
    <n v="10"/>
    <n v="16.2"/>
    <n v="2001"/>
    <n v="3242"/>
    <n v="3"/>
    <x v="0"/>
    <n v="1"/>
    <n v="3242"/>
    <n v="200"/>
    <n v="0.25"/>
    <n v="500"/>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7"/>
    <s v="Polyline"/>
    <n v="1"/>
    <n v="3487"/>
    <n v="1"/>
    <n v="3487"/>
    <s v="56600 1174565476600"/>
    <n v="1174565476600"/>
    <s v="Hangman Creek"/>
    <n v="200.15299999999999"/>
    <n v="714"/>
    <n v="0.02"/>
    <n v="9.9"/>
    <n v="16"/>
    <n v="1982"/>
    <n v="3202"/>
    <n v="3"/>
    <x v="0"/>
    <n v="1"/>
    <n v="3202"/>
    <n v="200"/>
    <n v="0.25"/>
    <n v="49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0"/>
    <s v="Polyline"/>
    <n v="1"/>
    <n v="3500"/>
    <n v="1"/>
    <n v="3500"/>
    <s v="59200 1174565476600"/>
    <n v="1174565476600"/>
    <s v="Hangman Creek"/>
    <n v="200.13"/>
    <n v="720"/>
    <n v="0.02"/>
    <n v="9.8000000000000007"/>
    <n v="15.9"/>
    <n v="1961"/>
    <n v="3182"/>
    <n v="3"/>
    <x v="0"/>
    <n v="1"/>
    <n v="3182"/>
    <n v="200"/>
    <n v="0.25"/>
    <n v="490"/>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2"/>
    <s v="Polyline"/>
    <n v="1"/>
    <n v="3502"/>
    <n v="1"/>
    <n v="3502"/>
    <s v="59600 1174565476600"/>
    <n v="1174565476600"/>
    <s v="Hangman Creek"/>
    <n v="200.13800000000001"/>
    <n v="720"/>
    <n v="0.02"/>
    <n v="9.8000000000000007"/>
    <n v="15.8"/>
    <n v="1961"/>
    <n v="3162"/>
    <n v="3"/>
    <x v="0"/>
    <n v="1"/>
    <n v="3162"/>
    <n v="200"/>
    <n v="0.25"/>
    <n v="490"/>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3"/>
    <s v="Polyline"/>
    <n v="1"/>
    <n v="3513"/>
    <n v="1"/>
    <n v="3513"/>
    <s v="61800 1174565476600"/>
    <n v="1174565476600"/>
    <s v="Hangman Creek"/>
    <n v="200.14500000000001"/>
    <n v="726"/>
    <n v="0.02"/>
    <n v="9.6999999999999993"/>
    <n v="15.8"/>
    <n v="1941"/>
    <n v="3162"/>
    <n v="3"/>
    <x v="0"/>
    <n v="1"/>
    <n v="3162"/>
    <n v="200"/>
    <n v="0.25"/>
    <n v="485"/>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4"/>
    <s v="Polyline"/>
    <n v="1"/>
    <n v="3514"/>
    <n v="1"/>
    <n v="3514"/>
    <s v="62000 1174565476600"/>
    <n v="1174565476600"/>
    <s v="Hangman Creek"/>
    <n v="200.45"/>
    <n v="724"/>
    <n v="0.03"/>
    <n v="9.6999999999999993"/>
    <n v="15.8"/>
    <n v="1944"/>
    <n v="3167"/>
    <n v="3"/>
    <x v="0"/>
    <n v="1"/>
    <n v="3167"/>
    <n v="200"/>
    <n v="0.25"/>
    <n v="48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5"/>
    <s v="Polyline"/>
    <n v="1"/>
    <n v="3515"/>
    <n v="1"/>
    <n v="3515"/>
    <s v="62200 1174565476600"/>
    <n v="1174565476600"/>
    <s v="Hangman Creek"/>
    <n v="200.14500000000001"/>
    <n v="725"/>
    <n v="0.02"/>
    <n v="9.6999999999999993"/>
    <n v="15.8"/>
    <n v="1941"/>
    <n v="3162"/>
    <n v="3"/>
    <x v="0"/>
    <n v="1"/>
    <n v="3162"/>
    <n v="200"/>
    <n v="0.25"/>
    <n v="485"/>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6"/>
    <s v="Polyline"/>
    <n v="1"/>
    <n v="3516"/>
    <n v="1"/>
    <n v="3516"/>
    <s v="62400 1174565476600"/>
    <n v="1174565476600"/>
    <s v="Hangman Creek"/>
    <n v="200.14500000000001"/>
    <n v="727"/>
    <n v="0.02"/>
    <n v="9.6999999999999993"/>
    <n v="15.7"/>
    <n v="1941"/>
    <n v="3142"/>
    <n v="3"/>
    <x v="0"/>
    <n v="1"/>
    <n v="3142"/>
    <n v="200"/>
    <n v="0.25"/>
    <n v="485"/>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0"/>
    <s v="Polyline"/>
    <n v="1"/>
    <n v="3520"/>
    <n v="1"/>
    <n v="3520"/>
    <s v="63200 1174565476600"/>
    <n v="1174565476600"/>
    <s v="Hangman Creek"/>
    <n v="200.45"/>
    <n v="734"/>
    <n v="2.5000000000000001E-2"/>
    <n v="9.6999999999999993"/>
    <n v="15.7"/>
    <n v="1944"/>
    <n v="3147"/>
    <n v="3"/>
    <x v="0"/>
    <n v="1"/>
    <n v="3147"/>
    <n v="200"/>
    <n v="0.25"/>
    <n v="486"/>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1"/>
    <s v="Polyline"/>
    <n v="1"/>
    <n v="3521"/>
    <n v="1"/>
    <n v="3521"/>
    <s v="63400 1174565476600"/>
    <n v="1174565476600"/>
    <s v="Hangman Creek"/>
    <n v="200.14500000000001"/>
    <n v="732"/>
    <n v="2.5000000000000001E-2"/>
    <n v="9.6999999999999993"/>
    <n v="15.7"/>
    <n v="1941"/>
    <n v="3142"/>
    <n v="3"/>
    <x v="0"/>
    <n v="1"/>
    <n v="3142"/>
    <n v="200"/>
    <n v="0.25"/>
    <n v="485"/>
    <n v="5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1"/>
    <s v="Polyline"/>
    <n v="1"/>
    <n v="3591"/>
    <n v="1"/>
    <n v="3591"/>
    <s v="77400 1174565476600"/>
    <n v="1174565476600"/>
    <s v="Hangman Creek"/>
    <n v="200.16499999999999"/>
    <n v="748"/>
    <n v="0.02"/>
    <n v="9.1"/>
    <n v="14.9"/>
    <n v="1822"/>
    <n v="2982"/>
    <n v="3"/>
    <x v="0"/>
    <n v="1"/>
    <n v="2982"/>
    <n v="200"/>
    <n v="0.25"/>
    <n v="456"/>
    <n v="5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9"/>
    <s v="Polyline"/>
    <n v="1"/>
    <n v="3599"/>
    <n v="1"/>
    <n v="3599"/>
    <s v="79000 1174565476600"/>
    <n v="1174565476600"/>
    <s v="Hangman Creek"/>
    <n v="200.18199999999999"/>
    <n v="746"/>
    <n v="0.02"/>
    <n v="9.1"/>
    <n v="14.8"/>
    <n v="1822"/>
    <n v="2963"/>
    <n v="3"/>
    <x v="0"/>
    <n v="1"/>
    <n v="2963"/>
    <n v="200"/>
    <n v="0.25"/>
    <n v="456"/>
    <n v="5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761"/>
    <s v="Polyline"/>
    <n v="1"/>
    <n v="3761"/>
    <n v="1"/>
    <n v="3761"/>
    <s v="111400 1174565476600"/>
    <n v="1174565476600"/>
    <s v="Hangman Creek"/>
    <n v="200.11799999999999"/>
    <n v="800"/>
    <n v="0.02"/>
    <n v="5.0999999999999996"/>
    <n v="8.9"/>
    <n v="1021"/>
    <n v="1781"/>
    <n v="1"/>
    <x v="0"/>
    <n v="0.25"/>
    <n v="445"/>
    <n v="50"/>
    <n v="0.25"/>
    <n v="255"/>
    <n v="5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6387"/>
    <s v="Polyline"/>
    <n v="1"/>
    <n v="6387"/>
    <n v="1"/>
    <n v="6387"/>
    <s v="800 1174233476148"/>
    <n v="1174233476148"/>
    <s v="Marshall Creek"/>
    <n v="200.43899999999999"/>
    <n v="559"/>
    <n v="0.08"/>
    <n v="5.3"/>
    <n v="9.1999999999999993"/>
    <n v="1062"/>
    <n v="1844"/>
    <n v="1"/>
    <x v="0"/>
    <n v="0.25"/>
    <n v="461"/>
    <n v="50"/>
    <n v="0.25"/>
    <n v="266"/>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88"/>
    <s v="Polyline"/>
    <n v="1"/>
    <n v="6388"/>
    <n v="1"/>
    <n v="6388"/>
    <s v="1000 1174233476148"/>
    <n v="1174233476148"/>
    <s v="Marshall Creek"/>
    <n v="200.13399999999999"/>
    <n v="567"/>
    <n v="0.02"/>
    <n v="5.3"/>
    <n v="9.1999999999999993"/>
    <n v="1061"/>
    <n v="1841"/>
    <n v="3"/>
    <x v="0"/>
    <n v="1"/>
    <n v="1841"/>
    <n v="200"/>
    <n v="0.25"/>
    <n v="26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89"/>
    <s v="Polyline"/>
    <n v="1"/>
    <n v="6389"/>
    <n v="1"/>
    <n v="6389"/>
    <s v="1200 1174233476148"/>
    <n v="1174233476148"/>
    <s v="Marshall Creek"/>
    <n v="200.13399999999999"/>
    <n v="571"/>
    <n v="0.02"/>
    <n v="5.3"/>
    <n v="9.1999999999999993"/>
    <n v="1061"/>
    <n v="1841"/>
    <n v="3"/>
    <x v="0"/>
    <n v="1"/>
    <n v="1841"/>
    <n v="200"/>
    <n v="0.25"/>
    <n v="26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0"/>
    <s v="Polyline"/>
    <n v="1"/>
    <n v="6390"/>
    <n v="1"/>
    <n v="6390"/>
    <s v="1400 1174233476148"/>
    <n v="1174233476148"/>
    <s v="Marshall Creek"/>
    <n v="200.13399999999999"/>
    <n v="570"/>
    <n v="0.05"/>
    <n v="5.3"/>
    <n v="9.1999999999999993"/>
    <n v="1061"/>
    <n v="1841"/>
    <n v="1"/>
    <x v="0"/>
    <n v="0.25"/>
    <n v="460"/>
    <n v="50"/>
    <n v="0.25"/>
    <n v="26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1"/>
    <s v="Polyline"/>
    <n v="1"/>
    <n v="6391"/>
    <n v="1"/>
    <n v="6391"/>
    <s v="1600 1174233476148"/>
    <n v="1174233476148"/>
    <s v="Marshall Creek"/>
    <n v="200.13399999999999"/>
    <n v="573"/>
    <n v="0.05"/>
    <n v="5.3"/>
    <n v="9.1999999999999993"/>
    <n v="1061"/>
    <n v="1841"/>
    <n v="1"/>
    <x v="0"/>
    <n v="0.25"/>
    <n v="460"/>
    <n v="50"/>
    <n v="0.25"/>
    <n v="26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2"/>
    <s v="Polyline"/>
    <n v="1"/>
    <n v="6392"/>
    <n v="1"/>
    <n v="6392"/>
    <s v="1800 1174233476148"/>
    <n v="1174233476148"/>
    <s v="Marshall Creek"/>
    <n v="200.13200000000001"/>
    <n v="579"/>
    <n v="4.4999999999999998E-2"/>
    <n v="5.3"/>
    <n v="9.1999999999999993"/>
    <n v="1061"/>
    <n v="1841"/>
    <n v="1"/>
    <x v="0"/>
    <n v="0.25"/>
    <n v="460"/>
    <n v="50"/>
    <n v="0.25"/>
    <n v="26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6"/>
    <s v="Polyline"/>
    <n v="1"/>
    <n v="6396"/>
    <n v="1"/>
    <n v="6396"/>
    <s v="2600 1174233476148"/>
    <n v="1174233476148"/>
    <s v="Marshall Creek"/>
    <n v="200.131"/>
    <n v="590"/>
    <n v="0.03"/>
    <n v="5.2"/>
    <n v="9.1"/>
    <n v="1041"/>
    <n v="1821"/>
    <n v="3"/>
    <x v="0"/>
    <n v="1"/>
    <n v="1821"/>
    <n v="200"/>
    <n v="0.25"/>
    <n v="260"/>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7"/>
    <s v="Polyline"/>
    <n v="1"/>
    <n v="6397"/>
    <n v="1"/>
    <n v="6397"/>
    <s v="2800 1174233476148"/>
    <n v="1174233476148"/>
    <s v="Marshall Creek"/>
    <n v="200.131"/>
    <n v="597"/>
    <n v="0.02"/>
    <n v="5.2"/>
    <n v="9.1"/>
    <n v="1041"/>
    <n v="1821"/>
    <n v="3"/>
    <x v="0"/>
    <n v="1"/>
    <n v="1821"/>
    <n v="200"/>
    <n v="0.25"/>
    <n v="260"/>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4"/>
    <s v="Polyline"/>
    <n v="1"/>
    <n v="6414"/>
    <n v="1"/>
    <n v="6414"/>
    <s v="6200 1174233476148"/>
    <n v="1174233476148"/>
    <s v="Marshall Creek"/>
    <n v="200.131"/>
    <n v="617"/>
    <n v="0.02"/>
    <n v="5.2"/>
    <n v="9"/>
    <n v="1041"/>
    <n v="1801"/>
    <n v="3"/>
    <x v="0"/>
    <n v="1"/>
    <n v="1801"/>
    <n v="200"/>
    <n v="0.25"/>
    <n v="260"/>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7"/>
    <s v="Polyline"/>
    <n v="1"/>
    <n v="6417"/>
    <n v="1"/>
    <n v="6417"/>
    <s v="6800 1174233476148"/>
    <n v="1174233476148"/>
    <s v="Marshall Creek"/>
    <n v="200.13"/>
    <n v="632"/>
    <n v="0.05"/>
    <n v="5.0999999999999996"/>
    <n v="8.9"/>
    <n v="1021"/>
    <n v="1781"/>
    <n v="1"/>
    <x v="0"/>
    <n v="0.25"/>
    <n v="445"/>
    <n v="50"/>
    <n v="0.25"/>
    <n v="25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8"/>
    <s v="Polyline"/>
    <n v="1"/>
    <n v="6418"/>
    <n v="1"/>
    <n v="6418"/>
    <s v="7000 1174233476148"/>
    <n v="1174233476148"/>
    <s v="Marshall Creek"/>
    <n v="200.43600000000001"/>
    <n v="632"/>
    <n v="2.5000000000000001E-2"/>
    <n v="5.0999999999999996"/>
    <n v="8.9"/>
    <n v="1022"/>
    <n v="1784"/>
    <n v="3"/>
    <x v="0"/>
    <n v="1"/>
    <n v="1784"/>
    <n v="200"/>
    <n v="0.25"/>
    <n v="256"/>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9"/>
    <s v="Polyline"/>
    <n v="1"/>
    <n v="6419"/>
    <n v="1"/>
    <n v="6419"/>
    <s v="7200 1174233476148"/>
    <n v="1174233476148"/>
    <s v="Marshall Creek"/>
    <n v="200.131"/>
    <n v="629"/>
    <n v="0.03"/>
    <n v="5.0999999999999996"/>
    <n v="8.9"/>
    <n v="1021"/>
    <n v="1781"/>
    <n v="3"/>
    <x v="0"/>
    <n v="1"/>
    <n v="1781"/>
    <n v="200"/>
    <n v="0.25"/>
    <n v="255"/>
    <n v="5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7012"/>
    <s v="Polyline"/>
    <n v="1"/>
    <n v="7012"/>
    <n v="1"/>
    <n v="7012"/>
    <s v="200 1175466477640"/>
    <n v="1175466477640"/>
    <s v="Deep Creek"/>
    <n v="200.131"/>
    <n v="495"/>
    <n v="0.03"/>
    <n v="6.9"/>
    <n v="11.6"/>
    <n v="1381"/>
    <n v="2322"/>
    <n v="1"/>
    <x v="0"/>
    <n v="0.25"/>
    <n v="581"/>
    <n v="50"/>
    <n v="0.25"/>
    <n v="345"/>
    <n v="50"/>
    <n v="1"/>
    <n v="0"/>
    <n v="3"/>
    <s v="island-braided"/>
    <s v="Oncorhynchus mykiss"/>
    <s v="summer"/>
    <x v="0"/>
    <x v="0"/>
    <x v="1"/>
    <s v="SPMAI-s"/>
    <s v="na"/>
    <s v="na"/>
    <s v="independent"/>
    <s v="extirpated via barriers"/>
    <s v="anthropogenically blocked"/>
    <n v="170103070104"/>
    <s v="Deep Creek"/>
    <s v="N"/>
    <s v=" "/>
    <s v="Interior Columbia"/>
    <n v="0"/>
    <n v="339781.69828000001"/>
    <n v="2184470972.4299998"/>
  </r>
  <r>
    <n v="7025"/>
    <s v="Polyline"/>
    <n v="1"/>
    <n v="7025"/>
    <n v="1"/>
    <n v="7025"/>
    <s v="2800 1175466477640"/>
    <n v="1175466477640"/>
    <s v="Deep Creek"/>
    <n v="200.10499999999999"/>
    <n v="542"/>
    <n v="0.04"/>
    <n v="5.7"/>
    <n v="9.9"/>
    <n v="1141"/>
    <n v="1981"/>
    <n v="3"/>
    <x v="0"/>
    <n v="1"/>
    <n v="1981"/>
    <n v="200"/>
    <n v="0.25"/>
    <n v="285"/>
    <n v="5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51"/>
    <s v="Polyline"/>
    <n v="1"/>
    <n v="7051"/>
    <n v="1"/>
    <n v="7051"/>
    <s v="8000 1175466477640"/>
    <n v="1175466477640"/>
    <s v="Deep Creek"/>
    <n v="200.10499999999999"/>
    <n v="580"/>
    <n v="0.02"/>
    <n v="5.7"/>
    <n v="9.6999999999999993"/>
    <n v="1141"/>
    <n v="1941"/>
    <n v="3"/>
    <x v="0"/>
    <n v="1"/>
    <n v="1941"/>
    <n v="200"/>
    <n v="0.25"/>
    <n v="285"/>
    <n v="5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73"/>
    <s v="Polyline"/>
    <n v="1"/>
    <n v="7073"/>
    <n v="1"/>
    <n v="7073"/>
    <s v="12400 1175466477640"/>
    <n v="1175466477640"/>
    <s v="Deep Creek"/>
    <n v="200.11799999999999"/>
    <n v="598"/>
    <n v="3.5000000000000003E-2"/>
    <n v="5.6"/>
    <n v="9.6"/>
    <n v="1121"/>
    <n v="1921"/>
    <n v="3"/>
    <x v="0"/>
    <n v="1"/>
    <n v="1921"/>
    <n v="200"/>
    <n v="0.25"/>
    <n v="280"/>
    <n v="5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74"/>
    <s v="Polyline"/>
    <n v="1"/>
    <n v="7074"/>
    <n v="1"/>
    <n v="7074"/>
    <s v="12600 1175466477640"/>
    <n v="1175466477640"/>
    <s v="Deep Creek"/>
    <n v="200.11799999999999"/>
    <n v="609"/>
    <n v="0.04"/>
    <n v="5.6"/>
    <n v="9.6"/>
    <n v="1121"/>
    <n v="1921"/>
    <n v="3"/>
    <x v="0"/>
    <n v="1"/>
    <n v="1921"/>
    <n v="200"/>
    <n v="0.25"/>
    <n v="280"/>
    <n v="5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76"/>
    <s v="Polyline"/>
    <n v="1"/>
    <n v="7076"/>
    <n v="1"/>
    <n v="7076"/>
    <s v="13000 1175466477640"/>
    <n v="1175466477640"/>
    <s v="Deep Creek"/>
    <n v="200.114"/>
    <n v="616"/>
    <n v="2.5000000000000001E-2"/>
    <n v="5.6"/>
    <n v="9.6"/>
    <n v="1121"/>
    <n v="1921"/>
    <n v="3"/>
    <x v="0"/>
    <n v="1"/>
    <n v="1921"/>
    <n v="200"/>
    <n v="0.25"/>
    <n v="280"/>
    <n v="5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81"/>
    <s v="Polyline"/>
    <n v="1"/>
    <n v="7081"/>
    <n v="1"/>
    <n v="7081"/>
    <s v="14000 1175466477640"/>
    <n v="1175466477640"/>
    <s v="Deep Creek"/>
    <n v="200.10900000000001"/>
    <n v="609"/>
    <n v="0.02"/>
    <n v="5.4"/>
    <n v="9.3000000000000007"/>
    <n v="1081"/>
    <n v="1861"/>
    <n v="3"/>
    <x v="0"/>
    <n v="1"/>
    <n v="1861"/>
    <n v="200"/>
    <n v="0.25"/>
    <n v="270"/>
    <n v="5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82"/>
    <s v="Polyline"/>
    <n v="1"/>
    <n v="7082"/>
    <n v="1"/>
    <n v="7082"/>
    <s v="14200 1175466477640"/>
    <n v="1175466477640"/>
    <s v="Deep Creek"/>
    <n v="200.108"/>
    <n v="615"/>
    <n v="0.03"/>
    <n v="5.4"/>
    <n v="9.3000000000000007"/>
    <n v="1081"/>
    <n v="1861"/>
    <n v="3"/>
    <x v="0"/>
    <n v="1"/>
    <n v="1861"/>
    <n v="200"/>
    <n v="0.25"/>
    <n v="270"/>
    <n v="5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8"/>
    <s v="Polyline"/>
    <n v="1"/>
    <n v="7118"/>
    <n v="1"/>
    <n v="7118"/>
    <s v="21400 1175466477640"/>
    <n v="1175466477640"/>
    <s v="Deep Creek"/>
    <n v="200.108"/>
    <n v="649"/>
    <n v="2.5000000000000001E-2"/>
    <n v="5.0999999999999996"/>
    <n v="9"/>
    <n v="1021"/>
    <n v="1801"/>
    <n v="3"/>
    <x v="0"/>
    <n v="1"/>
    <n v="1801"/>
    <n v="200"/>
    <n v="0.25"/>
    <n v="255"/>
    <n v="5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97"/>
    <s v="Polyline"/>
    <n v="1"/>
    <n v="7197"/>
    <n v="1"/>
    <n v="7197"/>
    <s v="1400 1175486477520"/>
    <n v="1175486477520"/>
    <s v="Coulee Creek"/>
    <n v="200.09299999999999"/>
    <n v="550"/>
    <n v="0.02"/>
    <n v="4.2"/>
    <n v="7.5"/>
    <n v="840"/>
    <n v="1501"/>
    <n v="3"/>
    <x v="0"/>
    <n v="1"/>
    <n v="1501"/>
    <n v="200"/>
    <n v="0.25"/>
    <n v="210"/>
    <n v="5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20"/>
    <s v="Polyline"/>
    <n v="1"/>
    <n v="7220"/>
    <n v="1"/>
    <n v="7220"/>
    <s v="6000 1175486477520"/>
    <n v="1175486477520"/>
    <s v="Coulee Creek"/>
    <n v="200.089"/>
    <n v="582"/>
    <n v="0.02"/>
    <n v="3.9"/>
    <n v="7.2"/>
    <n v="780"/>
    <n v="1441"/>
    <n v="3"/>
    <x v="0"/>
    <n v="1"/>
    <n v="1441"/>
    <n v="200"/>
    <n v="0.25"/>
    <n v="195"/>
    <n v="5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5"/>
    <s v="Polyline"/>
    <n v="1"/>
    <n v="7225"/>
    <n v="1"/>
    <n v="7225"/>
    <s v="7000 1175486477520"/>
    <n v="1175486477520"/>
    <s v="Coulee Creek"/>
    <n v="200.393"/>
    <n v="597"/>
    <n v="3.5000000000000003E-2"/>
    <n v="3.9"/>
    <n v="7.1"/>
    <n v="782"/>
    <n v="1423"/>
    <n v="3"/>
    <x v="0"/>
    <n v="1"/>
    <n v="1423"/>
    <n v="200"/>
    <n v="0.25"/>
    <n v="196"/>
    <n v="5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4"/>
    <s v="Polyline"/>
    <n v="1"/>
    <n v="7234"/>
    <n v="1"/>
    <n v="7234"/>
    <s v="8800 1175486477520"/>
    <n v="1175486477520"/>
    <s v="Coulee Creek"/>
    <n v="200.084"/>
    <n v="617"/>
    <n v="3.5000000000000003E-2"/>
    <n v="3.8"/>
    <n v="7"/>
    <n v="760"/>
    <n v="1401"/>
    <n v="3"/>
    <x v="0"/>
    <n v="1"/>
    <n v="1401"/>
    <n v="200"/>
    <n v="0.25"/>
    <n v="190"/>
    <n v="5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45"/>
    <s v="Polyline"/>
    <n v="1"/>
    <n v="7245"/>
    <n v="1"/>
    <n v="7245"/>
    <s v="11000 1175486477520"/>
    <n v="1175486477520"/>
    <s v="Coulee Creek"/>
    <n v="200.084"/>
    <n v="636"/>
    <n v="0.02"/>
    <n v="3.7"/>
    <n v="6.8"/>
    <n v="740"/>
    <n v="1361"/>
    <n v="3"/>
    <x v="0"/>
    <n v="1"/>
    <n v="1361"/>
    <n v="200"/>
    <n v="0.25"/>
    <n v="185"/>
    <n v="5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10941"/>
    <s v="Polyline"/>
    <n v="1"/>
    <n v="10941"/>
    <n v="1"/>
    <n v="10941"/>
    <s v="800 1178806478473"/>
    <n v="1178806478473"/>
    <s v="Little Chamokane Creek"/>
    <n v="200.404"/>
    <n v="422"/>
    <n v="0.02"/>
    <n v="4.8"/>
    <n v="8.5"/>
    <n v="962"/>
    <n v="1703"/>
    <n v="3"/>
    <x v="0"/>
    <n v="1"/>
    <n v="1703"/>
    <n v="200"/>
    <n v="0.25"/>
    <n v="241"/>
    <n v="50"/>
    <n v="1"/>
    <n v="1"/>
    <n v="3"/>
    <s v="island-braided"/>
    <s v="Oncorhynchus mykiss"/>
    <s v="summer"/>
    <x v="0"/>
    <x v="0"/>
    <x v="1"/>
    <s v="SPMAI-s"/>
    <s v="na"/>
    <s v="na"/>
    <s v="independent"/>
    <s v="extirpated via barriers"/>
    <s v="anthropogenically blocked"/>
    <n v="170103070303"/>
    <s v="Lower Little Chamokane Creek"/>
    <s v="N"/>
    <s v=" "/>
    <s v="Interior Columbia"/>
    <n v="0"/>
    <n v="128565.289729"/>
    <n v="455956161.55000001"/>
  </r>
  <r>
    <n v="10943"/>
    <s v="Polyline"/>
    <n v="1"/>
    <n v="10943"/>
    <n v="1"/>
    <n v="10943"/>
    <s v="1200 1178806478473"/>
    <n v="1178806478473"/>
    <s v="Little Chamokane Creek"/>
    <n v="200.09899999999999"/>
    <n v="440"/>
    <n v="0.04"/>
    <n v="4.8"/>
    <n v="8.5"/>
    <n v="960"/>
    <n v="1701"/>
    <n v="3"/>
    <x v="0"/>
    <n v="1"/>
    <n v="1701"/>
    <n v="200"/>
    <n v="0.25"/>
    <n v="240"/>
    <n v="50"/>
    <n v="1"/>
    <n v="1"/>
    <n v="3"/>
    <s v="island-braided"/>
    <s v="Oncorhynchus mykiss"/>
    <s v="summer"/>
    <x v="0"/>
    <x v="0"/>
    <x v="1"/>
    <s v="SPMAI-s"/>
    <s v="na"/>
    <s v="na"/>
    <s v="independent"/>
    <s v="extirpated via barriers"/>
    <s v="anthropogenically blocked"/>
    <n v="170103070303"/>
    <s v="Lower Little Chamokane Creek"/>
    <s v="N"/>
    <s v=" "/>
    <s v="Interior Columbia"/>
    <n v="0"/>
    <n v="128565.289729"/>
    <n v="455956161.55000001"/>
  </r>
  <r>
    <n v="10944"/>
    <s v="Polyline"/>
    <n v="1"/>
    <n v="10944"/>
    <n v="1"/>
    <n v="10944"/>
    <s v="1400 1178806478473"/>
    <n v="1178806478473"/>
    <s v="Little Chamokane Creek"/>
    <n v="200.09899999999999"/>
    <n v="433"/>
    <n v="5.5E-2"/>
    <n v="4.8"/>
    <n v="8.5"/>
    <n v="960"/>
    <n v="1701"/>
    <n v="1"/>
    <x v="0"/>
    <n v="0.25"/>
    <n v="425"/>
    <n v="50"/>
    <n v="0.25"/>
    <n v="240"/>
    <n v="50"/>
    <n v="1"/>
    <n v="1"/>
    <n v="3"/>
    <s v="island-braided"/>
    <s v="Oncorhynchus mykiss"/>
    <s v="summer"/>
    <x v="0"/>
    <x v="0"/>
    <x v="1"/>
    <s v="SPMAI-s"/>
    <s v="na"/>
    <s v="na"/>
    <s v="independent"/>
    <s v="extirpated via barriers"/>
    <s v="anthropogenically blocked"/>
    <n v="170103070303"/>
    <s v="Lower Little Chamokane Creek"/>
    <s v="N"/>
    <s v=" "/>
    <s v="Interior Columbia"/>
    <n v="0"/>
    <n v="128565.289729"/>
    <n v="455956161.55000001"/>
  </r>
  <r>
    <n v="10959"/>
    <s v="Polyline"/>
    <n v="1"/>
    <n v="10959"/>
    <n v="1"/>
    <n v="10959"/>
    <s v="4400 1178806478473"/>
    <n v="1178806478473"/>
    <s v="Little Chamokane Creek"/>
    <n v="200.40199999999999"/>
    <n v="472"/>
    <n v="0.03"/>
    <n v="4.8"/>
    <n v="8.4"/>
    <n v="962"/>
    <n v="1683"/>
    <n v="3"/>
    <x v="0"/>
    <n v="1"/>
    <n v="1683"/>
    <n v="200"/>
    <n v="0.25"/>
    <n v="241"/>
    <n v="50"/>
    <n v="1"/>
    <n v="1"/>
    <n v="4"/>
    <s v="meandering"/>
    <s v="Oncorhynchus mykiss"/>
    <s v="summer"/>
    <x v="0"/>
    <x v="0"/>
    <x v="1"/>
    <s v="SPMAI-s"/>
    <s v="na"/>
    <s v="na"/>
    <s v="independent"/>
    <s v="extirpated via barriers"/>
    <s v="anthropogenically blocked"/>
    <n v="170103070303"/>
    <s v="Lower Little Chamokane Creek"/>
    <s v="N"/>
    <s v=" "/>
    <s v="Interior Columbia"/>
    <n v="0"/>
    <n v="128565.289729"/>
    <n v="455956161.55000001"/>
  </r>
  <r>
    <n v="17257"/>
    <s v="Polyline"/>
    <n v="1"/>
    <n v="17257"/>
    <n v="1"/>
    <n v="17257"/>
    <s v="400 1173551478884"/>
    <n v="1173551478884"/>
    <s v="Deer Creek"/>
    <n v="200.07900000000001"/>
    <n v="522"/>
    <n v="0.05"/>
    <n v="4.2"/>
    <n v="7.7"/>
    <n v="840"/>
    <n v="1541"/>
    <n v="1"/>
    <x v="0"/>
    <n v="0.25"/>
    <n v="385"/>
    <n v="50"/>
    <n v="0.25"/>
    <n v="210"/>
    <n v="5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17259"/>
    <s v="Polyline"/>
    <n v="1"/>
    <n v="17259"/>
    <n v="1"/>
    <n v="17259"/>
    <s v="800 1173551478884"/>
    <n v="1173551478884"/>
    <s v="Deer Creek"/>
    <n v="200.38300000000001"/>
    <n v="534"/>
    <n v="0.04"/>
    <n v="4.2"/>
    <n v="7.6"/>
    <n v="842"/>
    <n v="1523"/>
    <n v="3"/>
    <x v="0"/>
    <n v="1"/>
    <n v="1523"/>
    <n v="200"/>
    <n v="0.25"/>
    <n v="211"/>
    <n v="5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17260"/>
    <s v="Polyline"/>
    <n v="1"/>
    <n v="17260"/>
    <n v="1"/>
    <n v="17260"/>
    <s v="1000 1173551478884"/>
    <n v="1173551478884"/>
    <s v="Deer Creek"/>
    <n v="200.078"/>
    <n v="536"/>
    <n v="3.5000000000000003E-2"/>
    <n v="4.2"/>
    <n v="7.6"/>
    <n v="840"/>
    <n v="1521"/>
    <n v="3"/>
    <x v="0"/>
    <n v="1"/>
    <n v="1521"/>
    <n v="200"/>
    <n v="0.25"/>
    <n v="210"/>
    <n v="5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17263"/>
    <s v="Polyline"/>
    <n v="1"/>
    <n v="17263"/>
    <n v="1"/>
    <n v="17263"/>
    <s v="1600 1173551478884"/>
    <n v="1173551478884"/>
    <s v="Deer Creek"/>
    <n v="200.07900000000001"/>
    <n v="563"/>
    <n v="6.5000000000000002E-2"/>
    <n v="4.2"/>
    <n v="7.6"/>
    <n v="840"/>
    <n v="1521"/>
    <n v="1"/>
    <x v="0"/>
    <n v="0.25"/>
    <n v="380"/>
    <n v="50"/>
    <n v="0.25"/>
    <n v="210"/>
    <n v="5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64"/>
    <s v="Polyline"/>
    <n v="1"/>
    <n v="17264"/>
    <n v="1"/>
    <n v="17264"/>
    <s v="1800 1173551478884"/>
    <n v="1173551478884"/>
    <s v="Deer Creek"/>
    <n v="200.078"/>
    <n v="567"/>
    <n v="3.5000000000000003E-2"/>
    <n v="4.2"/>
    <n v="7.6"/>
    <n v="840"/>
    <n v="1521"/>
    <n v="3"/>
    <x v="0"/>
    <n v="1"/>
    <n v="1521"/>
    <n v="200"/>
    <n v="0.25"/>
    <n v="210"/>
    <n v="5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461"/>
    <s v="Polyline"/>
    <n v="1"/>
    <n v="17461"/>
    <n v="1"/>
    <n v="17461"/>
    <s v="3600 1173684478762"/>
    <n v="1173684478762"/>
    <s v="Dragoon Creek"/>
    <n v="200.07300000000001"/>
    <n v="563"/>
    <n v="3.5000000000000003E-2"/>
    <n v="8"/>
    <n v="13.3"/>
    <n v="1601"/>
    <n v="2661"/>
    <n v="3"/>
    <x v="0"/>
    <n v="1"/>
    <n v="2661"/>
    <n v="200"/>
    <n v="0.25"/>
    <n v="400"/>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66"/>
    <s v="Polyline"/>
    <n v="1"/>
    <n v="17466"/>
    <n v="1"/>
    <n v="17466"/>
    <s v="4600 1173684478762"/>
    <n v="1173684478762"/>
    <s v="Dragoon Creek"/>
    <n v="200.06200000000001"/>
    <n v="569"/>
    <n v="0.02"/>
    <n v="8"/>
    <n v="13.2"/>
    <n v="1600"/>
    <n v="2641"/>
    <n v="3"/>
    <x v="0"/>
    <n v="1"/>
    <n v="2641"/>
    <n v="200"/>
    <n v="0.25"/>
    <n v="400"/>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0"/>
    <s v="Polyline"/>
    <n v="1"/>
    <n v="17470"/>
    <n v="1"/>
    <n v="17470"/>
    <s v="5400 1173684478762"/>
    <n v="1173684478762"/>
    <s v="Dragoon Creek"/>
    <n v="200.102"/>
    <n v="570"/>
    <n v="2.5000000000000001E-2"/>
    <n v="7.7"/>
    <n v="12.8"/>
    <n v="1541"/>
    <n v="2561"/>
    <n v="3"/>
    <x v="0"/>
    <n v="1"/>
    <n v="2561"/>
    <n v="200"/>
    <n v="0.25"/>
    <n v="385"/>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2"/>
    <s v="Polyline"/>
    <n v="1"/>
    <n v="17472"/>
    <n v="1"/>
    <n v="17472"/>
    <s v="5800 1173684478762"/>
    <n v="1173684478762"/>
    <s v="Dragoon Creek"/>
    <n v="200.40700000000001"/>
    <n v="576"/>
    <n v="0.02"/>
    <n v="7.7"/>
    <n v="12.8"/>
    <n v="1543"/>
    <n v="2565"/>
    <n v="3"/>
    <x v="0"/>
    <n v="1"/>
    <n v="2565"/>
    <n v="200"/>
    <n v="0.25"/>
    <n v="386"/>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3"/>
    <s v="Polyline"/>
    <n v="1"/>
    <n v="17473"/>
    <n v="1"/>
    <n v="17473"/>
    <s v="6000 1173684478762"/>
    <n v="1173684478762"/>
    <s v="Dragoon Creek"/>
    <n v="200.07599999999999"/>
    <n v="579"/>
    <n v="2.5000000000000001E-2"/>
    <n v="7.7"/>
    <n v="12.7"/>
    <n v="1541"/>
    <n v="2541"/>
    <n v="3"/>
    <x v="0"/>
    <n v="1"/>
    <n v="2541"/>
    <n v="200"/>
    <n v="0.25"/>
    <n v="385"/>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4"/>
    <s v="Polyline"/>
    <n v="1"/>
    <n v="17474"/>
    <n v="1"/>
    <n v="17474"/>
    <s v="6200 1173684478762"/>
    <n v="1173684478762"/>
    <s v="Dragoon Creek"/>
    <n v="200.07400000000001"/>
    <n v="578"/>
    <n v="2.5000000000000001E-2"/>
    <n v="7.7"/>
    <n v="12.7"/>
    <n v="1541"/>
    <n v="2541"/>
    <n v="3"/>
    <x v="0"/>
    <n v="1"/>
    <n v="2541"/>
    <n v="200"/>
    <n v="0.25"/>
    <n v="385"/>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6"/>
    <s v="Polyline"/>
    <n v="1"/>
    <n v="17476"/>
    <n v="1"/>
    <n v="17476"/>
    <s v="6600 1173684478762"/>
    <n v="1173684478762"/>
    <s v="Dragoon Creek"/>
    <n v="200.07400000000001"/>
    <n v="585"/>
    <n v="0.02"/>
    <n v="7.7"/>
    <n v="12.7"/>
    <n v="1541"/>
    <n v="2541"/>
    <n v="3"/>
    <x v="0"/>
    <n v="1"/>
    <n v="2541"/>
    <n v="200"/>
    <n v="0.25"/>
    <n v="385"/>
    <n v="5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712"/>
    <s v="Polyline"/>
    <n v="1"/>
    <n v="17712"/>
    <n v="1"/>
    <n v="17712"/>
    <s v="1800 1173791477957"/>
    <n v="1173791477957"/>
    <s v="Little Deep Creek"/>
    <n v="200.09800000000001"/>
    <n v="523"/>
    <n v="3.5000000000000003E-2"/>
    <n v="4.0999999999999996"/>
    <n v="7.5"/>
    <n v="820"/>
    <n v="1501"/>
    <n v="3"/>
    <x v="0"/>
    <n v="1"/>
    <n v="1501"/>
    <n v="200"/>
    <n v="0.25"/>
    <n v="2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3"/>
    <s v="Polyline"/>
    <n v="1"/>
    <n v="17713"/>
    <n v="1"/>
    <n v="17713"/>
    <s v="2000 1173791477957"/>
    <n v="1173791477957"/>
    <s v="Little Deep Creek"/>
    <n v="200.40199999999999"/>
    <n v="523"/>
    <n v="0.06"/>
    <n v="4.0999999999999996"/>
    <n v="7.5"/>
    <n v="822"/>
    <n v="1503"/>
    <n v="1"/>
    <x v="0"/>
    <n v="0.25"/>
    <n v="376"/>
    <n v="50"/>
    <n v="0.25"/>
    <n v="206"/>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4"/>
    <s v="Polyline"/>
    <n v="1"/>
    <n v="17714"/>
    <n v="1"/>
    <n v="17714"/>
    <s v="2200 1173791477957"/>
    <n v="1173791477957"/>
    <s v="Little Deep Creek"/>
    <n v="200.09800000000001"/>
    <n v="532"/>
    <n v="3.5000000000000003E-2"/>
    <n v="4.0999999999999996"/>
    <n v="7.4"/>
    <n v="820"/>
    <n v="1481"/>
    <n v="3"/>
    <x v="0"/>
    <n v="1"/>
    <n v="1481"/>
    <n v="200"/>
    <n v="0.25"/>
    <n v="2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5"/>
    <s v="Polyline"/>
    <n v="1"/>
    <n v="17715"/>
    <n v="1"/>
    <n v="17715"/>
    <s v="2400 1173791477957"/>
    <n v="1173791477957"/>
    <s v="Little Deep Creek"/>
    <n v="200.09800000000001"/>
    <n v="535"/>
    <n v="3.5000000000000003E-2"/>
    <n v="4.0999999999999996"/>
    <n v="7.4"/>
    <n v="820"/>
    <n v="1481"/>
    <n v="3"/>
    <x v="0"/>
    <n v="1"/>
    <n v="1481"/>
    <n v="200"/>
    <n v="0.25"/>
    <n v="2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6"/>
    <s v="Polyline"/>
    <n v="1"/>
    <n v="17716"/>
    <n v="1"/>
    <n v="17716"/>
    <s v="2600 1173791477957"/>
    <n v="1173791477957"/>
    <s v="Little Deep Creek"/>
    <n v="200.09700000000001"/>
    <n v="533"/>
    <n v="2.5000000000000001E-2"/>
    <n v="4.0999999999999996"/>
    <n v="7.4"/>
    <n v="820"/>
    <n v="1481"/>
    <n v="3"/>
    <x v="0"/>
    <n v="1"/>
    <n v="1481"/>
    <n v="200"/>
    <n v="0.25"/>
    <n v="2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7"/>
    <s v="Polyline"/>
    <n v="1"/>
    <n v="17717"/>
    <n v="1"/>
    <n v="17717"/>
    <s v="2800 1173791477957"/>
    <n v="1173791477957"/>
    <s v="Little Deep Creek"/>
    <n v="200.09700000000001"/>
    <n v="540"/>
    <n v="0.02"/>
    <n v="4.0999999999999996"/>
    <n v="7.4"/>
    <n v="820"/>
    <n v="1481"/>
    <n v="3"/>
    <x v="0"/>
    <n v="1"/>
    <n v="1481"/>
    <n v="200"/>
    <n v="0.25"/>
    <n v="2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3"/>
    <s v="Polyline"/>
    <n v="1"/>
    <n v="17723"/>
    <n v="1"/>
    <n v="17723"/>
    <s v="4000 1173791477957"/>
    <n v="1173791477957"/>
    <s v="Little Deep Creek"/>
    <n v="200.09700000000001"/>
    <n v="547"/>
    <n v="2.5000000000000001E-2"/>
    <n v="4.0999999999999996"/>
    <n v="7.4"/>
    <n v="820"/>
    <n v="1481"/>
    <n v="3"/>
    <x v="0"/>
    <n v="1"/>
    <n v="1481"/>
    <n v="200"/>
    <n v="0.25"/>
    <n v="2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835"/>
    <s v="Polyline"/>
    <n v="1"/>
    <n v="17835"/>
    <n v="1"/>
    <n v="17835"/>
    <s v="1800 1173835477957"/>
    <n v="1173835477957"/>
    <s v="Deadman Creek"/>
    <n v="200.107"/>
    <n v="510"/>
    <n v="0.02"/>
    <n v="6.1"/>
    <n v="10.4"/>
    <n v="1221"/>
    <n v="2081"/>
    <n v="3"/>
    <x v="0"/>
    <n v="1"/>
    <n v="2081"/>
    <n v="200"/>
    <n v="0.25"/>
    <n v="305"/>
    <n v="5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0"/>
    <s v="Polyline"/>
    <n v="1"/>
    <n v="17840"/>
    <n v="1"/>
    <n v="17840"/>
    <s v="2800 1173835477957"/>
    <n v="1173835477957"/>
    <s v="Deadman Creek"/>
    <n v="200.107"/>
    <n v="536"/>
    <n v="0.04"/>
    <n v="6.1"/>
    <n v="10.4"/>
    <n v="1221"/>
    <n v="2081"/>
    <n v="3"/>
    <x v="0"/>
    <n v="1"/>
    <n v="2081"/>
    <n v="200"/>
    <n v="0.25"/>
    <n v="305"/>
    <n v="50"/>
    <n v="1"/>
    <n v="0"/>
    <n v="4"/>
    <s v="meandering"/>
    <s v="Oncorhynchus mykiss"/>
    <s v="summer"/>
    <x v="0"/>
    <x v="0"/>
    <x v="1"/>
    <s v="SPMAI-s"/>
    <s v="na"/>
    <s v="na"/>
    <s v="independent"/>
    <s v="extirpated via barriers"/>
    <s v="anthropogenically blocked"/>
    <n v="170103080303"/>
    <s v="Deadman Creek"/>
    <s v="N"/>
    <s v=" "/>
    <s v="Interior Columbia"/>
    <n v="0"/>
    <n v="172785.30556899999"/>
    <n v="1277059248.3"/>
  </r>
  <r>
    <n v="17841"/>
    <s v="Polyline"/>
    <n v="1"/>
    <n v="17841"/>
    <n v="1"/>
    <n v="17841"/>
    <s v="3000 1173835477957"/>
    <n v="1173835477957"/>
    <s v="Deadman Creek"/>
    <n v="200.10400000000001"/>
    <n v="538"/>
    <n v="0.02"/>
    <n v="6.1"/>
    <n v="10.4"/>
    <n v="1221"/>
    <n v="2081"/>
    <n v="3"/>
    <x v="0"/>
    <n v="1"/>
    <n v="2081"/>
    <n v="200"/>
    <n v="0.25"/>
    <n v="305"/>
    <n v="5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3"/>
    <s v="Polyline"/>
    <n v="1"/>
    <n v="17843"/>
    <n v="1"/>
    <n v="17843"/>
    <s v="3400 1173835477957"/>
    <n v="1173835477957"/>
    <s v="Deadman Creek"/>
    <n v="200.09200000000001"/>
    <n v="536"/>
    <n v="2.5000000000000001E-2"/>
    <n v="6.1"/>
    <n v="10.4"/>
    <n v="1221"/>
    <n v="2081"/>
    <n v="3"/>
    <x v="0"/>
    <n v="1"/>
    <n v="2081"/>
    <n v="200"/>
    <n v="0.25"/>
    <n v="305"/>
    <n v="5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7"/>
    <s v="Polyline"/>
    <n v="1"/>
    <n v="17847"/>
    <n v="1"/>
    <n v="17847"/>
    <s v="4200 1173835477957"/>
    <n v="1173835477957"/>
    <s v="Deadman Creek"/>
    <n v="200.09200000000001"/>
    <n v="540"/>
    <n v="0.02"/>
    <n v="6.1"/>
    <n v="10.4"/>
    <n v="1221"/>
    <n v="2081"/>
    <n v="1"/>
    <x v="0"/>
    <n v="0.25"/>
    <n v="520"/>
    <n v="50"/>
    <n v="0.25"/>
    <n v="305"/>
    <n v="5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3"/>
    <s v="Polyline"/>
    <n v="1"/>
    <n v="17853"/>
    <n v="1"/>
    <n v="17853"/>
    <s v="5400 1173835477957"/>
    <n v="1173835477957"/>
    <s v="Deadman Creek"/>
    <n v="200.09200000000001"/>
    <n v="551"/>
    <n v="0.03"/>
    <n v="6.1"/>
    <n v="10.3"/>
    <n v="1221"/>
    <n v="2061"/>
    <n v="1"/>
    <x v="0"/>
    <n v="0.25"/>
    <n v="515"/>
    <n v="50"/>
    <n v="0.25"/>
    <n v="305"/>
    <n v="5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8"/>
    <s v="Polyline"/>
    <n v="1"/>
    <n v="17858"/>
    <n v="1"/>
    <n v="17858"/>
    <s v="6400 1173835477957"/>
    <n v="1173835477957"/>
    <s v="Deadman Creek"/>
    <n v="200.06899999999999"/>
    <n v="545"/>
    <n v="2.5000000000000001E-2"/>
    <n v="6"/>
    <n v="10.3"/>
    <n v="1200"/>
    <n v="2061"/>
    <n v="3"/>
    <x v="0"/>
    <n v="1"/>
    <n v="2061"/>
    <n v="200"/>
    <n v="0.25"/>
    <n v="300"/>
    <n v="5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932"/>
    <s v="Polyline"/>
    <n v="1"/>
    <n v="17932"/>
    <n v="1"/>
    <n v="17932"/>
    <s v="21200 1173835477957"/>
    <n v="1173835477957"/>
    <s v="Deadman Creek"/>
    <n v="200.096"/>
    <n v="602"/>
    <n v="0.05"/>
    <n v="3.8"/>
    <n v="7"/>
    <n v="760"/>
    <n v="1401"/>
    <n v="1"/>
    <x v="0"/>
    <n v="0.25"/>
    <n v="350"/>
    <n v="50"/>
    <n v="0.25"/>
    <n v="190"/>
    <n v="5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34"/>
    <s v="Polyline"/>
    <n v="1"/>
    <n v="17934"/>
    <n v="1"/>
    <n v="17934"/>
    <s v="21600 1173835477957"/>
    <n v="1173835477957"/>
    <s v="Deadman Creek"/>
    <n v="200.096"/>
    <n v="617"/>
    <n v="5.5E-2"/>
    <n v="3.8"/>
    <n v="7"/>
    <n v="760"/>
    <n v="1401"/>
    <n v="1"/>
    <x v="0"/>
    <n v="0.25"/>
    <n v="350"/>
    <n v="50"/>
    <n v="0.25"/>
    <n v="190"/>
    <n v="5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36"/>
    <s v="Polyline"/>
    <n v="1"/>
    <n v="17936"/>
    <n v="1"/>
    <n v="17936"/>
    <s v="22000 1173835477957"/>
    <n v="1173835477957"/>
    <s v="Deadman Creek"/>
    <n v="200.386"/>
    <n v="622"/>
    <n v="9.5000000000000001E-2"/>
    <n v="3.8"/>
    <n v="7"/>
    <n v="761"/>
    <n v="1403"/>
    <n v="1"/>
    <x v="0"/>
    <n v="0.25"/>
    <n v="351"/>
    <n v="50"/>
    <n v="0.25"/>
    <n v="190"/>
    <n v="5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9280"/>
    <s v="Polyline"/>
    <n v="1"/>
    <n v="19280"/>
    <n v="1"/>
    <n v="19280"/>
    <s v="200 1174963479156"/>
    <n v="1174963479156"/>
    <s v="West Branch Dragoon Creek"/>
    <n v="200.05799999999999"/>
    <n v="617"/>
    <n v="0.02"/>
    <n v="4.3"/>
    <n v="7.7"/>
    <n v="860"/>
    <n v="1540"/>
    <n v="3"/>
    <x v="0"/>
    <n v="1"/>
    <n v="1540"/>
    <n v="200"/>
    <n v="0.25"/>
    <n v="215"/>
    <n v="5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21270"/>
    <s v="Polyline"/>
    <n v="1"/>
    <n v="21270"/>
    <n v="1"/>
    <n v="21270"/>
    <s v="42000 1175345477948"/>
    <n v="1175345477948"/>
    <s v="Little Spokane River"/>
    <n v="200.38300000000001"/>
    <n v="527"/>
    <n v="2.5000000000000001E-2"/>
    <n v="14.1"/>
    <n v="22.2"/>
    <n v="2825"/>
    <n v="4449"/>
    <n v="1"/>
    <x v="0"/>
    <n v="0.25"/>
    <n v="1112"/>
    <n v="50"/>
    <n v="0.25"/>
    <n v="706"/>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71"/>
    <s v="Polyline"/>
    <n v="1"/>
    <n v="21271"/>
    <n v="1"/>
    <n v="21271"/>
    <s v="42200 1175345477948"/>
    <n v="1175345477948"/>
    <s v="Little Spokane River"/>
    <n v="200.078"/>
    <n v="531"/>
    <n v="0.03"/>
    <n v="14.1"/>
    <n v="22.2"/>
    <n v="2821"/>
    <n v="4442"/>
    <n v="1"/>
    <x v="0"/>
    <n v="0.25"/>
    <n v="1111"/>
    <n v="50"/>
    <n v="0.25"/>
    <n v="705"/>
    <n v="5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77"/>
    <s v="Polyline"/>
    <n v="1"/>
    <n v="21277"/>
    <n v="1"/>
    <n v="21277"/>
    <s v="43400 1175345477948"/>
    <n v="1175345477948"/>
    <s v="Little Spokane River"/>
    <n v="200.07400000000001"/>
    <n v="533"/>
    <n v="2.5000000000000001E-2"/>
    <n v="14.1"/>
    <n v="22.2"/>
    <n v="2821"/>
    <n v="4442"/>
    <n v="1"/>
    <x v="0"/>
    <n v="0.25"/>
    <n v="1111"/>
    <n v="50"/>
    <n v="0.25"/>
    <n v="705"/>
    <n v="5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304"/>
    <s v="Polyline"/>
    <n v="1"/>
    <n v="21304"/>
    <n v="1"/>
    <n v="21304"/>
    <s v="48800 1175345477948"/>
    <n v="1175345477948"/>
    <s v="Little Spokane River"/>
    <n v="200.05799999999999"/>
    <n v="550"/>
    <n v="0.02"/>
    <n v="11.9"/>
    <n v="19"/>
    <n v="2381"/>
    <n v="3801"/>
    <n v="3"/>
    <x v="0"/>
    <n v="1"/>
    <n v="3801"/>
    <n v="200"/>
    <n v="0.25"/>
    <n v="595"/>
    <n v="5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9"/>
    <s v="Polyline"/>
    <n v="1"/>
    <n v="21329"/>
    <n v="1"/>
    <n v="21329"/>
    <s v="53800 1175345477948"/>
    <n v="1175345477948"/>
    <s v="Little Spokane River"/>
    <n v="200.06399999999999"/>
    <n v="563"/>
    <n v="2.5000000000000001E-2"/>
    <n v="11.5"/>
    <n v="18.3"/>
    <n v="2301"/>
    <n v="3661"/>
    <n v="3"/>
    <x v="0"/>
    <n v="1"/>
    <n v="3661"/>
    <n v="200"/>
    <n v="0.25"/>
    <n v="575"/>
    <n v="5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40"/>
    <s v="Polyline"/>
    <n v="1"/>
    <n v="21340"/>
    <n v="1"/>
    <n v="21340"/>
    <s v="56000 1175345477948"/>
    <n v="1175345477948"/>
    <s v="Little Spokane River"/>
    <n v="200.06399999999999"/>
    <n v="574"/>
    <n v="2.5000000000000001E-2"/>
    <n v="11.5"/>
    <n v="18.3"/>
    <n v="2301"/>
    <n v="3661"/>
    <n v="3"/>
    <x v="0"/>
    <n v="1"/>
    <n v="3661"/>
    <n v="200"/>
    <n v="0.25"/>
    <n v="575"/>
    <n v="50"/>
    <n v="1"/>
    <n v="1"/>
    <n v="4"/>
    <s v="island-braided"/>
    <s v="Oncorhynchus mykiss"/>
    <s v="summer"/>
    <x v="0"/>
    <x v="0"/>
    <x v="1"/>
    <s v="SPMAI-s"/>
    <s v="na"/>
    <s v="na"/>
    <s v="independent"/>
    <s v="extirpated via barriers"/>
    <s v="anthropogenically blocked"/>
    <n v="170103080102"/>
    <s v="Diamond Lake"/>
    <s v="N"/>
    <s v=" "/>
    <s v="Interior Columbia"/>
    <n v="0"/>
    <n v="494336.69625199999"/>
    <n v="4957379940.9700003"/>
  </r>
  <r>
    <n v="21353"/>
    <s v="Polyline"/>
    <n v="1"/>
    <n v="21353"/>
    <n v="1"/>
    <n v="21353"/>
    <s v="58600 1175345477948"/>
    <n v="1175345477948"/>
    <s v="Little Spokane River"/>
    <n v="200.06100000000001"/>
    <n v="586"/>
    <n v="2.5000000000000001E-2"/>
    <n v="11.2"/>
    <n v="17.899999999999999"/>
    <n v="2241"/>
    <n v="3581"/>
    <n v="1"/>
    <x v="0"/>
    <n v="0.25"/>
    <n v="895"/>
    <n v="50"/>
    <n v="0.25"/>
    <n v="560"/>
    <n v="50"/>
    <n v="0"/>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70"/>
    <s v="Polyline"/>
    <n v="1"/>
    <n v="21370"/>
    <n v="1"/>
    <n v="21370"/>
    <s v="62000 1175345477948"/>
    <n v="1175345477948"/>
    <s v="Little Spokane River"/>
    <n v="200.35499999999999"/>
    <n v="597"/>
    <n v="0.03"/>
    <n v="11.2"/>
    <n v="17.899999999999999"/>
    <n v="2244"/>
    <n v="3586"/>
    <n v="3"/>
    <x v="0"/>
    <n v="1"/>
    <n v="3586"/>
    <n v="200"/>
    <n v="0.25"/>
    <n v="561"/>
    <n v="50"/>
    <n v="1"/>
    <n v="1"/>
    <n v="4"/>
    <s v="island-braided"/>
    <s v="Oncorhynchus mykiss"/>
    <s v="summer"/>
    <x v="0"/>
    <x v="0"/>
    <x v="1"/>
    <s v="SPMAI-s"/>
    <s v="na"/>
    <s v="na"/>
    <s v="independent"/>
    <s v="extirpated via barriers"/>
    <s v="anthropogenically blocked"/>
    <n v="170103080102"/>
    <s v="Diamond Lake"/>
    <s v="N"/>
    <s v=" "/>
    <s v="Interior Columbia"/>
    <n v="0"/>
    <n v="494336.69625199999"/>
    <n v="4957379940.9700003"/>
  </r>
  <r>
    <n v="24856"/>
    <s v="Polyline"/>
    <n v="1"/>
    <n v="24856"/>
    <n v="1"/>
    <n v="24856"/>
    <s v="600 1178463488778"/>
    <n v="1178463488778"/>
    <s v="Onion Creek"/>
    <n v="199.77500000000001"/>
    <n v="395"/>
    <n v="2.5000000000000001E-2"/>
    <n v="5.7"/>
    <n v="9.6999999999999993"/>
    <n v="1139"/>
    <n v="1938"/>
    <n v="1"/>
    <x v="0"/>
    <n v="0.25"/>
    <n v="485"/>
    <n v="50"/>
    <n v="0.25"/>
    <n v="285"/>
    <n v="50"/>
    <n v="1"/>
    <n v="1"/>
    <n v="4"/>
    <s v="island-braided"/>
    <s v="Oncorhynchus mykiss"/>
    <s v="summer"/>
    <x v="0"/>
    <x v="1"/>
    <x v="2"/>
    <s v="ACPEN-s"/>
    <s v="na"/>
    <s v="na"/>
    <s v="independent"/>
    <s v="extirpated via barriers"/>
    <s v="naturally blocked"/>
    <n v="170200010205"/>
    <s v="Onion Creek"/>
    <s v="N"/>
    <s v=" "/>
    <s v="Interior Columbia"/>
    <n v="0"/>
    <n v="196523.194582"/>
    <n v="1527872189.51"/>
  </r>
  <r>
    <n v="24859"/>
    <s v="Polyline"/>
    <n v="1"/>
    <n v="24859"/>
    <n v="1"/>
    <n v="24859"/>
    <s v="1200 1178463488778"/>
    <n v="1178463488778"/>
    <s v="Onion Creek"/>
    <n v="199.886"/>
    <n v="401"/>
    <n v="0.02"/>
    <n v="5.6"/>
    <n v="9.6999999999999993"/>
    <n v="1119"/>
    <n v="1939"/>
    <n v="3"/>
    <x v="0"/>
    <n v="1"/>
    <n v="1939"/>
    <n v="200"/>
    <n v="0.25"/>
    <n v="280"/>
    <n v="50"/>
    <n v="1"/>
    <n v="1"/>
    <n v="4"/>
    <s v="island-braided"/>
    <s v="Oncorhynchus mykiss"/>
    <s v="summer"/>
    <x v="0"/>
    <x v="1"/>
    <x v="2"/>
    <s v="ACPEN-s"/>
    <s v="na"/>
    <s v="na"/>
    <s v="independent"/>
    <s v="extirpated via barriers"/>
    <s v="naturally blocked"/>
    <n v="170200010205"/>
    <s v="Onion Creek"/>
    <s v="N"/>
    <s v=" "/>
    <s v="Interior Columbia"/>
    <n v="0"/>
    <n v="196523.194582"/>
    <n v="1527872189.51"/>
  </r>
  <r>
    <n v="27985"/>
    <s v="Polyline"/>
    <n v="1"/>
    <n v="27985"/>
    <n v="1"/>
    <n v="27985"/>
    <s v="5000 1181657483008"/>
    <n v="1181657483008"/>
    <s v="Stranger Creek"/>
    <n v="200.036"/>
    <n v="504"/>
    <n v="0.02"/>
    <n v="5.3"/>
    <n v="9.1999999999999993"/>
    <n v="1060"/>
    <n v="1840"/>
    <n v="1"/>
    <x v="0"/>
    <n v="0.25"/>
    <n v="460"/>
    <n v="50"/>
    <n v="0.25"/>
    <n v="26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6"/>
    <s v="Polyline"/>
    <n v="1"/>
    <n v="27986"/>
    <n v="1"/>
    <n v="27986"/>
    <s v="5200 1181657483008"/>
    <n v="1181657483008"/>
    <s v="Stranger Creek"/>
    <n v="200.036"/>
    <n v="503"/>
    <n v="2.5000000000000001E-2"/>
    <n v="5.2"/>
    <n v="9.1"/>
    <n v="1040"/>
    <n v="1820"/>
    <n v="1"/>
    <x v="0"/>
    <n v="0.25"/>
    <n v="455"/>
    <n v="50"/>
    <n v="0.25"/>
    <n v="260"/>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8"/>
    <s v="Polyline"/>
    <n v="1"/>
    <n v="27988"/>
    <n v="1"/>
    <n v="27988"/>
    <s v="5600 1181657483008"/>
    <n v="1181657483008"/>
    <s v="Stranger Creek"/>
    <n v="200.03700000000001"/>
    <n v="508"/>
    <n v="0.02"/>
    <n v="5.2"/>
    <n v="9.1"/>
    <n v="1040"/>
    <n v="1820"/>
    <n v="3"/>
    <x v="0"/>
    <n v="1"/>
    <n v="1820"/>
    <n v="200"/>
    <n v="0.25"/>
    <n v="260"/>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7"/>
    <s v="Polyline"/>
    <n v="1"/>
    <n v="27997"/>
    <n v="1"/>
    <n v="27997"/>
    <s v="7400 1181657483008"/>
    <n v="1181657483008"/>
    <s v="Stranger Creek"/>
    <n v="200.053"/>
    <n v="524"/>
    <n v="0.03"/>
    <n v="4.9000000000000004"/>
    <n v="8.6999999999999993"/>
    <n v="980"/>
    <n v="1740"/>
    <n v="3"/>
    <x v="0"/>
    <n v="1"/>
    <n v="1740"/>
    <n v="200"/>
    <n v="0.25"/>
    <n v="24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9"/>
    <s v="Polyline"/>
    <n v="1"/>
    <n v="27999"/>
    <n v="1"/>
    <n v="27999"/>
    <s v="7800 1181657483008"/>
    <n v="1181657483008"/>
    <s v="Stranger Creek"/>
    <n v="200.053"/>
    <n v="532"/>
    <n v="0.03"/>
    <n v="4.9000000000000004"/>
    <n v="8.6999999999999993"/>
    <n v="980"/>
    <n v="1740"/>
    <n v="3"/>
    <x v="0"/>
    <n v="1"/>
    <n v="1740"/>
    <n v="200"/>
    <n v="0.25"/>
    <n v="24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0"/>
    <s v="Polyline"/>
    <n v="1"/>
    <n v="28000"/>
    <n v="1"/>
    <n v="28000"/>
    <s v="8000 1181657483008"/>
    <n v="1181657483008"/>
    <s v="Stranger Creek"/>
    <n v="200.053"/>
    <n v="531"/>
    <n v="0.02"/>
    <n v="4.9000000000000004"/>
    <n v="8.6999999999999993"/>
    <n v="980"/>
    <n v="1740"/>
    <n v="3"/>
    <x v="0"/>
    <n v="1"/>
    <n v="1740"/>
    <n v="200"/>
    <n v="0.25"/>
    <n v="24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4"/>
    <s v="Polyline"/>
    <n v="1"/>
    <n v="28004"/>
    <n v="1"/>
    <n v="28004"/>
    <s v="8800 1181657483008"/>
    <n v="1181657483008"/>
    <s v="Stranger Creek"/>
    <n v="200.029"/>
    <n v="539"/>
    <n v="3.5000000000000003E-2"/>
    <n v="4.9000000000000004"/>
    <n v="8.6999999999999993"/>
    <n v="980"/>
    <n v="1740"/>
    <n v="3"/>
    <x v="0"/>
    <n v="1"/>
    <n v="1740"/>
    <n v="200"/>
    <n v="0.25"/>
    <n v="24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5"/>
    <s v="Polyline"/>
    <n v="1"/>
    <n v="28005"/>
    <n v="1"/>
    <n v="28005"/>
    <s v="9000 1181657483008"/>
    <n v="1181657483008"/>
    <s v="Stranger Creek"/>
    <n v="200.029"/>
    <n v="543"/>
    <n v="0.02"/>
    <n v="4.9000000000000004"/>
    <n v="8.6999999999999993"/>
    <n v="980"/>
    <n v="1740"/>
    <n v="3"/>
    <x v="0"/>
    <n v="1"/>
    <n v="1740"/>
    <n v="200"/>
    <n v="0.25"/>
    <n v="24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1"/>
    <s v="Polyline"/>
    <n v="1"/>
    <n v="28011"/>
    <n v="1"/>
    <n v="28011"/>
    <s v="10200 1181657483008"/>
    <n v="1181657483008"/>
    <s v="Stranger Creek"/>
    <n v="200.029"/>
    <n v="554"/>
    <n v="0.03"/>
    <n v="4.5"/>
    <n v="8"/>
    <n v="900"/>
    <n v="1600"/>
    <n v="3"/>
    <x v="0"/>
    <n v="1"/>
    <n v="1600"/>
    <n v="200"/>
    <n v="0.25"/>
    <n v="22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7"/>
    <s v="Polyline"/>
    <n v="1"/>
    <n v="28017"/>
    <n v="1"/>
    <n v="28017"/>
    <s v="11400 1181657483008"/>
    <n v="1181657483008"/>
    <s v="Stranger Creek"/>
    <n v="200.029"/>
    <n v="591"/>
    <n v="0.03"/>
    <n v="4.4000000000000004"/>
    <n v="7.9"/>
    <n v="880"/>
    <n v="1580"/>
    <n v="3"/>
    <x v="0"/>
    <n v="1"/>
    <n v="1580"/>
    <n v="200"/>
    <n v="0.25"/>
    <n v="220"/>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8"/>
    <s v="Polyline"/>
    <n v="1"/>
    <n v="28018"/>
    <n v="1"/>
    <n v="28018"/>
    <s v="11600 1181657483008"/>
    <n v="1181657483008"/>
    <s v="Stranger Creek"/>
    <n v="200.029"/>
    <n v="591"/>
    <n v="0.05"/>
    <n v="4.4000000000000004"/>
    <n v="7.9"/>
    <n v="880"/>
    <n v="1580"/>
    <n v="1"/>
    <x v="0"/>
    <n v="0.25"/>
    <n v="395"/>
    <n v="50"/>
    <n v="0.25"/>
    <n v="220"/>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9"/>
    <s v="Polyline"/>
    <n v="1"/>
    <n v="28019"/>
    <n v="1"/>
    <n v="28019"/>
    <s v="11800 1181657483008"/>
    <n v="1181657483008"/>
    <s v="Stranger Creek"/>
    <n v="200.029"/>
    <n v="605"/>
    <n v="4.4999999999999998E-2"/>
    <n v="4.4000000000000004"/>
    <n v="7.9"/>
    <n v="880"/>
    <n v="1580"/>
    <n v="1"/>
    <x v="0"/>
    <n v="0.25"/>
    <n v="395"/>
    <n v="50"/>
    <n v="0.25"/>
    <n v="220"/>
    <n v="5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0"/>
    <s v="Polyline"/>
    <n v="1"/>
    <n v="28020"/>
    <n v="1"/>
    <n v="28020"/>
    <s v="12000 1181657483008"/>
    <n v="1181657483008"/>
    <s v="Stranger Creek"/>
    <n v="200.334"/>
    <n v="609"/>
    <n v="7.4999999999999997E-2"/>
    <n v="4.4000000000000004"/>
    <n v="7.9"/>
    <n v="881"/>
    <n v="1583"/>
    <n v="1"/>
    <x v="0"/>
    <n v="0.25"/>
    <n v="396"/>
    <n v="50"/>
    <n v="0.25"/>
    <n v="220"/>
    <n v="5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3"/>
    <s v="Polyline"/>
    <n v="1"/>
    <n v="28023"/>
    <n v="1"/>
    <n v="28023"/>
    <s v="12600 1181657483008"/>
    <n v="1181657483008"/>
    <s v="Stranger Creek"/>
    <n v="200.03399999999999"/>
    <n v="639"/>
    <n v="2.5000000000000001E-2"/>
    <n v="4.4000000000000004"/>
    <n v="7.9"/>
    <n v="880"/>
    <n v="1580"/>
    <n v="1"/>
    <x v="0"/>
    <n v="0.25"/>
    <n v="395"/>
    <n v="50"/>
    <n v="0.25"/>
    <n v="220"/>
    <n v="5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5"/>
    <s v="Polyline"/>
    <n v="1"/>
    <n v="28025"/>
    <n v="1"/>
    <n v="28025"/>
    <s v="13000 1181657483008"/>
    <n v="1181657483008"/>
    <s v="Stranger Creek"/>
    <n v="200.04"/>
    <n v="641"/>
    <n v="0.02"/>
    <n v="4.4000000000000004"/>
    <n v="7.9"/>
    <n v="880"/>
    <n v="1580"/>
    <n v="3"/>
    <x v="0"/>
    <n v="1"/>
    <n v="1580"/>
    <n v="200"/>
    <n v="0.25"/>
    <n v="220"/>
    <n v="5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7"/>
    <s v="Polyline"/>
    <n v="1"/>
    <n v="28027"/>
    <n v="1"/>
    <n v="28027"/>
    <s v="13400 1181657483008"/>
    <n v="1181657483008"/>
    <s v="Stranger Creek"/>
    <n v="200.041"/>
    <n v="654"/>
    <n v="2.5000000000000001E-2"/>
    <n v="4.3"/>
    <n v="7.8"/>
    <n v="860"/>
    <n v="1560"/>
    <n v="3"/>
    <x v="0"/>
    <n v="1"/>
    <n v="1560"/>
    <n v="200"/>
    <n v="0.25"/>
    <n v="21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8"/>
    <s v="Polyline"/>
    <n v="1"/>
    <n v="28028"/>
    <n v="1"/>
    <n v="28028"/>
    <s v="13600 1181657483008"/>
    <n v="1181657483008"/>
    <s v="Stranger Creek"/>
    <n v="200.04"/>
    <n v="656"/>
    <n v="0.03"/>
    <n v="4.3"/>
    <n v="7.8"/>
    <n v="860"/>
    <n v="1560"/>
    <n v="3"/>
    <x v="0"/>
    <n v="1"/>
    <n v="1560"/>
    <n v="200"/>
    <n v="0.25"/>
    <n v="21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9"/>
    <s v="Polyline"/>
    <n v="1"/>
    <n v="28029"/>
    <n v="1"/>
    <n v="28029"/>
    <s v="13800 1181657483008"/>
    <n v="1181657483008"/>
    <s v="Stranger Creek"/>
    <n v="200.041"/>
    <n v="663"/>
    <n v="0.05"/>
    <n v="4.3"/>
    <n v="7.8"/>
    <n v="860"/>
    <n v="1560"/>
    <n v="1"/>
    <x v="0"/>
    <n v="0.25"/>
    <n v="390"/>
    <n v="50"/>
    <n v="0.25"/>
    <n v="215"/>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40"/>
    <s v="Polyline"/>
    <n v="1"/>
    <n v="28040"/>
    <n v="1"/>
    <n v="28040"/>
    <s v="16000 1181657483008"/>
    <n v="1181657483008"/>
    <s v="Stranger Creek"/>
    <n v="200.04"/>
    <n v="689"/>
    <n v="0.03"/>
    <n v="4.2"/>
    <n v="7.6"/>
    <n v="840"/>
    <n v="1520"/>
    <n v="3"/>
    <x v="0"/>
    <n v="1"/>
    <n v="1520"/>
    <n v="200"/>
    <n v="0.25"/>
    <n v="210"/>
    <n v="5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178"/>
    <s v="Polyline"/>
    <n v="1"/>
    <n v="28178"/>
    <n v="1"/>
    <n v="28178"/>
    <s v="2600 1181675483130"/>
    <n v="1181675483130"/>
    <s v="Hall Creek"/>
    <n v="200.04400000000001"/>
    <n v="393"/>
    <n v="7.0000000000000007E-2"/>
    <n v="8.1"/>
    <n v="13.3"/>
    <n v="1620"/>
    <n v="2661"/>
    <n v="1"/>
    <x v="0"/>
    <n v="0.25"/>
    <n v="665"/>
    <n v="50"/>
    <n v="0.25"/>
    <n v="405"/>
    <n v="5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79"/>
    <s v="Polyline"/>
    <n v="1"/>
    <n v="28179"/>
    <n v="1"/>
    <n v="28179"/>
    <s v="2800 1181675483130"/>
    <n v="1181675483130"/>
    <s v="Hall Creek"/>
    <n v="200.04499999999999"/>
    <n v="396"/>
    <n v="6.5000000000000002E-2"/>
    <n v="8.1"/>
    <n v="13.3"/>
    <n v="1620"/>
    <n v="2661"/>
    <n v="1"/>
    <x v="0"/>
    <n v="0.25"/>
    <n v="665"/>
    <n v="50"/>
    <n v="0.25"/>
    <n v="405"/>
    <n v="5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80"/>
    <s v="Polyline"/>
    <n v="1"/>
    <n v="28180"/>
    <n v="1"/>
    <n v="28180"/>
    <s v="3000 1181675483130"/>
    <n v="1181675483130"/>
    <s v="Hall Creek"/>
    <n v="200.01300000000001"/>
    <n v="396"/>
    <n v="0.09"/>
    <n v="8.1"/>
    <n v="13.3"/>
    <n v="1620"/>
    <n v="2660"/>
    <n v="1"/>
    <x v="0"/>
    <n v="0.25"/>
    <n v="665"/>
    <n v="50"/>
    <n v="0.25"/>
    <n v="405"/>
    <n v="5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85"/>
    <s v="Polyline"/>
    <n v="1"/>
    <n v="28185"/>
    <n v="1"/>
    <n v="28185"/>
    <s v="4000 1181675483130"/>
    <n v="1181675483130"/>
    <s v="Hall Creek"/>
    <n v="199.99600000000001"/>
    <n v="448"/>
    <n v="4.4999999999999998E-2"/>
    <n v="8.1"/>
    <n v="13.3"/>
    <n v="1620"/>
    <n v="2660"/>
    <n v="1"/>
    <x v="0"/>
    <n v="0.25"/>
    <n v="665"/>
    <n v="50"/>
    <n v="0.25"/>
    <n v="405"/>
    <n v="50"/>
    <n v="0"/>
    <n v="0"/>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86"/>
    <s v="Polyline"/>
    <n v="1"/>
    <n v="28186"/>
    <n v="1"/>
    <n v="28186"/>
    <s v="4200 1181675483130"/>
    <n v="1181675483130"/>
    <s v="Hall Creek"/>
    <n v="199.99600000000001"/>
    <n v="447"/>
    <n v="3.5000000000000003E-2"/>
    <n v="8.1"/>
    <n v="13.3"/>
    <n v="1620"/>
    <n v="2660"/>
    <n v="1"/>
    <x v="0"/>
    <n v="0.25"/>
    <n v="665"/>
    <n v="50"/>
    <n v="0.25"/>
    <n v="405"/>
    <n v="50"/>
    <n v="0"/>
    <n v="0"/>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03"/>
    <s v="Polyline"/>
    <n v="1"/>
    <n v="28203"/>
    <n v="1"/>
    <n v="28203"/>
    <s v="7600 1181675483130"/>
    <n v="1181675483130"/>
    <s v="Hall Creek"/>
    <n v="199.99600000000001"/>
    <n v="553"/>
    <n v="0.04"/>
    <n v="8.1"/>
    <n v="13.3"/>
    <n v="1620"/>
    <n v="2660"/>
    <n v="1"/>
    <x v="0"/>
    <n v="0.25"/>
    <n v="665"/>
    <n v="50"/>
    <n v="0.25"/>
    <n v="405"/>
    <n v="5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11"/>
    <s v="Polyline"/>
    <n v="1"/>
    <n v="28211"/>
    <n v="1"/>
    <n v="28211"/>
    <s v="9200 1181675483130"/>
    <n v="1181675483130"/>
    <s v="Hall Creek"/>
    <n v="199.99600000000001"/>
    <n v="559"/>
    <n v="0.02"/>
    <n v="8"/>
    <n v="13.3"/>
    <n v="1600"/>
    <n v="2660"/>
    <n v="3"/>
    <x v="0"/>
    <n v="1"/>
    <n v="2660"/>
    <n v="200"/>
    <n v="0.25"/>
    <n v="400"/>
    <n v="5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7"/>
    <s v="Polyline"/>
    <n v="1"/>
    <n v="28217"/>
    <n v="1"/>
    <n v="28217"/>
    <s v="10400 1181675483130"/>
    <n v="1181675483130"/>
    <s v="Hall Creek"/>
    <n v="199.99600000000001"/>
    <n v="564"/>
    <n v="0.03"/>
    <n v="8"/>
    <n v="13.3"/>
    <n v="1600"/>
    <n v="2660"/>
    <n v="3"/>
    <x v="0"/>
    <n v="1"/>
    <n v="2660"/>
    <n v="200"/>
    <n v="0.25"/>
    <n v="400"/>
    <n v="5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8"/>
    <s v="Polyline"/>
    <n v="1"/>
    <n v="28218"/>
    <n v="1"/>
    <n v="28218"/>
    <s v="10600 1181675483130"/>
    <n v="1181675483130"/>
    <s v="Hall Creek"/>
    <n v="199.99600000000001"/>
    <n v="566"/>
    <n v="2.5000000000000001E-2"/>
    <n v="8"/>
    <n v="13.2"/>
    <n v="1600"/>
    <n v="2640"/>
    <n v="3"/>
    <x v="0"/>
    <n v="1"/>
    <n v="2640"/>
    <n v="200"/>
    <n v="0.25"/>
    <n v="400"/>
    <n v="5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9"/>
    <s v="Polyline"/>
    <n v="1"/>
    <n v="28219"/>
    <n v="1"/>
    <n v="28219"/>
    <s v="10800 1181675483130"/>
    <n v="1181675483130"/>
    <s v="Hall Creek"/>
    <n v="200.30099999999999"/>
    <n v="571"/>
    <n v="0.05"/>
    <n v="8"/>
    <n v="13.2"/>
    <n v="1602"/>
    <n v="2644"/>
    <n v="1"/>
    <x v="0"/>
    <n v="0.25"/>
    <n v="661"/>
    <n v="50"/>
    <n v="0.25"/>
    <n v="401"/>
    <n v="50"/>
    <n v="1"/>
    <n v="0"/>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20"/>
    <s v="Polyline"/>
    <n v="1"/>
    <n v="28220"/>
    <n v="1"/>
    <n v="28220"/>
    <s v="11000 1181675483130"/>
    <n v="1181675483130"/>
    <s v="Hall Creek"/>
    <n v="199.99600000000001"/>
    <n v="571"/>
    <n v="0.05"/>
    <n v="8"/>
    <n v="13.2"/>
    <n v="1600"/>
    <n v="2640"/>
    <n v="1"/>
    <x v="0"/>
    <n v="0.25"/>
    <n v="660"/>
    <n v="50"/>
    <n v="0.25"/>
    <n v="400"/>
    <n v="50"/>
    <n v="1"/>
    <n v="0"/>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22"/>
    <s v="Polyline"/>
    <n v="1"/>
    <n v="28222"/>
    <n v="1"/>
    <n v="28222"/>
    <s v="11400 1181675483130"/>
    <n v="1181675483130"/>
    <s v="Hall Creek"/>
    <n v="199.99600000000001"/>
    <n v="571"/>
    <n v="0.02"/>
    <n v="8"/>
    <n v="13.2"/>
    <n v="1600"/>
    <n v="2640"/>
    <n v="3"/>
    <x v="0"/>
    <n v="1"/>
    <n v="2640"/>
    <n v="200"/>
    <n v="0.25"/>
    <n v="400"/>
    <n v="50"/>
    <n v="1"/>
    <n v="0"/>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26"/>
    <s v="Polyline"/>
    <n v="1"/>
    <n v="28226"/>
    <n v="1"/>
    <n v="28226"/>
    <s v="12200 1181675483130"/>
    <n v="1181675483130"/>
    <s v="Hall Creek"/>
    <n v="199.982"/>
    <n v="578"/>
    <n v="0.05"/>
    <n v="7.2"/>
    <n v="12"/>
    <n v="1440"/>
    <n v="2400"/>
    <n v="1"/>
    <x v="0"/>
    <n v="0.25"/>
    <n v="600"/>
    <n v="50"/>
    <n v="0.25"/>
    <n v="360"/>
    <n v="5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35"/>
    <s v="Polyline"/>
    <n v="1"/>
    <n v="28235"/>
    <n v="1"/>
    <n v="28235"/>
    <s v="14000 1181675483130"/>
    <n v="1181675483130"/>
    <s v="Hall Creek"/>
    <n v="199.994"/>
    <n v="592"/>
    <n v="0.03"/>
    <n v="7.1"/>
    <n v="11.9"/>
    <n v="1420"/>
    <n v="2380"/>
    <n v="3"/>
    <x v="0"/>
    <n v="1"/>
    <n v="2380"/>
    <n v="200"/>
    <n v="0.25"/>
    <n v="355"/>
    <n v="5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39"/>
    <s v="Polyline"/>
    <n v="1"/>
    <n v="28239"/>
    <n v="1"/>
    <n v="28239"/>
    <s v="14800 1181675483130"/>
    <n v="1181675483130"/>
    <s v="Hall Creek"/>
    <n v="199.994"/>
    <n v="598"/>
    <n v="0.03"/>
    <n v="7.1"/>
    <n v="11.9"/>
    <n v="1420"/>
    <n v="2380"/>
    <n v="3"/>
    <x v="0"/>
    <n v="1"/>
    <n v="2380"/>
    <n v="200"/>
    <n v="0.25"/>
    <n v="355"/>
    <n v="5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60"/>
    <s v="Polyline"/>
    <n v="1"/>
    <n v="28260"/>
    <n v="1"/>
    <n v="28260"/>
    <s v="19000 1181675483130"/>
    <n v="1181675483130"/>
    <s v="Hall Creek"/>
    <n v="200.05699999999999"/>
    <n v="630"/>
    <n v="0.02"/>
    <n v="6.5"/>
    <n v="11"/>
    <n v="1300"/>
    <n v="2201"/>
    <n v="3"/>
    <x v="0"/>
    <n v="1"/>
    <n v="2201"/>
    <n v="200"/>
    <n v="0.25"/>
    <n v="325"/>
    <n v="50"/>
    <n v="1"/>
    <n v="1"/>
    <n v="4"/>
    <s v="meandering"/>
    <s v="Oncorhynchus mykiss"/>
    <s v="summer"/>
    <x v="0"/>
    <x v="1"/>
    <x v="3"/>
    <s v="ACKET-s"/>
    <s v="na"/>
    <s v="na"/>
    <s v="independent"/>
    <s v="extirpated via barriers"/>
    <s v="anthropogenically blocked"/>
    <n v="170200010401"/>
    <s v="Upper Hall Creek"/>
    <s v="N"/>
    <s v=" "/>
    <s v="Interior Columbia"/>
    <n v="0"/>
    <n v="256002.135989"/>
    <n v="2704161931.8000002"/>
  </r>
  <r>
    <n v="28283"/>
    <s v="Polyline"/>
    <n v="1"/>
    <n v="28283"/>
    <n v="1"/>
    <n v="28283"/>
    <s v="23600 1181675483130"/>
    <n v="1181675483130"/>
    <s v="Hall Creek"/>
    <n v="200.03"/>
    <n v="693"/>
    <n v="0.03"/>
    <n v="6.4"/>
    <n v="10.8"/>
    <n v="1280"/>
    <n v="2160"/>
    <n v="3"/>
    <x v="0"/>
    <n v="1"/>
    <n v="2160"/>
    <n v="200"/>
    <n v="0.25"/>
    <n v="320"/>
    <n v="50"/>
    <n v="1"/>
    <n v="0"/>
    <n v="4"/>
    <s v="meandering"/>
    <s v="Oncorhynchus mykiss"/>
    <s v="summer"/>
    <x v="0"/>
    <x v="1"/>
    <x v="3"/>
    <s v="ACKET-s"/>
    <s v="na"/>
    <s v="na"/>
    <s v="independent"/>
    <s v="extirpated via barriers"/>
    <s v="anthropogenically blocked"/>
    <n v="170200010401"/>
    <s v="Upper Hall Creek"/>
    <s v="N"/>
    <s v=" "/>
    <s v="Interior Columbia"/>
    <n v="0"/>
    <n v="256002.135989"/>
    <n v="2704161931.8000002"/>
  </r>
  <r>
    <n v="30256"/>
    <s v="Polyline"/>
    <n v="1"/>
    <n v="30256"/>
    <n v="1"/>
    <n v="30256"/>
    <s v="3800 1182607483444"/>
    <n v="1182607483444"/>
    <s v="Lynx Creek"/>
    <n v="200.05099999999999"/>
    <n v="631"/>
    <n v="4.4999999999999998E-2"/>
    <n v="4.0999999999999996"/>
    <n v="7.4"/>
    <n v="820"/>
    <n v="1480"/>
    <n v="1"/>
    <x v="0"/>
    <n v="0.25"/>
    <n v="370"/>
    <n v="50"/>
    <n v="0.25"/>
    <n v="205"/>
    <n v="5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62"/>
    <s v="Polyline"/>
    <n v="1"/>
    <n v="30262"/>
    <n v="1"/>
    <n v="30262"/>
    <s v="5000 1182607483444"/>
    <n v="1182607483444"/>
    <s v="Lynx Creek"/>
    <n v="200.05099999999999"/>
    <n v="649"/>
    <n v="0.06"/>
    <n v="4"/>
    <n v="7.3"/>
    <n v="800"/>
    <n v="1460"/>
    <n v="1"/>
    <x v="0"/>
    <n v="0.25"/>
    <n v="365"/>
    <n v="50"/>
    <n v="0.25"/>
    <n v="20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65"/>
    <s v="Polyline"/>
    <n v="1"/>
    <n v="30265"/>
    <n v="1"/>
    <n v="30265"/>
    <s v="5600 1182607483444"/>
    <n v="1182607483444"/>
    <s v="Lynx Creek"/>
    <n v="200.05099999999999"/>
    <n v="660"/>
    <n v="9.5000000000000001E-2"/>
    <n v="4"/>
    <n v="7.3"/>
    <n v="800"/>
    <n v="1460"/>
    <n v="1"/>
    <x v="0"/>
    <n v="0.25"/>
    <n v="365"/>
    <n v="50"/>
    <n v="0.25"/>
    <n v="200"/>
    <n v="5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66"/>
    <s v="Polyline"/>
    <n v="1"/>
    <n v="30266"/>
    <n v="1"/>
    <n v="30266"/>
    <s v="5800 1182607483444"/>
    <n v="1182607483444"/>
    <s v="Lynx Creek"/>
    <n v="200.35499999999999"/>
    <n v="664"/>
    <n v="0.03"/>
    <n v="4"/>
    <n v="7.3"/>
    <n v="801"/>
    <n v="1463"/>
    <n v="3"/>
    <x v="0"/>
    <n v="1"/>
    <n v="1463"/>
    <n v="200"/>
    <n v="0.25"/>
    <n v="200"/>
    <n v="5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70"/>
    <s v="Polyline"/>
    <n v="1"/>
    <n v="30270"/>
    <n v="1"/>
    <n v="30270"/>
    <s v="6600 1182607483444"/>
    <n v="1182607483444"/>
    <s v="Lynx Creek"/>
    <n v="200.048"/>
    <n v="676"/>
    <n v="0.02"/>
    <n v="4"/>
    <n v="7.2"/>
    <n v="800"/>
    <n v="1440"/>
    <n v="3"/>
    <x v="0"/>
    <n v="1"/>
    <n v="1440"/>
    <n v="200"/>
    <n v="0.25"/>
    <n v="200"/>
    <n v="5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71"/>
    <s v="Polyline"/>
    <n v="1"/>
    <n v="30271"/>
    <n v="1"/>
    <n v="30271"/>
    <s v="6800 1182607483444"/>
    <n v="1182607483444"/>
    <s v="Lynx Creek"/>
    <n v="200.018"/>
    <n v="680"/>
    <n v="0.06"/>
    <n v="3.9"/>
    <n v="7.2"/>
    <n v="780"/>
    <n v="1440"/>
    <n v="1"/>
    <x v="0"/>
    <n v="0.25"/>
    <n v="360"/>
    <n v="50"/>
    <n v="0.25"/>
    <n v="195"/>
    <n v="5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77"/>
    <s v="Polyline"/>
    <n v="1"/>
    <n v="30277"/>
    <n v="1"/>
    <n v="30277"/>
    <s v="8000 1182607483444"/>
    <n v="1182607483444"/>
    <s v="Lynx Creek"/>
    <n v="200.05600000000001"/>
    <n v="703"/>
    <n v="0.05"/>
    <n v="3.8"/>
    <n v="7"/>
    <n v="760"/>
    <n v="1400"/>
    <n v="1"/>
    <x v="0"/>
    <n v="0.25"/>
    <n v="350"/>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78"/>
    <s v="Polyline"/>
    <n v="1"/>
    <n v="30278"/>
    <n v="1"/>
    <n v="30278"/>
    <s v="8200 1182607483444"/>
    <n v="1182607483444"/>
    <s v="Lynx Creek"/>
    <n v="200.36099999999999"/>
    <n v="712"/>
    <n v="0.05"/>
    <n v="3.8"/>
    <n v="7"/>
    <n v="761"/>
    <n v="1403"/>
    <n v="1"/>
    <x v="0"/>
    <n v="0.25"/>
    <n v="351"/>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0"/>
    <s v="Polyline"/>
    <n v="1"/>
    <n v="30280"/>
    <n v="1"/>
    <n v="30280"/>
    <s v="8600 1182607483444"/>
    <n v="1182607483444"/>
    <s v="Lynx Creek"/>
    <n v="200.05600000000001"/>
    <n v="718"/>
    <n v="0.05"/>
    <n v="3.8"/>
    <n v="7"/>
    <n v="760"/>
    <n v="1400"/>
    <n v="1"/>
    <x v="0"/>
    <n v="0.25"/>
    <n v="350"/>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1"/>
    <s v="Polyline"/>
    <n v="1"/>
    <n v="30281"/>
    <n v="1"/>
    <n v="30281"/>
    <s v="8800 1182607483444"/>
    <n v="1182607483444"/>
    <s v="Lynx Creek"/>
    <n v="200.05600000000001"/>
    <n v="729"/>
    <n v="0.08"/>
    <n v="3.8"/>
    <n v="7"/>
    <n v="760"/>
    <n v="1400"/>
    <n v="1"/>
    <x v="0"/>
    <n v="0.25"/>
    <n v="350"/>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2"/>
    <s v="Polyline"/>
    <n v="1"/>
    <n v="30282"/>
    <n v="1"/>
    <n v="30282"/>
    <s v="9000 1182607483444"/>
    <n v="1182607483444"/>
    <s v="Lynx Creek"/>
    <n v="200.05600000000001"/>
    <n v="731"/>
    <n v="5.5E-2"/>
    <n v="3.8"/>
    <n v="7"/>
    <n v="760"/>
    <n v="1400"/>
    <n v="1"/>
    <x v="0"/>
    <n v="0.25"/>
    <n v="350"/>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4"/>
    <s v="Polyline"/>
    <n v="1"/>
    <n v="30284"/>
    <n v="1"/>
    <n v="30284"/>
    <s v="9400 1182607483444"/>
    <n v="1182607483444"/>
    <s v="Lynx Creek"/>
    <n v="200.36099999999999"/>
    <n v="732"/>
    <n v="2.5000000000000001E-2"/>
    <n v="3.8"/>
    <n v="7"/>
    <n v="761"/>
    <n v="1403"/>
    <n v="3"/>
    <x v="0"/>
    <n v="1"/>
    <n v="1403"/>
    <n v="20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5"/>
    <s v="Polyline"/>
    <n v="1"/>
    <n v="30285"/>
    <n v="1"/>
    <n v="30285"/>
    <s v="9600 1182607483444"/>
    <n v="1182607483444"/>
    <s v="Lynx Creek"/>
    <n v="200.05699999999999"/>
    <n v="741"/>
    <n v="7.4999999999999997E-2"/>
    <n v="3.8"/>
    <n v="7"/>
    <n v="760"/>
    <n v="1400"/>
    <n v="1"/>
    <x v="0"/>
    <n v="0.25"/>
    <n v="350"/>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6"/>
    <s v="Polyline"/>
    <n v="1"/>
    <n v="30286"/>
    <n v="1"/>
    <n v="30286"/>
    <s v="9800 1182607483444"/>
    <n v="1182607483444"/>
    <s v="Lynx Creek"/>
    <n v="200.06700000000001"/>
    <n v="747"/>
    <n v="0.06"/>
    <n v="3.8"/>
    <n v="6.9"/>
    <n v="760"/>
    <n v="1380"/>
    <n v="1"/>
    <x v="0"/>
    <n v="0.25"/>
    <n v="345"/>
    <n v="50"/>
    <n v="0.25"/>
    <n v="190"/>
    <n v="5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1979"/>
    <s v="Polyline"/>
    <n v="1"/>
    <n v="31979"/>
    <n v="1"/>
    <n v="31979"/>
    <s v="800 1183459482534"/>
    <n v="1183459482534"/>
    <s v=" "/>
    <n v="200.322"/>
    <n v="694"/>
    <n v="5.5E-2"/>
    <n v="4"/>
    <n v="7.4"/>
    <n v="801"/>
    <n v="1482"/>
    <n v="1"/>
    <x v="0"/>
    <n v="0.25"/>
    <n v="371"/>
    <n v="50"/>
    <n v="0.25"/>
    <n v="200"/>
    <n v="50"/>
    <n v="0"/>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2751"/>
    <s v="Polyline"/>
    <n v="1"/>
    <n v="32751"/>
    <n v="1"/>
    <n v="32751"/>
    <s v="4400 1183829478308"/>
    <n v="1183829478308"/>
    <s v="Hawk Creek"/>
    <n v="200.381"/>
    <n v="398"/>
    <n v="7.0000000000000007E-2"/>
    <n v="6.4"/>
    <n v="10.9"/>
    <n v="1282"/>
    <n v="2184"/>
    <n v="1"/>
    <x v="0"/>
    <n v="0.25"/>
    <n v="546"/>
    <n v="50"/>
    <n v="0.25"/>
    <n v="321"/>
    <n v="5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52"/>
    <s v="Polyline"/>
    <n v="1"/>
    <n v="32752"/>
    <n v="1"/>
    <n v="32752"/>
    <s v="4600 1183829478308"/>
    <n v="1183829478308"/>
    <s v="Hawk Creek"/>
    <n v="200.07499999999999"/>
    <n v="393"/>
    <n v="4.4999999999999998E-2"/>
    <n v="6.4"/>
    <n v="10.9"/>
    <n v="1280"/>
    <n v="2181"/>
    <n v="1"/>
    <x v="0"/>
    <n v="0.25"/>
    <n v="545"/>
    <n v="50"/>
    <n v="0.25"/>
    <n v="320"/>
    <n v="5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56"/>
    <s v="Polyline"/>
    <n v="1"/>
    <n v="32756"/>
    <n v="1"/>
    <n v="32756"/>
    <s v="5400 1183829478308"/>
    <n v="1183829478308"/>
    <s v="Hawk Creek"/>
    <n v="200.07"/>
    <n v="394"/>
    <n v="6.5000000000000002E-2"/>
    <n v="6.4"/>
    <n v="10.9"/>
    <n v="1280"/>
    <n v="2181"/>
    <n v="1"/>
    <x v="0"/>
    <n v="0.25"/>
    <n v="545"/>
    <n v="50"/>
    <n v="0.25"/>
    <n v="320"/>
    <n v="5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7604"/>
    <s v="Polyline"/>
    <n v="1"/>
    <n v="37604"/>
    <n v="1"/>
    <n v="37604"/>
    <s v="400 1181329487839"/>
    <n v="1181329487839"/>
    <s v="Toulou Creek"/>
    <n v="199.81800000000001"/>
    <n v="404"/>
    <n v="2.5000000000000001E-2"/>
    <n v="4.9000000000000004"/>
    <n v="8.6"/>
    <n v="979"/>
    <n v="1718"/>
    <n v="3"/>
    <x v="0"/>
    <n v="1"/>
    <n v="1718"/>
    <n v="200"/>
    <n v="0.25"/>
    <n v="245"/>
    <n v="50"/>
    <n v="1"/>
    <n v="0"/>
    <n v="3"/>
    <s v="island-braided"/>
    <s v="Oncorhynchus mykiss"/>
    <s v="summer"/>
    <x v="0"/>
    <x v="1"/>
    <x v="3"/>
    <s v="ACKET-s"/>
    <s v="na"/>
    <s v="na"/>
    <s v="independent"/>
    <s v="extirpated via barriers"/>
    <s v="anthropogenically blocked"/>
    <n v="170200020507"/>
    <s v="Toulou Creek"/>
    <s v="N"/>
    <s v=" "/>
    <s v="Interior Columbia"/>
    <n v="0"/>
    <n v="203039.797101"/>
    <n v="1274568493.4400001"/>
  </r>
  <r>
    <n v="37605"/>
    <s v="Polyline"/>
    <n v="1"/>
    <n v="37605"/>
    <n v="1"/>
    <n v="37605"/>
    <s v="600 1181329487839"/>
    <n v="1181329487839"/>
    <s v="Toulou Creek"/>
    <n v="199.81700000000001"/>
    <n v="405"/>
    <n v="0.03"/>
    <n v="4.9000000000000004"/>
    <n v="8.6"/>
    <n v="979"/>
    <n v="1718"/>
    <n v="3"/>
    <x v="0"/>
    <n v="1"/>
    <n v="1718"/>
    <n v="200"/>
    <n v="0.25"/>
    <n v="245"/>
    <n v="50"/>
    <n v="1"/>
    <n v="0"/>
    <n v="3"/>
    <s v="island-braided"/>
    <s v="Oncorhynchus mykiss"/>
    <s v="summer"/>
    <x v="0"/>
    <x v="1"/>
    <x v="3"/>
    <s v="ACKET-s"/>
    <s v="na"/>
    <s v="na"/>
    <s v="independent"/>
    <s v="extirpated via barriers"/>
    <s v="anthropogenically blocked"/>
    <n v="170200020507"/>
    <s v="Toulou Creek"/>
    <s v="N"/>
    <s v=" "/>
    <s v="Interior Columbia"/>
    <n v="0"/>
    <n v="203039.797101"/>
    <n v="1274568493.4400001"/>
  </r>
  <r>
    <n v="37606"/>
    <s v="Polyline"/>
    <n v="1"/>
    <n v="37606"/>
    <n v="1"/>
    <n v="37606"/>
    <s v="800 1181329487839"/>
    <n v="1181329487839"/>
    <s v="Toulou Creek"/>
    <n v="200.12200000000001"/>
    <n v="413"/>
    <n v="3.5000000000000003E-2"/>
    <n v="4.9000000000000004"/>
    <n v="8.6"/>
    <n v="981"/>
    <n v="1721"/>
    <n v="3"/>
    <x v="0"/>
    <n v="1"/>
    <n v="1721"/>
    <n v="200"/>
    <n v="0.25"/>
    <n v="245"/>
    <n v="50"/>
    <n v="1"/>
    <n v="0"/>
    <n v="3"/>
    <s v="island-braided"/>
    <s v="Oncorhynchus mykiss"/>
    <s v="summer"/>
    <x v="0"/>
    <x v="1"/>
    <x v="3"/>
    <s v="ACKET-s"/>
    <s v="na"/>
    <s v="na"/>
    <s v="independent"/>
    <s v="extirpated via barriers"/>
    <s v="anthropogenically blocked"/>
    <n v="170200020507"/>
    <s v="Toulou Creek"/>
    <s v="N"/>
    <s v=" "/>
    <s v="Interior Columbia"/>
    <n v="0"/>
    <n v="203039.797101"/>
    <n v="1274568493.4400001"/>
  </r>
  <r>
    <n v="37608"/>
    <s v="Polyline"/>
    <n v="1"/>
    <n v="37608"/>
    <n v="1"/>
    <n v="37608"/>
    <s v="1200 1181329487839"/>
    <n v="1181329487839"/>
    <s v="Toulou Creek"/>
    <n v="199.81800000000001"/>
    <n v="421"/>
    <n v="0.02"/>
    <n v="4.9000000000000004"/>
    <n v="8.6"/>
    <n v="979"/>
    <n v="1718"/>
    <n v="3"/>
    <x v="0"/>
    <n v="1"/>
    <n v="1718"/>
    <n v="200"/>
    <n v="0.25"/>
    <n v="245"/>
    <n v="50"/>
    <n v="1"/>
    <n v="0"/>
    <n v="3"/>
    <s v="island-braided"/>
    <s v="Oncorhynchus mykiss"/>
    <s v="summer"/>
    <x v="0"/>
    <x v="1"/>
    <x v="3"/>
    <s v="ACKET-s"/>
    <s v="na"/>
    <s v="na"/>
    <s v="independent"/>
    <s v="extirpated via barriers"/>
    <s v="anthropogenically blocked"/>
    <n v="170200020507"/>
    <s v="Toulou Creek"/>
    <s v="N"/>
    <s v=" "/>
    <s v="Interior Columbia"/>
    <n v="0"/>
    <n v="203039.797101"/>
    <n v="1274568493.4400001"/>
  </r>
  <r>
    <n v="39906"/>
    <s v="Polyline"/>
    <n v="1"/>
    <n v="39906"/>
    <n v="1"/>
    <n v="39906"/>
    <s v="3200 1181215485742"/>
    <n v="1181215485742"/>
    <s v="Colville River"/>
    <n v="200.29499999999999"/>
    <n v="392"/>
    <n v="0.01"/>
    <n v="20.100000000000001"/>
    <n v="31"/>
    <n v="4026"/>
    <n v="6209"/>
    <n v="2"/>
    <x v="0"/>
    <n v="0.5"/>
    <n v="3105"/>
    <n v="100"/>
    <n v="0.25"/>
    <n v="1007"/>
    <n v="50"/>
    <n v="1"/>
    <n v="0"/>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40735"/>
    <s v="Polyline"/>
    <n v="1"/>
    <n v="40735"/>
    <n v="1"/>
    <n v="40735"/>
    <s v="400 1186357486647"/>
    <n v="1186357486647"/>
    <s v="North Fork Sanpoil River"/>
    <n v="200.048"/>
    <n v="841"/>
    <n v="5.5E-2"/>
    <n v="3.7"/>
    <n v="6.8"/>
    <n v="740"/>
    <n v="1360"/>
    <n v="1"/>
    <x v="0"/>
    <n v="0.25"/>
    <n v="340"/>
    <n v="50"/>
    <n v="0.25"/>
    <n v="18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0736"/>
    <s v="Polyline"/>
    <n v="1"/>
    <n v="40736"/>
    <n v="1"/>
    <n v="40736"/>
    <s v="600 1186357486647"/>
    <n v="1186357486647"/>
    <s v="North Fork Sanpoil River"/>
    <n v="200.048"/>
    <n v="848"/>
    <n v="4.4999999999999998E-2"/>
    <n v="3.7"/>
    <n v="6.8"/>
    <n v="740"/>
    <n v="1360"/>
    <n v="1"/>
    <x v="0"/>
    <n v="0.25"/>
    <n v="340"/>
    <n v="50"/>
    <n v="0.25"/>
    <n v="18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0739"/>
    <s v="Polyline"/>
    <n v="1"/>
    <n v="40739"/>
    <n v="1"/>
    <n v="40739"/>
    <s v="1200 1186357486647"/>
    <n v="1186357486647"/>
    <s v="North Fork Sanpoil River"/>
    <n v="200.048"/>
    <n v="869"/>
    <n v="0.03"/>
    <n v="3.7"/>
    <n v="6.8"/>
    <n v="740"/>
    <n v="1360"/>
    <n v="3"/>
    <x v="0"/>
    <n v="1"/>
    <n v="1360"/>
    <n v="200"/>
    <n v="0.25"/>
    <n v="18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1701"/>
    <s v="Polyline"/>
    <n v="1"/>
    <n v="41701"/>
    <n v="1"/>
    <n v="41701"/>
    <s v="16600 1186780479379"/>
    <n v="1186780479379"/>
    <s v="Sanpoil River"/>
    <n v="200.06"/>
    <n v="403"/>
    <n v="0.02"/>
    <n v="15.4"/>
    <n v="24.1"/>
    <n v="3081"/>
    <n v="4821"/>
    <n v="3"/>
    <x v="0"/>
    <n v="1"/>
    <n v="4821"/>
    <n v="200"/>
    <n v="0.25"/>
    <n v="770"/>
    <n v="5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703"/>
    <s v="Polyline"/>
    <n v="1"/>
    <n v="41703"/>
    <n v="1"/>
    <n v="41703"/>
    <s v="17000 1186780479379"/>
    <n v="1186780479379"/>
    <s v="Sanpoil River"/>
    <n v="200.36500000000001"/>
    <n v="408"/>
    <n v="0.02"/>
    <n v="15.4"/>
    <n v="24.1"/>
    <n v="3086"/>
    <n v="4829"/>
    <n v="3"/>
    <x v="0"/>
    <n v="1"/>
    <n v="4829"/>
    <n v="200"/>
    <n v="0.25"/>
    <n v="772"/>
    <n v="50"/>
    <n v="1"/>
    <n v="0"/>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716"/>
    <s v="Polyline"/>
    <n v="1"/>
    <n v="41716"/>
    <n v="1"/>
    <n v="41716"/>
    <s v="19600 1186780479379"/>
    <n v="1186780479379"/>
    <s v="Sanpoil River"/>
    <n v="200.05500000000001"/>
    <n v="434"/>
    <n v="3.5000000000000003E-2"/>
    <n v="15.3"/>
    <n v="23.9"/>
    <n v="3061"/>
    <n v="4781"/>
    <n v="3"/>
    <x v="0"/>
    <n v="1"/>
    <n v="4781"/>
    <n v="200"/>
    <n v="0.25"/>
    <n v="765"/>
    <n v="5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17"/>
    <s v="Polyline"/>
    <n v="1"/>
    <n v="41717"/>
    <n v="1"/>
    <n v="41717"/>
    <s v="19800 1186780479379"/>
    <n v="1186780479379"/>
    <s v="Sanpoil River"/>
    <n v="200.05500000000001"/>
    <n v="432"/>
    <n v="0.02"/>
    <n v="15.3"/>
    <n v="23.9"/>
    <n v="3061"/>
    <n v="4781"/>
    <n v="3"/>
    <x v="0"/>
    <n v="1"/>
    <n v="4781"/>
    <n v="200"/>
    <n v="0.25"/>
    <n v="765"/>
    <n v="5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22"/>
    <s v="Polyline"/>
    <n v="1"/>
    <n v="41722"/>
    <n v="1"/>
    <n v="41722"/>
    <s v="20800 1186780479379"/>
    <n v="1186780479379"/>
    <s v="Sanpoil River"/>
    <n v="200.35900000000001"/>
    <n v="443"/>
    <n v="4.4999999999999998E-2"/>
    <n v="15.3"/>
    <n v="23.9"/>
    <n v="3065"/>
    <n v="4789"/>
    <n v="1"/>
    <x v="0"/>
    <n v="0.25"/>
    <n v="1197"/>
    <n v="50"/>
    <n v="0.25"/>
    <n v="766"/>
    <n v="5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27"/>
    <s v="Polyline"/>
    <n v="1"/>
    <n v="41727"/>
    <n v="1"/>
    <n v="41727"/>
    <s v="21800 1186780479379"/>
    <n v="1186780479379"/>
    <s v="Sanpoil River"/>
    <n v="200.05500000000001"/>
    <n v="442"/>
    <n v="0.02"/>
    <n v="15.3"/>
    <n v="23.9"/>
    <n v="3061"/>
    <n v="4781"/>
    <n v="3"/>
    <x v="0"/>
    <n v="1"/>
    <n v="4781"/>
    <n v="200"/>
    <n v="0.25"/>
    <n v="765"/>
    <n v="5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30"/>
    <s v="Polyline"/>
    <n v="1"/>
    <n v="41730"/>
    <n v="1"/>
    <n v="41730"/>
    <s v="22400 1186780479379"/>
    <n v="1186780479379"/>
    <s v="Sanpoil River"/>
    <n v="200.041"/>
    <n v="447"/>
    <n v="0.03"/>
    <n v="15.2"/>
    <n v="23.9"/>
    <n v="3041"/>
    <n v="4781"/>
    <n v="1"/>
    <x v="0"/>
    <n v="0.25"/>
    <n v="1195"/>
    <n v="50"/>
    <n v="0.25"/>
    <n v="760"/>
    <n v="5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64"/>
    <s v="Polyline"/>
    <n v="1"/>
    <n v="41764"/>
    <n v="1"/>
    <n v="41764"/>
    <s v="29200 1186780479379"/>
    <n v="1186780479379"/>
    <s v="Sanpoil River"/>
    <n v="200.02600000000001"/>
    <n v="469"/>
    <n v="0.02"/>
    <n v="15"/>
    <n v="23.6"/>
    <n v="3000"/>
    <n v="4721"/>
    <n v="3"/>
    <x v="0"/>
    <n v="1"/>
    <n v="4721"/>
    <n v="200"/>
    <n v="0.25"/>
    <n v="750"/>
    <n v="50"/>
    <n v="1"/>
    <n v="0"/>
    <n v="4"/>
    <s v="meandering"/>
    <s v="Oncorhynchus mykiss"/>
    <s v="summer"/>
    <x v="0"/>
    <x v="1"/>
    <x v="4"/>
    <s v="ACSAN-s"/>
    <s v="na"/>
    <s v="na"/>
    <s v="independent"/>
    <s v="functionally extirpated"/>
    <s v="anthropogenically blocked"/>
    <n v="170200040402"/>
    <s v="Jack Creek"/>
    <s v="N"/>
    <s v=" "/>
    <s v="Interior Columbia"/>
    <n v="0"/>
    <n v="177893.53416400001"/>
    <n v="1569118035.1600001"/>
  </r>
  <r>
    <n v="41765"/>
    <s v="Polyline"/>
    <n v="1"/>
    <n v="41765"/>
    <n v="1"/>
    <n v="41765"/>
    <s v="29400 1186780479379"/>
    <n v="1186780479379"/>
    <s v="Sanpoil River"/>
    <n v="200.33099999999999"/>
    <n v="471"/>
    <n v="0.04"/>
    <n v="15"/>
    <n v="23.6"/>
    <n v="3005"/>
    <n v="4728"/>
    <n v="1"/>
    <x v="0"/>
    <n v="0.25"/>
    <n v="1182"/>
    <n v="50"/>
    <n v="0.25"/>
    <n v="751"/>
    <n v="50"/>
    <n v="1"/>
    <n v="0"/>
    <n v="4"/>
    <s v="meandering"/>
    <s v="Oncorhynchus mykiss"/>
    <s v="summer"/>
    <x v="0"/>
    <x v="1"/>
    <x v="4"/>
    <s v="ACSAN-s"/>
    <s v="na"/>
    <s v="na"/>
    <s v="independent"/>
    <s v="functionally extirpated"/>
    <s v="anthropogenically blocked"/>
    <n v="170200040402"/>
    <s v="Jack Creek"/>
    <s v="N"/>
    <s v=" "/>
    <s v="Interior Columbia"/>
    <n v="0"/>
    <n v="177893.53416400001"/>
    <n v="1569118035.1600001"/>
  </r>
  <r>
    <n v="41766"/>
    <s v="Polyline"/>
    <n v="1"/>
    <n v="41766"/>
    <n v="1"/>
    <n v="41766"/>
    <s v="29600 1186780479379"/>
    <n v="1186780479379"/>
    <s v="Sanpoil River"/>
    <n v="200.02600000000001"/>
    <n v="471"/>
    <n v="2.5000000000000001E-2"/>
    <n v="15"/>
    <n v="23.6"/>
    <n v="3000"/>
    <n v="4721"/>
    <n v="1"/>
    <x v="0"/>
    <n v="0.25"/>
    <n v="1180"/>
    <n v="50"/>
    <n v="0.25"/>
    <n v="750"/>
    <n v="50"/>
    <n v="1"/>
    <n v="1"/>
    <n v="4"/>
    <s v="meandering"/>
    <s v="Oncorhynchus mykiss"/>
    <s v="summer"/>
    <x v="0"/>
    <x v="1"/>
    <x v="4"/>
    <s v="ACSAN-s"/>
    <s v="na"/>
    <s v="na"/>
    <s v="independent"/>
    <s v="functionally extirpated"/>
    <s v="anthropogenically blocked"/>
    <n v="170200040402"/>
    <s v="Jack Creek"/>
    <s v="N"/>
    <s v=" "/>
    <s v="Interior Columbia"/>
    <n v="0"/>
    <n v="177893.53416400001"/>
    <n v="1569118035.1600001"/>
  </r>
  <r>
    <n v="41776"/>
    <s v="Polyline"/>
    <n v="1"/>
    <n v="41776"/>
    <n v="1"/>
    <n v="41776"/>
    <s v="31600 1186780479379"/>
    <n v="1186780479379"/>
    <s v="Sanpoil River"/>
    <n v="200.02699999999999"/>
    <n v="476"/>
    <n v="0.06"/>
    <n v="15"/>
    <n v="23.5"/>
    <n v="3000"/>
    <n v="4701"/>
    <n v="1"/>
    <x v="0"/>
    <n v="0.25"/>
    <n v="1175"/>
    <n v="50"/>
    <n v="0.25"/>
    <n v="750"/>
    <n v="5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77"/>
    <s v="Polyline"/>
    <n v="1"/>
    <n v="41777"/>
    <n v="1"/>
    <n v="41777"/>
    <s v="31800 1186780479379"/>
    <n v="1186780479379"/>
    <s v="Sanpoil River"/>
    <n v="200.02699999999999"/>
    <n v="478"/>
    <n v="2.5000000000000001E-2"/>
    <n v="15"/>
    <n v="23.5"/>
    <n v="3000"/>
    <n v="4701"/>
    <n v="3"/>
    <x v="0"/>
    <n v="1"/>
    <n v="4701"/>
    <n v="200"/>
    <n v="0.25"/>
    <n v="750"/>
    <n v="5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3"/>
    <s v="Polyline"/>
    <n v="1"/>
    <n v="41783"/>
    <n v="1"/>
    <n v="41783"/>
    <s v="33000 1186780479379"/>
    <n v="1186780479379"/>
    <s v="Sanpoil River"/>
    <n v="200.02600000000001"/>
    <n v="483"/>
    <n v="0.04"/>
    <n v="15"/>
    <n v="23.5"/>
    <n v="3000"/>
    <n v="4701"/>
    <n v="1"/>
    <x v="0"/>
    <n v="0.25"/>
    <n v="1175"/>
    <n v="50"/>
    <n v="0.25"/>
    <n v="750"/>
    <n v="5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5"/>
    <s v="Polyline"/>
    <n v="1"/>
    <n v="41785"/>
    <n v="1"/>
    <n v="41785"/>
    <s v="33400 1186780479379"/>
    <n v="1186780479379"/>
    <s v="Sanpoil River"/>
    <n v="200.02600000000001"/>
    <n v="483"/>
    <n v="5.5E-2"/>
    <n v="15"/>
    <n v="23.5"/>
    <n v="3000"/>
    <n v="4701"/>
    <n v="1"/>
    <x v="0"/>
    <n v="0.25"/>
    <n v="1175"/>
    <n v="50"/>
    <n v="0.25"/>
    <n v="750"/>
    <n v="50"/>
    <n v="1"/>
    <n v="0"/>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6"/>
    <s v="Polyline"/>
    <n v="1"/>
    <n v="41786"/>
    <n v="1"/>
    <n v="41786"/>
    <s v="33600 1186780479379"/>
    <n v="1186780479379"/>
    <s v="Sanpoil River"/>
    <n v="200.02600000000001"/>
    <n v="488"/>
    <n v="0.04"/>
    <n v="15"/>
    <n v="23.5"/>
    <n v="3000"/>
    <n v="4701"/>
    <n v="1"/>
    <x v="0"/>
    <n v="0.25"/>
    <n v="1175"/>
    <n v="50"/>
    <n v="0.25"/>
    <n v="750"/>
    <n v="50"/>
    <n v="1"/>
    <n v="0"/>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4"/>
    <s v="Polyline"/>
    <n v="1"/>
    <n v="41794"/>
    <n v="1"/>
    <n v="41794"/>
    <s v="35200 1186780479379"/>
    <n v="1186780479379"/>
    <s v="Sanpoil River"/>
    <n v="200.02600000000001"/>
    <n v="489"/>
    <n v="0.02"/>
    <n v="14.9"/>
    <n v="23.3"/>
    <n v="2980"/>
    <n v="4661"/>
    <n v="1"/>
    <x v="0"/>
    <n v="0.25"/>
    <n v="1165"/>
    <n v="50"/>
    <n v="0.25"/>
    <n v="745"/>
    <n v="5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3"/>
    <s v="Polyline"/>
    <n v="1"/>
    <n v="41803"/>
    <n v="1"/>
    <n v="41803"/>
    <s v="37000 1186780479379"/>
    <n v="1186780479379"/>
    <s v="Sanpoil River"/>
    <n v="200.32900000000001"/>
    <n v="498"/>
    <n v="2.5000000000000001E-2"/>
    <n v="14.8"/>
    <n v="23.2"/>
    <n v="2965"/>
    <n v="4648"/>
    <n v="3"/>
    <x v="0"/>
    <n v="1"/>
    <n v="4648"/>
    <n v="200"/>
    <n v="0.25"/>
    <n v="741"/>
    <n v="50"/>
    <n v="1"/>
    <n v="0"/>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6"/>
    <s v="Polyline"/>
    <n v="1"/>
    <n v="41806"/>
    <n v="1"/>
    <n v="41806"/>
    <s v="37600 1186780479379"/>
    <n v="1186780479379"/>
    <s v="Sanpoil River"/>
    <n v="200.024"/>
    <n v="497"/>
    <n v="2.5000000000000001E-2"/>
    <n v="14.8"/>
    <n v="23.2"/>
    <n v="2960"/>
    <n v="4641"/>
    <n v="3"/>
    <x v="0"/>
    <n v="1"/>
    <n v="4641"/>
    <n v="200"/>
    <n v="0.25"/>
    <n v="740"/>
    <n v="5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34"/>
    <s v="Polyline"/>
    <n v="1"/>
    <n v="41834"/>
    <n v="1"/>
    <n v="41834"/>
    <s v="43200 1186780479379"/>
    <n v="1186780479379"/>
    <s v="Sanpoil River"/>
    <n v="200.31200000000001"/>
    <n v="510"/>
    <n v="0.05"/>
    <n v="14.5"/>
    <n v="22.7"/>
    <n v="2905"/>
    <n v="4547"/>
    <n v="1"/>
    <x v="0"/>
    <n v="0.25"/>
    <n v="1137"/>
    <n v="50"/>
    <n v="0.25"/>
    <n v="726"/>
    <n v="5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5"/>
    <s v="Polyline"/>
    <n v="1"/>
    <n v="41835"/>
    <n v="1"/>
    <n v="41835"/>
    <s v="43400 1186780479379"/>
    <n v="1186780479379"/>
    <s v="Sanpoil River"/>
    <n v="200.00700000000001"/>
    <n v="507"/>
    <n v="0.04"/>
    <n v="14.5"/>
    <n v="22.7"/>
    <n v="2900"/>
    <n v="4540"/>
    <n v="3"/>
    <x v="0"/>
    <n v="1"/>
    <n v="4540"/>
    <n v="200"/>
    <n v="0.25"/>
    <n v="725"/>
    <n v="5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52"/>
    <s v="Polyline"/>
    <n v="1"/>
    <n v="41852"/>
    <n v="1"/>
    <n v="41852"/>
    <s v="46800 1186780479379"/>
    <n v="1186780479379"/>
    <s v="Sanpoil River"/>
    <n v="200.018"/>
    <n v="511"/>
    <n v="0.02"/>
    <n v="14.1"/>
    <n v="22.3"/>
    <n v="2820"/>
    <n v="4460"/>
    <n v="3"/>
    <x v="0"/>
    <n v="1"/>
    <n v="4460"/>
    <n v="200"/>
    <n v="0.25"/>
    <n v="705"/>
    <n v="5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4"/>
    <s v="Polyline"/>
    <n v="1"/>
    <n v="41854"/>
    <n v="1"/>
    <n v="41854"/>
    <s v="47200 1186780479379"/>
    <n v="1186780479379"/>
    <s v="Sanpoil River"/>
    <n v="200.018"/>
    <n v="513"/>
    <n v="0.02"/>
    <n v="14.1"/>
    <n v="22.3"/>
    <n v="2820"/>
    <n v="4460"/>
    <n v="3"/>
    <x v="0"/>
    <n v="1"/>
    <n v="4460"/>
    <n v="200"/>
    <n v="0.25"/>
    <n v="705"/>
    <n v="5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9"/>
    <s v="Polyline"/>
    <n v="1"/>
    <n v="41879"/>
    <n v="1"/>
    <n v="41879"/>
    <s v="52200 1186780479379"/>
    <n v="1186780479379"/>
    <s v="Sanpoil River"/>
    <n v="199.977"/>
    <n v="524"/>
    <n v="0.04"/>
    <n v="13.9"/>
    <n v="22"/>
    <n v="2780"/>
    <n v="4399"/>
    <n v="3"/>
    <x v="0"/>
    <n v="1"/>
    <n v="4399"/>
    <n v="200"/>
    <n v="0.25"/>
    <n v="695"/>
    <n v="5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1"/>
    <s v="Polyline"/>
    <n v="1"/>
    <n v="41881"/>
    <n v="1"/>
    <n v="41881"/>
    <s v="52600 1186780479379"/>
    <n v="1186780479379"/>
    <s v="Sanpoil River"/>
    <n v="199.977"/>
    <n v="526"/>
    <n v="3.5000000000000003E-2"/>
    <n v="13.9"/>
    <n v="22"/>
    <n v="2780"/>
    <n v="4399"/>
    <n v="3"/>
    <x v="0"/>
    <n v="1"/>
    <n v="4399"/>
    <n v="200"/>
    <n v="0.25"/>
    <n v="695"/>
    <n v="5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6"/>
    <s v="Polyline"/>
    <n v="1"/>
    <n v="41906"/>
    <n v="1"/>
    <n v="41906"/>
    <s v="57600 1186780479379"/>
    <n v="1186780479379"/>
    <s v="Sanpoil River"/>
    <n v="199.97200000000001"/>
    <n v="538"/>
    <n v="2.5000000000000001E-2"/>
    <n v="13.7"/>
    <n v="21.6"/>
    <n v="2740"/>
    <n v="4319"/>
    <n v="3"/>
    <x v="0"/>
    <n v="1"/>
    <n v="4319"/>
    <n v="200"/>
    <n v="0.25"/>
    <n v="685"/>
    <n v="5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8"/>
    <s v="Polyline"/>
    <n v="1"/>
    <n v="41908"/>
    <n v="1"/>
    <n v="41908"/>
    <s v="58000 1186780479379"/>
    <n v="1186780479379"/>
    <s v="Sanpoil River"/>
    <n v="199.97200000000001"/>
    <n v="544"/>
    <n v="0.04"/>
    <n v="13.7"/>
    <n v="21.6"/>
    <n v="2740"/>
    <n v="4319"/>
    <n v="3"/>
    <x v="0"/>
    <n v="1"/>
    <n v="4319"/>
    <n v="200"/>
    <n v="0.25"/>
    <n v="685"/>
    <n v="5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9"/>
    <s v="Polyline"/>
    <n v="1"/>
    <n v="41909"/>
    <n v="1"/>
    <n v="41909"/>
    <s v="58200 1186780479379"/>
    <n v="1186780479379"/>
    <s v="Sanpoil River"/>
    <n v="200.27699999999999"/>
    <n v="545"/>
    <n v="0.03"/>
    <n v="13.7"/>
    <n v="21.6"/>
    <n v="2744"/>
    <n v="4326"/>
    <n v="3"/>
    <x v="0"/>
    <n v="1"/>
    <n v="4326"/>
    <n v="200"/>
    <n v="0.25"/>
    <n v="686"/>
    <n v="5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34"/>
    <s v="Polyline"/>
    <n v="1"/>
    <n v="41934"/>
    <n v="1"/>
    <n v="41934"/>
    <s v="63200 1186780479379"/>
    <n v="1186780479379"/>
    <s v="Sanpoil River"/>
    <n v="200.26300000000001"/>
    <n v="556"/>
    <n v="0.04"/>
    <n v="13.1"/>
    <n v="20.8"/>
    <n v="2623"/>
    <n v="4165"/>
    <n v="3"/>
    <x v="0"/>
    <n v="1"/>
    <n v="4165"/>
    <n v="200"/>
    <n v="0.25"/>
    <n v="656"/>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35"/>
    <s v="Polyline"/>
    <n v="1"/>
    <n v="41935"/>
    <n v="1"/>
    <n v="41935"/>
    <s v="63400 1186780479379"/>
    <n v="1186780479379"/>
    <s v="Sanpoil River"/>
    <n v="199.99100000000001"/>
    <n v="557"/>
    <n v="0.03"/>
    <n v="13.1"/>
    <n v="20.7"/>
    <n v="2620"/>
    <n v="4140"/>
    <n v="1"/>
    <x v="0"/>
    <n v="0.25"/>
    <n v="1035"/>
    <n v="50"/>
    <n v="0.25"/>
    <n v="655"/>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36"/>
    <s v="Polyline"/>
    <n v="1"/>
    <n v="41936"/>
    <n v="1"/>
    <n v="41936"/>
    <s v="63600 1186780479379"/>
    <n v="1186780479379"/>
    <s v="Sanpoil River"/>
    <n v="199.99100000000001"/>
    <n v="556"/>
    <n v="0.04"/>
    <n v="13.1"/>
    <n v="20.7"/>
    <n v="2620"/>
    <n v="4140"/>
    <n v="3"/>
    <x v="0"/>
    <n v="1"/>
    <n v="4140"/>
    <n v="200"/>
    <n v="0.25"/>
    <n v="655"/>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37"/>
    <s v="Polyline"/>
    <n v="1"/>
    <n v="41937"/>
    <n v="1"/>
    <n v="41937"/>
    <s v="63800 1186780479379"/>
    <n v="1186780479379"/>
    <s v="Sanpoil River"/>
    <n v="199.99100000000001"/>
    <n v="557"/>
    <n v="3.5000000000000003E-2"/>
    <n v="13.1"/>
    <n v="20.7"/>
    <n v="2620"/>
    <n v="4140"/>
    <n v="3"/>
    <x v="0"/>
    <n v="1"/>
    <n v="4140"/>
    <n v="200"/>
    <n v="0.25"/>
    <n v="655"/>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39"/>
    <s v="Polyline"/>
    <n v="1"/>
    <n v="41939"/>
    <n v="1"/>
    <n v="41939"/>
    <s v="64200 1186780479379"/>
    <n v="1186780479379"/>
    <s v="Sanpoil River"/>
    <n v="199.99100000000001"/>
    <n v="560"/>
    <n v="0.08"/>
    <n v="13.1"/>
    <n v="20.7"/>
    <n v="2620"/>
    <n v="4140"/>
    <n v="1"/>
    <x v="0"/>
    <n v="0.25"/>
    <n v="1035"/>
    <n v="50"/>
    <n v="0.25"/>
    <n v="655"/>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40"/>
    <s v="Polyline"/>
    <n v="1"/>
    <n v="41940"/>
    <n v="1"/>
    <n v="41940"/>
    <s v="64400 1186780479379"/>
    <n v="1186780479379"/>
    <s v="Sanpoil River"/>
    <n v="200.29599999999999"/>
    <n v="558"/>
    <n v="0.02"/>
    <n v="13.1"/>
    <n v="20.7"/>
    <n v="2624"/>
    <n v="4146"/>
    <n v="3"/>
    <x v="0"/>
    <n v="1"/>
    <n v="4146"/>
    <n v="200"/>
    <n v="0.25"/>
    <n v="656"/>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46"/>
    <s v="Polyline"/>
    <n v="1"/>
    <n v="41946"/>
    <n v="1"/>
    <n v="41946"/>
    <s v="65600 1186780479379"/>
    <n v="1186780479379"/>
    <s v="Sanpoil River"/>
    <n v="199.95400000000001"/>
    <n v="564"/>
    <n v="2.5000000000000001E-2"/>
    <n v="13.1"/>
    <n v="20.7"/>
    <n v="2619"/>
    <n v="4139"/>
    <n v="3"/>
    <x v="0"/>
    <n v="1"/>
    <n v="4139"/>
    <n v="200"/>
    <n v="0.25"/>
    <n v="655"/>
    <n v="50"/>
    <n v="1"/>
    <n v="0"/>
    <n v="4"/>
    <s v="island-braided"/>
    <s v="Oncorhynchus mykiss"/>
    <s v="summer"/>
    <x v="0"/>
    <x v="1"/>
    <x v="4"/>
    <s v="ACSAN-s"/>
    <s v="na"/>
    <s v="na"/>
    <s v="independent"/>
    <s v="functionally extirpated"/>
    <s v="anthropogenically blocked"/>
    <n v="170200040301"/>
    <s v="Seventeenmile Creek"/>
    <s v="N"/>
    <s v=" "/>
    <s v="Interior Columbia"/>
    <n v="0"/>
    <n v="222500.89916100001"/>
    <n v="1894186531.8800001"/>
  </r>
  <r>
    <n v="41952"/>
    <s v="Polyline"/>
    <n v="1"/>
    <n v="41952"/>
    <n v="1"/>
    <n v="41952"/>
    <s v="66800 1186780479379"/>
    <n v="1186780479379"/>
    <s v="Sanpoil River"/>
    <n v="199.96600000000001"/>
    <n v="568"/>
    <n v="0.02"/>
    <n v="13"/>
    <n v="20.6"/>
    <n v="2600"/>
    <n v="4119"/>
    <n v="1"/>
    <x v="0"/>
    <n v="0.25"/>
    <n v="1030"/>
    <n v="50"/>
    <n v="0.25"/>
    <n v="650"/>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53"/>
    <s v="Polyline"/>
    <n v="1"/>
    <n v="41953"/>
    <n v="1"/>
    <n v="41953"/>
    <s v="67000 1186780479379"/>
    <n v="1186780479379"/>
    <s v="Sanpoil River"/>
    <n v="200.27099999999999"/>
    <n v="568"/>
    <n v="2.5000000000000001E-2"/>
    <n v="13"/>
    <n v="20.6"/>
    <n v="2604"/>
    <n v="4126"/>
    <n v="3"/>
    <x v="0"/>
    <n v="1"/>
    <n v="4126"/>
    <n v="200"/>
    <n v="0.25"/>
    <n v="651"/>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55"/>
    <s v="Polyline"/>
    <n v="1"/>
    <n v="41955"/>
    <n v="1"/>
    <n v="41955"/>
    <s v="67400 1186780479379"/>
    <n v="1186780479379"/>
    <s v="Sanpoil River"/>
    <n v="199.96600000000001"/>
    <n v="568"/>
    <n v="2.5000000000000001E-2"/>
    <n v="13"/>
    <n v="20.6"/>
    <n v="2600"/>
    <n v="4119"/>
    <n v="1"/>
    <x v="0"/>
    <n v="0.25"/>
    <n v="1030"/>
    <n v="50"/>
    <n v="0.25"/>
    <n v="650"/>
    <n v="50"/>
    <n v="0"/>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62"/>
    <s v="Polyline"/>
    <n v="1"/>
    <n v="41962"/>
    <n v="1"/>
    <n v="41962"/>
    <s v="68800 1186780479379"/>
    <n v="1186780479379"/>
    <s v="Sanpoil River"/>
    <n v="199.96600000000001"/>
    <n v="574"/>
    <n v="7.4999999999999997E-2"/>
    <n v="13"/>
    <n v="20.6"/>
    <n v="2600"/>
    <n v="4119"/>
    <n v="1"/>
    <x v="0"/>
    <n v="0.25"/>
    <n v="1030"/>
    <n v="50"/>
    <n v="0.25"/>
    <n v="650"/>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63"/>
    <s v="Polyline"/>
    <n v="1"/>
    <n v="41963"/>
    <n v="1"/>
    <n v="41963"/>
    <s v="69000 1186780479379"/>
    <n v="1186780479379"/>
    <s v="Sanpoil River"/>
    <n v="199.96600000000001"/>
    <n v="576"/>
    <n v="3.5000000000000003E-2"/>
    <n v="13"/>
    <n v="20.6"/>
    <n v="2600"/>
    <n v="4119"/>
    <n v="1"/>
    <x v="0"/>
    <n v="0.25"/>
    <n v="1030"/>
    <n v="50"/>
    <n v="0.25"/>
    <n v="650"/>
    <n v="5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86"/>
    <s v="Polyline"/>
    <n v="1"/>
    <n v="41986"/>
    <n v="1"/>
    <n v="41986"/>
    <s v="73600 1186780479379"/>
    <n v="1186780479379"/>
    <s v="Sanpoil River"/>
    <n v="199.96"/>
    <n v="602"/>
    <n v="4.4999999999999998E-2"/>
    <n v="9.4"/>
    <n v="15.2"/>
    <n v="1880"/>
    <n v="3039"/>
    <n v="1"/>
    <x v="0"/>
    <n v="0.25"/>
    <n v="760"/>
    <n v="50"/>
    <n v="0.25"/>
    <n v="470"/>
    <n v="50"/>
    <n v="1"/>
    <n v="0"/>
    <n v="4"/>
    <s v="island-braided"/>
    <s v="Oncorhynchus mykiss"/>
    <s v="summer"/>
    <x v="0"/>
    <x v="1"/>
    <x v="4"/>
    <s v="ACSAN-s"/>
    <s v="na"/>
    <s v="na"/>
    <s v="independent"/>
    <s v="functionally extirpated"/>
    <s v="anthropogenically blocked"/>
    <n v="170200040107"/>
    <s v="Thirteenmile Creek"/>
    <s v="N"/>
    <s v=" "/>
    <s v="Interior Columbia"/>
    <n v="0"/>
    <n v="180844.73514800001"/>
    <n v="879761172.39600003"/>
  </r>
  <r>
    <n v="41991"/>
    <s v="Polyline"/>
    <n v="1"/>
    <n v="41991"/>
    <n v="1"/>
    <n v="41991"/>
    <s v="74600 1186780479379"/>
    <n v="1186780479379"/>
    <s v="Sanpoil River"/>
    <n v="199.96"/>
    <n v="599"/>
    <n v="0.03"/>
    <n v="9.4"/>
    <n v="15.2"/>
    <n v="1880"/>
    <n v="3039"/>
    <n v="3"/>
    <x v="0"/>
    <n v="1"/>
    <n v="3039"/>
    <n v="200"/>
    <n v="0.25"/>
    <n v="470"/>
    <n v="50"/>
    <n v="1"/>
    <n v="0"/>
    <n v="4"/>
    <s v="island-braided"/>
    <s v="Oncorhynchus mykiss"/>
    <s v="summer"/>
    <x v="0"/>
    <x v="1"/>
    <x v="4"/>
    <s v="ACSAN-s"/>
    <s v="na"/>
    <s v="na"/>
    <s v="independent"/>
    <s v="functionally extirpated"/>
    <s v="anthropogenically blocked"/>
    <n v="170200040107"/>
    <s v="Thirteenmile Creek"/>
    <s v="N"/>
    <s v=" "/>
    <s v="Interior Columbia"/>
    <n v="0"/>
    <n v="180844.73514800001"/>
    <n v="879761172.39600003"/>
  </r>
  <r>
    <n v="41992"/>
    <s v="Polyline"/>
    <n v="1"/>
    <n v="41992"/>
    <n v="1"/>
    <n v="41992"/>
    <s v="74800 1186780479379"/>
    <n v="1186780479379"/>
    <s v="Sanpoil River"/>
    <n v="199.989"/>
    <n v="601"/>
    <n v="0.02"/>
    <n v="9.3000000000000007"/>
    <n v="15.2"/>
    <n v="1860"/>
    <n v="3040"/>
    <n v="3"/>
    <x v="0"/>
    <n v="1"/>
    <n v="3040"/>
    <n v="200"/>
    <n v="0.25"/>
    <n v="465"/>
    <n v="50"/>
    <n v="1"/>
    <n v="0"/>
    <n v="4"/>
    <s v="island-braided"/>
    <s v="Oncorhynchus mykiss"/>
    <s v="summer"/>
    <x v="0"/>
    <x v="1"/>
    <x v="4"/>
    <s v="ACSAN-s"/>
    <s v="na"/>
    <s v="na"/>
    <s v="independent"/>
    <s v="functionally extirpated"/>
    <s v="anthropogenically blocked"/>
    <n v="170200040107"/>
    <s v="Thirteenmile Creek"/>
    <s v="N"/>
    <s v=" "/>
    <s v="Interior Columbia"/>
    <n v="0"/>
    <n v="180844.73514800001"/>
    <n v="879761172.39600003"/>
  </r>
  <r>
    <n v="41996"/>
    <s v="Polyline"/>
    <n v="1"/>
    <n v="41996"/>
    <n v="1"/>
    <n v="41996"/>
    <s v="75600 1186780479379"/>
    <n v="1186780479379"/>
    <s v="Sanpoil River"/>
    <n v="199.99799999999999"/>
    <n v="609"/>
    <n v="6.5000000000000002E-2"/>
    <n v="9.3000000000000007"/>
    <n v="15.2"/>
    <n v="1860"/>
    <n v="3040"/>
    <n v="1"/>
    <x v="0"/>
    <n v="0.25"/>
    <n v="760"/>
    <n v="50"/>
    <n v="0.25"/>
    <n v="465"/>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1998"/>
    <s v="Polyline"/>
    <n v="1"/>
    <n v="41998"/>
    <n v="1"/>
    <n v="41998"/>
    <s v="76000 1186780479379"/>
    <n v="1186780479379"/>
    <s v="Sanpoil River"/>
    <n v="199.99799999999999"/>
    <n v="607"/>
    <n v="0.02"/>
    <n v="9.4"/>
    <n v="15.2"/>
    <n v="1880"/>
    <n v="3040"/>
    <n v="3"/>
    <x v="0"/>
    <n v="1"/>
    <n v="3040"/>
    <n v="200"/>
    <n v="0.25"/>
    <n v="470"/>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1999"/>
    <s v="Polyline"/>
    <n v="1"/>
    <n v="41999"/>
    <n v="1"/>
    <n v="41999"/>
    <s v="76200 1186780479379"/>
    <n v="1186780479379"/>
    <s v="Sanpoil River"/>
    <n v="199.99799999999999"/>
    <n v="609"/>
    <n v="0.03"/>
    <n v="9.3000000000000007"/>
    <n v="15.2"/>
    <n v="1860"/>
    <n v="3040"/>
    <n v="3"/>
    <x v="0"/>
    <n v="1"/>
    <n v="3040"/>
    <n v="200"/>
    <n v="0.25"/>
    <n v="465"/>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3"/>
    <s v="Polyline"/>
    <n v="1"/>
    <n v="42023"/>
    <n v="1"/>
    <n v="42023"/>
    <s v="81000 1186780479379"/>
    <n v="1186780479379"/>
    <s v="Sanpoil River"/>
    <n v="199.93799999999999"/>
    <n v="639"/>
    <n v="4.4999999999999998E-2"/>
    <n v="9"/>
    <n v="14.7"/>
    <n v="1799"/>
    <n v="2939"/>
    <n v="1"/>
    <x v="0"/>
    <n v="0.25"/>
    <n v="735"/>
    <n v="50"/>
    <n v="0.25"/>
    <n v="450"/>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4"/>
    <s v="Polyline"/>
    <n v="1"/>
    <n v="42024"/>
    <n v="1"/>
    <n v="42024"/>
    <s v="81200 1186780479379"/>
    <n v="1186780479379"/>
    <s v="Sanpoil River"/>
    <n v="199.93899999999999"/>
    <n v="642"/>
    <n v="0.02"/>
    <n v="9"/>
    <n v="14.7"/>
    <n v="1799"/>
    <n v="2939"/>
    <n v="3"/>
    <x v="0"/>
    <n v="1"/>
    <n v="2939"/>
    <n v="200"/>
    <n v="0.25"/>
    <n v="450"/>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5"/>
    <s v="Polyline"/>
    <n v="1"/>
    <n v="42025"/>
    <n v="1"/>
    <n v="42025"/>
    <s v="81400 1186780479379"/>
    <n v="1186780479379"/>
    <s v="Sanpoil River"/>
    <n v="199.93799999999999"/>
    <n v="647"/>
    <n v="0.05"/>
    <n v="9"/>
    <n v="14.7"/>
    <n v="1799"/>
    <n v="2939"/>
    <n v="1"/>
    <x v="0"/>
    <n v="0.25"/>
    <n v="735"/>
    <n v="50"/>
    <n v="0.25"/>
    <n v="450"/>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6"/>
    <s v="Polyline"/>
    <n v="1"/>
    <n v="42026"/>
    <n v="1"/>
    <n v="42026"/>
    <s v="81600 1186780479379"/>
    <n v="1186780479379"/>
    <s v="Sanpoil River"/>
    <n v="199.93799999999999"/>
    <n v="646"/>
    <n v="8.5000000000000006E-2"/>
    <n v="9"/>
    <n v="14.7"/>
    <n v="1799"/>
    <n v="2939"/>
    <n v="1"/>
    <x v="0"/>
    <n v="0.25"/>
    <n v="735"/>
    <n v="50"/>
    <n v="0.25"/>
    <n v="450"/>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7"/>
    <s v="Polyline"/>
    <n v="1"/>
    <n v="42027"/>
    <n v="1"/>
    <n v="42027"/>
    <s v="81800 1186780479379"/>
    <n v="1186780479379"/>
    <s v="Sanpoil River"/>
    <n v="199.93799999999999"/>
    <n v="645"/>
    <n v="0.02"/>
    <n v="9"/>
    <n v="14.7"/>
    <n v="1799"/>
    <n v="2939"/>
    <n v="3"/>
    <x v="0"/>
    <n v="1"/>
    <n v="2939"/>
    <n v="200"/>
    <n v="0.25"/>
    <n v="450"/>
    <n v="5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8"/>
    <s v="Polyline"/>
    <n v="1"/>
    <n v="42028"/>
    <n v="1"/>
    <n v="42028"/>
    <s v="82000 1186780479379"/>
    <n v="1186780479379"/>
    <s v="Sanpoil River"/>
    <n v="200.24299999999999"/>
    <n v="642"/>
    <n v="2.5000000000000001E-2"/>
    <n v="9"/>
    <n v="14.7"/>
    <n v="1802"/>
    <n v="2944"/>
    <n v="3"/>
    <x v="0"/>
    <n v="1"/>
    <n v="2944"/>
    <n v="200"/>
    <n v="0.25"/>
    <n v="451"/>
    <n v="50"/>
    <n v="1"/>
    <n v="1"/>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43"/>
    <s v="Polyline"/>
    <n v="1"/>
    <n v="42043"/>
    <n v="1"/>
    <n v="42043"/>
    <s v="85000 1186780479379"/>
    <n v="1186780479379"/>
    <s v="Sanpoil River"/>
    <n v="199.935"/>
    <n v="662"/>
    <n v="3.5000000000000003E-2"/>
    <n v="8.5"/>
    <n v="13.9"/>
    <n v="1699"/>
    <n v="2779"/>
    <n v="1"/>
    <x v="0"/>
    <n v="0.25"/>
    <n v="695"/>
    <n v="50"/>
    <n v="0.25"/>
    <n v="425"/>
    <n v="5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48"/>
    <s v="Polyline"/>
    <n v="1"/>
    <n v="42048"/>
    <n v="1"/>
    <n v="42048"/>
    <s v="86000 1186780479379"/>
    <n v="1186780479379"/>
    <s v="Sanpoil River"/>
    <n v="199.935"/>
    <n v="677"/>
    <n v="0.02"/>
    <n v="8.5"/>
    <n v="13.9"/>
    <n v="1699"/>
    <n v="2779"/>
    <n v="3"/>
    <x v="0"/>
    <n v="1"/>
    <n v="2779"/>
    <n v="200"/>
    <n v="0.25"/>
    <n v="425"/>
    <n v="5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34"/>
    <s v="Polyline"/>
    <n v="1"/>
    <n v="42134"/>
    <n v="1"/>
    <n v="42134"/>
    <s v="103200 1186780479379"/>
    <n v="1186780479379"/>
    <s v="Sanpoil River"/>
    <n v="200.28"/>
    <n v="713"/>
    <n v="0.02"/>
    <n v="4.5"/>
    <n v="8.1"/>
    <n v="901"/>
    <n v="1622"/>
    <n v="3"/>
    <x v="0"/>
    <n v="1"/>
    <n v="1622"/>
    <n v="200"/>
    <n v="0.25"/>
    <n v="225"/>
    <n v="5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5"/>
    <s v="Polyline"/>
    <n v="1"/>
    <n v="42135"/>
    <n v="1"/>
    <n v="42135"/>
    <s v="103400 1186780479379"/>
    <n v="1186780479379"/>
    <s v="Sanpoil River"/>
    <n v="199.97499999999999"/>
    <n v="717"/>
    <n v="0.02"/>
    <n v="4.5"/>
    <n v="8.1"/>
    <n v="900"/>
    <n v="1620"/>
    <n v="3"/>
    <x v="0"/>
    <n v="1"/>
    <n v="1620"/>
    <n v="200"/>
    <n v="0.25"/>
    <n v="225"/>
    <n v="5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7"/>
    <s v="Polyline"/>
    <n v="1"/>
    <n v="42137"/>
    <n v="1"/>
    <n v="42137"/>
    <s v="103800 1186780479379"/>
    <n v="1186780479379"/>
    <s v="Sanpoil River"/>
    <n v="199.97499999999999"/>
    <n v="721"/>
    <n v="2.5000000000000001E-2"/>
    <n v="4.5"/>
    <n v="8.1"/>
    <n v="900"/>
    <n v="1620"/>
    <n v="3"/>
    <x v="0"/>
    <n v="1"/>
    <n v="1620"/>
    <n v="200"/>
    <n v="0.25"/>
    <n v="225"/>
    <n v="5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8"/>
    <s v="Polyline"/>
    <n v="1"/>
    <n v="42138"/>
    <n v="1"/>
    <n v="42138"/>
    <s v="104000 1186780479379"/>
    <n v="1186780479379"/>
    <s v="Sanpoil River"/>
    <n v="199.97499999999999"/>
    <n v="722"/>
    <n v="0.04"/>
    <n v="4.5"/>
    <n v="8"/>
    <n v="900"/>
    <n v="1600"/>
    <n v="3"/>
    <x v="0"/>
    <n v="1"/>
    <n v="1600"/>
    <n v="200"/>
    <n v="0.25"/>
    <n v="22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9"/>
    <s v="Polyline"/>
    <n v="1"/>
    <n v="42139"/>
    <n v="1"/>
    <n v="42139"/>
    <s v="104200 1186780479379"/>
    <n v="1186780479379"/>
    <s v="Sanpoil River"/>
    <n v="199.97499999999999"/>
    <n v="723"/>
    <n v="0.02"/>
    <n v="4.5"/>
    <n v="8"/>
    <n v="900"/>
    <n v="1600"/>
    <n v="1"/>
    <x v="0"/>
    <n v="0.25"/>
    <n v="400"/>
    <n v="50"/>
    <n v="0.25"/>
    <n v="22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6"/>
    <s v="Polyline"/>
    <n v="1"/>
    <n v="42156"/>
    <n v="1"/>
    <n v="42156"/>
    <s v="107600 1186780479379"/>
    <n v="1186780479379"/>
    <s v="Sanpoil River"/>
    <n v="199.96199999999999"/>
    <n v="750"/>
    <n v="3.5000000000000003E-2"/>
    <n v="4.3"/>
    <n v="7.7"/>
    <n v="860"/>
    <n v="1540"/>
    <n v="1"/>
    <x v="0"/>
    <n v="0.25"/>
    <n v="385"/>
    <n v="50"/>
    <n v="0.25"/>
    <n v="215"/>
    <n v="5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0"/>
    <s v="Polyline"/>
    <n v="1"/>
    <n v="42160"/>
    <n v="1"/>
    <n v="42160"/>
    <s v="108400 1186780479379"/>
    <n v="1186780479379"/>
    <s v="Sanpoil River"/>
    <n v="199.96199999999999"/>
    <n v="788"/>
    <n v="0.03"/>
    <n v="4.3"/>
    <n v="7.7"/>
    <n v="860"/>
    <n v="1540"/>
    <n v="3"/>
    <x v="0"/>
    <n v="1"/>
    <n v="1540"/>
    <n v="200"/>
    <n v="0.25"/>
    <n v="21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1"/>
    <s v="Polyline"/>
    <n v="1"/>
    <n v="42161"/>
    <n v="1"/>
    <n v="42161"/>
    <s v="108600 1186780479379"/>
    <n v="1186780479379"/>
    <s v="Sanpoil River"/>
    <n v="199.96199999999999"/>
    <n v="792"/>
    <n v="2.5000000000000001E-2"/>
    <n v="4.3"/>
    <n v="7.7"/>
    <n v="860"/>
    <n v="1540"/>
    <n v="3"/>
    <x v="0"/>
    <n v="1"/>
    <n v="1540"/>
    <n v="200"/>
    <n v="0.25"/>
    <n v="21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2"/>
    <s v="Polyline"/>
    <n v="1"/>
    <n v="42162"/>
    <n v="1"/>
    <n v="42162"/>
    <s v="108800 1186780479379"/>
    <n v="1186780479379"/>
    <s v="Sanpoil River"/>
    <n v="199.96199999999999"/>
    <n v="800"/>
    <n v="3.5000000000000003E-2"/>
    <n v="4.3"/>
    <n v="7.7"/>
    <n v="860"/>
    <n v="1540"/>
    <n v="3"/>
    <x v="0"/>
    <n v="1"/>
    <n v="1540"/>
    <n v="200"/>
    <n v="0.25"/>
    <n v="21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5"/>
    <s v="Polyline"/>
    <n v="1"/>
    <n v="42165"/>
    <n v="1"/>
    <n v="42165"/>
    <s v="109400 1186780479379"/>
    <n v="1186780479379"/>
    <s v="Sanpoil River"/>
    <n v="200.267"/>
    <n v="819"/>
    <n v="4.4999999999999998E-2"/>
    <n v="4.3"/>
    <n v="7.7"/>
    <n v="861"/>
    <n v="1542"/>
    <n v="1"/>
    <x v="0"/>
    <n v="0.25"/>
    <n v="386"/>
    <n v="50"/>
    <n v="0.25"/>
    <n v="21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6"/>
    <s v="Polyline"/>
    <n v="1"/>
    <n v="42166"/>
    <n v="1"/>
    <n v="42166"/>
    <s v="109600 1186780479379"/>
    <n v="1186780479379"/>
    <s v="Sanpoil River"/>
    <n v="199.96199999999999"/>
    <n v="820"/>
    <n v="0.03"/>
    <n v="4.3"/>
    <n v="7.7"/>
    <n v="860"/>
    <n v="1540"/>
    <n v="3"/>
    <x v="0"/>
    <n v="1"/>
    <n v="1540"/>
    <n v="200"/>
    <n v="0.25"/>
    <n v="21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7"/>
    <s v="Polyline"/>
    <n v="1"/>
    <n v="42167"/>
    <n v="1"/>
    <n v="42167"/>
    <s v="109800 1186780479379"/>
    <n v="1186780479379"/>
    <s v="Sanpoil River"/>
    <n v="199.96199999999999"/>
    <n v="828"/>
    <n v="3.5000000000000003E-2"/>
    <n v="4.3"/>
    <n v="7.7"/>
    <n v="860"/>
    <n v="1540"/>
    <n v="3"/>
    <x v="0"/>
    <n v="1"/>
    <n v="1540"/>
    <n v="200"/>
    <n v="0.25"/>
    <n v="215"/>
    <n v="5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68"/>
    <s v="Polyline"/>
    <n v="1"/>
    <n v="42168"/>
    <n v="1"/>
    <n v="42168"/>
    <s v="109871 1186780479379"/>
    <n v="1186780479379"/>
    <s v="Sanpoil River"/>
    <n v="48.371000000000002"/>
    <n v="829"/>
    <n v="4.1000000000000002E-2"/>
    <n v="4.3"/>
    <n v="7.7"/>
    <n v="208"/>
    <n v="372"/>
    <n v="1"/>
    <x v="0"/>
    <n v="0.25"/>
    <n v="93"/>
    <n v="12"/>
    <n v="0.25"/>
    <n v="52"/>
    <n v="12"/>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711"/>
    <s v="Polyline"/>
    <n v="1"/>
    <n v="42711"/>
    <n v="1"/>
    <n v="42711"/>
    <s v="800 1186964486526"/>
    <n v="1186964486526"/>
    <s v="O'Brien Creek"/>
    <n v="200.214"/>
    <n v="708"/>
    <n v="3.5000000000000003E-2"/>
    <n v="4.4000000000000004"/>
    <n v="7.9"/>
    <n v="881"/>
    <n v="1582"/>
    <n v="3"/>
    <x v="0"/>
    <n v="1"/>
    <n v="1582"/>
    <n v="200"/>
    <n v="0.25"/>
    <n v="220"/>
    <n v="50"/>
    <n v="0"/>
    <n v="1"/>
    <n v="4"/>
    <s v="meandering"/>
    <s v="Oncorhynchus mykiss"/>
    <s v="summer"/>
    <x v="0"/>
    <x v="1"/>
    <x v="4"/>
    <s v="ACSAN-s"/>
    <s v="na"/>
    <s v="na"/>
    <s v="independent"/>
    <s v="functionally extirpated"/>
    <s v="anthropogenically blocked"/>
    <n v="170200040102"/>
    <s v="O`Brien Creek"/>
    <s v="N"/>
    <s v=" "/>
    <s v="Interior Columbia"/>
    <n v="0"/>
    <n v="181029.26936599999"/>
    <n v="1256182076.1600001"/>
  </r>
  <r>
    <n v="42712"/>
    <s v="Polyline"/>
    <n v="1"/>
    <n v="42712"/>
    <n v="1"/>
    <n v="42712"/>
    <s v="1000 1186964486526"/>
    <n v="1186964486526"/>
    <s v="O'Brien Creek"/>
    <n v="199.90899999999999"/>
    <n v="718"/>
    <n v="7.4999999999999997E-2"/>
    <n v="4.4000000000000004"/>
    <n v="7.9"/>
    <n v="880"/>
    <n v="1579"/>
    <n v="1"/>
    <x v="0"/>
    <n v="0.25"/>
    <n v="395"/>
    <n v="50"/>
    <n v="0.25"/>
    <n v="220"/>
    <n v="50"/>
    <n v="0"/>
    <n v="1"/>
    <n v="4"/>
    <s v="meandering"/>
    <s v="Oncorhynchus mykiss"/>
    <s v="summer"/>
    <x v="0"/>
    <x v="1"/>
    <x v="4"/>
    <s v="ACSAN-s"/>
    <s v="na"/>
    <s v="na"/>
    <s v="independent"/>
    <s v="functionally extirpated"/>
    <s v="anthropogenically blocked"/>
    <n v="170200040102"/>
    <s v="O`Brien Creek"/>
    <s v="N"/>
    <s v=" "/>
    <s v="Interior Columbia"/>
    <n v="0"/>
    <n v="181029.26936599999"/>
    <n v="1256182076.1600001"/>
  </r>
  <r>
    <n v="43780"/>
    <s v="Polyline"/>
    <n v="1"/>
    <n v="43780"/>
    <n v="1"/>
    <n v="43780"/>
    <s v="600 1187341486052"/>
    <n v="1187341486052"/>
    <s v=" "/>
    <n v="199.99600000000001"/>
    <n v="679"/>
    <n v="0.02"/>
    <n v="7.7"/>
    <n v="12.7"/>
    <n v="1540"/>
    <n v="2540"/>
    <n v="1"/>
    <x v="0"/>
    <n v="0.25"/>
    <n v="635"/>
    <n v="50"/>
    <n v="0.25"/>
    <n v="385"/>
    <n v="50"/>
    <n v="0"/>
    <n v="0"/>
    <n v="4"/>
    <s v="meandering"/>
    <s v="Oncorhynchus mykiss"/>
    <s v="summer"/>
    <x v="0"/>
    <x v="1"/>
    <x v="4"/>
    <s v="ACSAN-s"/>
    <s v="na"/>
    <s v="na"/>
    <s v="independent"/>
    <s v="functionally extirpated"/>
    <s v="anthropogenically blocked"/>
    <n v="170200040105"/>
    <s v="Scatter Creek"/>
    <s v="N"/>
    <s v=" "/>
    <s v="Interior Columbia"/>
    <n v="0"/>
    <n v="281032.11142199999"/>
    <n v="1785581064.02"/>
  </r>
  <r>
    <n v="44289"/>
    <s v="Polyline"/>
    <n v="1"/>
    <n v="44289"/>
    <n v="1"/>
    <n v="44289"/>
    <s v="3200 1187442484566"/>
    <n v="1187442484566"/>
    <s v="West Fork Sanpoil River"/>
    <n v="200.328"/>
    <n v="613"/>
    <n v="0.03"/>
    <n v="8.8000000000000007"/>
    <n v="14.4"/>
    <n v="1763"/>
    <n v="2885"/>
    <n v="3"/>
    <x v="0"/>
    <n v="1"/>
    <n v="2885"/>
    <n v="200"/>
    <n v="0.25"/>
    <n v="441"/>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90"/>
    <s v="Polyline"/>
    <n v="1"/>
    <n v="44290"/>
    <n v="1"/>
    <n v="44290"/>
    <s v="3400 1187442484566"/>
    <n v="1187442484566"/>
    <s v="West Fork Sanpoil River"/>
    <n v="200.023"/>
    <n v="615"/>
    <n v="2.5000000000000001E-2"/>
    <n v="8.8000000000000007"/>
    <n v="14.4"/>
    <n v="1760"/>
    <n v="2880"/>
    <n v="3"/>
    <x v="0"/>
    <n v="1"/>
    <n v="2880"/>
    <n v="200"/>
    <n v="0.25"/>
    <n v="440"/>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95"/>
    <s v="Polyline"/>
    <n v="1"/>
    <n v="44295"/>
    <n v="1"/>
    <n v="44295"/>
    <s v="4400 1187442484566"/>
    <n v="1187442484566"/>
    <s v="West Fork Sanpoil River"/>
    <n v="200.298"/>
    <n v="627"/>
    <n v="0.02"/>
    <n v="8.8000000000000007"/>
    <n v="14.4"/>
    <n v="1763"/>
    <n v="2884"/>
    <n v="1"/>
    <x v="0"/>
    <n v="0.25"/>
    <n v="721"/>
    <n v="50"/>
    <n v="0.25"/>
    <n v="441"/>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4300"/>
    <s v="Polyline"/>
    <n v="1"/>
    <n v="44300"/>
    <n v="1"/>
    <n v="44300"/>
    <s v="5400 1187442484566"/>
    <n v="1187442484566"/>
    <s v="West Fork Sanpoil River"/>
    <n v="200"/>
    <n v="632"/>
    <n v="0.02"/>
    <n v="8.1"/>
    <n v="13.4"/>
    <n v="1620"/>
    <n v="2680"/>
    <n v="3"/>
    <x v="0"/>
    <n v="1"/>
    <n v="2680"/>
    <n v="200"/>
    <n v="0.25"/>
    <n v="405"/>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3"/>
    <s v="Polyline"/>
    <n v="1"/>
    <n v="44313"/>
    <n v="1"/>
    <n v="44313"/>
    <s v="8000 1187442484566"/>
    <n v="1187442484566"/>
    <s v="West Fork Sanpoil River"/>
    <n v="200.04"/>
    <n v="643"/>
    <n v="0.02"/>
    <n v="8"/>
    <n v="13.3"/>
    <n v="1600"/>
    <n v="2661"/>
    <n v="3"/>
    <x v="0"/>
    <n v="1"/>
    <n v="2661"/>
    <n v="200"/>
    <n v="0.25"/>
    <n v="400"/>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7"/>
    <s v="Polyline"/>
    <n v="1"/>
    <n v="44317"/>
    <n v="1"/>
    <n v="44317"/>
    <s v="8800 1187442484566"/>
    <n v="1187442484566"/>
    <s v="West Fork Sanpoil River"/>
    <n v="200.035"/>
    <n v="652"/>
    <n v="3.5000000000000003E-2"/>
    <n v="8"/>
    <n v="13.3"/>
    <n v="1600"/>
    <n v="2660"/>
    <n v="1"/>
    <x v="0"/>
    <n v="0.25"/>
    <n v="665"/>
    <n v="50"/>
    <n v="0.25"/>
    <n v="400"/>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9"/>
    <s v="Polyline"/>
    <n v="1"/>
    <n v="44319"/>
    <n v="1"/>
    <n v="44319"/>
    <s v="9200 1187442484566"/>
    <n v="1187442484566"/>
    <s v="West Fork Sanpoil River"/>
    <n v="200.035"/>
    <n v="655"/>
    <n v="0.04"/>
    <n v="8"/>
    <n v="13.2"/>
    <n v="1600"/>
    <n v="2640"/>
    <n v="3"/>
    <x v="0"/>
    <n v="1"/>
    <n v="2640"/>
    <n v="200"/>
    <n v="0.25"/>
    <n v="400"/>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5"/>
    <s v="Polyline"/>
    <n v="1"/>
    <n v="44335"/>
    <n v="1"/>
    <n v="44335"/>
    <s v="12400 1187442484566"/>
    <n v="1187442484566"/>
    <s v="West Fork Sanpoil River"/>
    <n v="199.94200000000001"/>
    <n v="689"/>
    <n v="0.03"/>
    <n v="7.9"/>
    <n v="13.1"/>
    <n v="1580"/>
    <n v="2619"/>
    <n v="1"/>
    <x v="0"/>
    <n v="0.25"/>
    <n v="655"/>
    <n v="50"/>
    <n v="0.25"/>
    <n v="395"/>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6"/>
    <s v="Polyline"/>
    <n v="1"/>
    <n v="44336"/>
    <n v="1"/>
    <n v="44336"/>
    <s v="12600 1187442484566"/>
    <n v="1187442484566"/>
    <s v="West Fork Sanpoil River"/>
    <n v="199.94200000000001"/>
    <n v="683"/>
    <n v="0.03"/>
    <n v="7.9"/>
    <n v="13.1"/>
    <n v="1580"/>
    <n v="2619"/>
    <n v="3"/>
    <x v="0"/>
    <n v="1"/>
    <n v="2619"/>
    <n v="200"/>
    <n v="0.25"/>
    <n v="395"/>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8"/>
    <s v="Polyline"/>
    <n v="1"/>
    <n v="44338"/>
    <n v="1"/>
    <n v="44338"/>
    <s v="13000 1187442484566"/>
    <n v="1187442484566"/>
    <s v="West Fork Sanpoil River"/>
    <n v="199.94200000000001"/>
    <n v="683"/>
    <n v="5.5E-2"/>
    <n v="7.9"/>
    <n v="13.1"/>
    <n v="1580"/>
    <n v="2619"/>
    <n v="1"/>
    <x v="0"/>
    <n v="0.25"/>
    <n v="655"/>
    <n v="50"/>
    <n v="0.25"/>
    <n v="395"/>
    <n v="50"/>
    <n v="1"/>
    <n v="0"/>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41"/>
    <s v="Polyline"/>
    <n v="1"/>
    <n v="44341"/>
    <n v="1"/>
    <n v="44341"/>
    <s v="13600 1187442484566"/>
    <n v="1187442484566"/>
    <s v="West Fork Sanpoil River"/>
    <n v="199.94200000000001"/>
    <n v="682"/>
    <n v="0.04"/>
    <n v="7.9"/>
    <n v="13.1"/>
    <n v="1580"/>
    <n v="2619"/>
    <n v="1"/>
    <x v="0"/>
    <n v="0.25"/>
    <n v="655"/>
    <n v="50"/>
    <n v="0.25"/>
    <n v="395"/>
    <n v="50"/>
    <n v="1"/>
    <n v="0"/>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45"/>
    <s v="Polyline"/>
    <n v="1"/>
    <n v="44345"/>
    <n v="1"/>
    <n v="44345"/>
    <s v="14400 1187442484566"/>
    <n v="1187442484566"/>
    <s v="West Fork Sanpoil River"/>
    <n v="200.24700000000001"/>
    <n v="690"/>
    <n v="0.02"/>
    <n v="7.9"/>
    <n v="13.1"/>
    <n v="1582"/>
    <n v="2623"/>
    <n v="3"/>
    <x v="0"/>
    <n v="1"/>
    <n v="2623"/>
    <n v="200"/>
    <n v="0.25"/>
    <n v="396"/>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49"/>
    <s v="Polyline"/>
    <n v="1"/>
    <n v="44349"/>
    <n v="1"/>
    <n v="44349"/>
    <s v="15200 1187442484566"/>
    <n v="1187442484566"/>
    <s v="West Fork Sanpoil River"/>
    <n v="199.958"/>
    <n v="697"/>
    <n v="0.02"/>
    <n v="7.9"/>
    <n v="13"/>
    <n v="1580"/>
    <n v="2599"/>
    <n v="3"/>
    <x v="0"/>
    <n v="1"/>
    <n v="2599"/>
    <n v="200"/>
    <n v="0.25"/>
    <n v="395"/>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51"/>
    <s v="Polyline"/>
    <n v="1"/>
    <n v="44351"/>
    <n v="1"/>
    <n v="44351"/>
    <s v="15600 1187442484566"/>
    <n v="1187442484566"/>
    <s v="West Fork Sanpoil River"/>
    <n v="200.023"/>
    <n v="696"/>
    <n v="0.03"/>
    <n v="7.8"/>
    <n v="12.9"/>
    <n v="1560"/>
    <n v="2580"/>
    <n v="3"/>
    <x v="0"/>
    <n v="1"/>
    <n v="2580"/>
    <n v="200"/>
    <n v="0.25"/>
    <n v="390"/>
    <n v="5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74"/>
    <s v="Polyline"/>
    <n v="1"/>
    <n v="44374"/>
    <n v="1"/>
    <n v="44374"/>
    <s v="20200 1187442484566"/>
    <n v="1187442484566"/>
    <s v="West Fork Sanpoil River"/>
    <n v="199.946"/>
    <n v="718"/>
    <n v="0.02"/>
    <n v="5.9"/>
    <n v="10"/>
    <n v="1180"/>
    <n v="1999"/>
    <n v="3"/>
    <x v="0"/>
    <n v="1"/>
    <n v="1999"/>
    <n v="200"/>
    <n v="0.25"/>
    <n v="295"/>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77"/>
    <s v="Polyline"/>
    <n v="1"/>
    <n v="44377"/>
    <n v="1"/>
    <n v="44377"/>
    <s v="20800 1187442484566"/>
    <n v="1187442484566"/>
    <s v="West Fork Sanpoil River"/>
    <n v="200.31399999999999"/>
    <n v="723"/>
    <n v="0.02"/>
    <n v="5.8"/>
    <n v="10"/>
    <n v="1162"/>
    <n v="2003"/>
    <n v="3"/>
    <x v="0"/>
    <n v="1"/>
    <n v="2003"/>
    <n v="200"/>
    <n v="0.25"/>
    <n v="291"/>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6"/>
    <s v="Polyline"/>
    <n v="1"/>
    <n v="44386"/>
    <n v="1"/>
    <n v="44386"/>
    <s v="22600 1187442484566"/>
    <n v="1187442484566"/>
    <s v="West Fork Sanpoil River"/>
    <n v="199.97499999999999"/>
    <n v="728"/>
    <n v="0.02"/>
    <n v="5.3"/>
    <n v="9.3000000000000007"/>
    <n v="1060"/>
    <n v="1860"/>
    <n v="1"/>
    <x v="0"/>
    <n v="0.25"/>
    <n v="465"/>
    <n v="50"/>
    <n v="0.25"/>
    <n v="265"/>
    <n v="5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8"/>
    <s v="Polyline"/>
    <n v="1"/>
    <n v="44398"/>
    <n v="1"/>
    <n v="44398"/>
    <s v="25000 1187442484566"/>
    <n v="1187442484566"/>
    <s v="West Fork Sanpoil River"/>
    <n v="200.02199999999999"/>
    <n v="736"/>
    <n v="5.5E-2"/>
    <n v="5.2"/>
    <n v="9.1"/>
    <n v="1040"/>
    <n v="1820"/>
    <n v="1"/>
    <x v="0"/>
    <n v="0.25"/>
    <n v="455"/>
    <n v="50"/>
    <n v="0.25"/>
    <n v="260"/>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9"/>
    <s v="Polyline"/>
    <n v="1"/>
    <n v="44399"/>
    <n v="1"/>
    <n v="44399"/>
    <s v="25200 1187442484566"/>
    <n v="1187442484566"/>
    <s v="West Fork Sanpoil River"/>
    <n v="200.024"/>
    <n v="736"/>
    <n v="0.02"/>
    <n v="5.3"/>
    <n v="9.1999999999999993"/>
    <n v="1060"/>
    <n v="1840"/>
    <n v="3"/>
    <x v="0"/>
    <n v="1"/>
    <n v="1840"/>
    <n v="200"/>
    <n v="0.25"/>
    <n v="265"/>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4"/>
    <s v="Polyline"/>
    <n v="1"/>
    <n v="44404"/>
    <n v="1"/>
    <n v="44404"/>
    <s v="26200 1187442484566"/>
    <n v="1187442484566"/>
    <s v="West Fork Sanpoil River"/>
    <n v="199.99"/>
    <n v="743"/>
    <n v="0.02"/>
    <n v="5.2"/>
    <n v="9.1"/>
    <n v="1040"/>
    <n v="1820"/>
    <n v="1"/>
    <x v="0"/>
    <n v="0.25"/>
    <n v="455"/>
    <n v="50"/>
    <n v="0.25"/>
    <n v="260"/>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6"/>
    <s v="Polyline"/>
    <n v="1"/>
    <n v="44406"/>
    <n v="1"/>
    <n v="44406"/>
    <s v="26600 1187442484566"/>
    <n v="1187442484566"/>
    <s v="West Fork Sanpoil River"/>
    <n v="199.99"/>
    <n v="747"/>
    <n v="5.5E-2"/>
    <n v="5.2"/>
    <n v="9.1"/>
    <n v="1040"/>
    <n v="1820"/>
    <n v="1"/>
    <x v="0"/>
    <n v="0.25"/>
    <n v="455"/>
    <n v="50"/>
    <n v="0.25"/>
    <n v="260"/>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8"/>
    <s v="Polyline"/>
    <n v="1"/>
    <n v="44408"/>
    <n v="1"/>
    <n v="44408"/>
    <s v="27000 1187442484566"/>
    <n v="1187442484566"/>
    <s v="West Fork Sanpoil River"/>
    <n v="200.29499999999999"/>
    <n v="743"/>
    <n v="0.05"/>
    <n v="5.2"/>
    <n v="9"/>
    <n v="1042"/>
    <n v="1803"/>
    <n v="1"/>
    <x v="0"/>
    <n v="0.25"/>
    <n v="451"/>
    <n v="50"/>
    <n v="0.25"/>
    <n v="261"/>
    <n v="5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5365"/>
    <s v="Polyline"/>
    <n v="1"/>
    <n v="45365"/>
    <n v="1"/>
    <n v="45365"/>
    <s v="600 1187987484553"/>
    <n v="1187987484553"/>
    <s v="Gold Creek"/>
    <n v="200.02600000000001"/>
    <n v="633"/>
    <n v="2.5000000000000001E-2"/>
    <n v="3.9"/>
    <n v="7.1"/>
    <n v="780"/>
    <n v="1420"/>
    <n v="3"/>
    <x v="0"/>
    <n v="1"/>
    <n v="1420"/>
    <n v="200"/>
    <n v="0.25"/>
    <n v="19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66"/>
    <s v="Polyline"/>
    <n v="1"/>
    <n v="45366"/>
    <n v="1"/>
    <n v="45366"/>
    <s v="800 1187987484553"/>
    <n v="1187987484553"/>
    <s v="Gold Creek"/>
    <n v="200.33099999999999"/>
    <n v="637"/>
    <n v="0.02"/>
    <n v="3.9"/>
    <n v="7.1"/>
    <n v="781"/>
    <n v="1422"/>
    <n v="3"/>
    <x v="0"/>
    <n v="1"/>
    <n v="1422"/>
    <n v="200"/>
    <n v="0.25"/>
    <n v="19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67"/>
    <s v="Polyline"/>
    <n v="1"/>
    <n v="45367"/>
    <n v="1"/>
    <n v="45367"/>
    <s v="1000 1187987484553"/>
    <n v="1187987484553"/>
    <s v="Gold Creek"/>
    <n v="200.02600000000001"/>
    <n v="639"/>
    <n v="2.5000000000000001E-2"/>
    <n v="3.9"/>
    <n v="7.1"/>
    <n v="780"/>
    <n v="1420"/>
    <n v="3"/>
    <x v="0"/>
    <n v="1"/>
    <n v="1420"/>
    <n v="200"/>
    <n v="0.25"/>
    <n v="19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68"/>
    <s v="Polyline"/>
    <n v="1"/>
    <n v="45368"/>
    <n v="1"/>
    <n v="45368"/>
    <s v="1200 1187987484553"/>
    <n v="1187987484553"/>
    <s v="Gold Creek"/>
    <n v="200.02600000000001"/>
    <n v="651"/>
    <n v="4.4999999999999998E-2"/>
    <n v="3.9"/>
    <n v="7.1"/>
    <n v="780"/>
    <n v="1420"/>
    <n v="1"/>
    <x v="0"/>
    <n v="0.25"/>
    <n v="355"/>
    <n v="50"/>
    <n v="0.25"/>
    <n v="19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69"/>
    <s v="Polyline"/>
    <n v="1"/>
    <n v="45369"/>
    <n v="1"/>
    <n v="45369"/>
    <s v="1400 1187987484553"/>
    <n v="1187987484553"/>
    <s v="Gold Creek"/>
    <n v="200.02600000000001"/>
    <n v="652"/>
    <n v="0.05"/>
    <n v="3.9"/>
    <n v="7.1"/>
    <n v="780"/>
    <n v="1420"/>
    <n v="1"/>
    <x v="0"/>
    <n v="0.25"/>
    <n v="355"/>
    <n v="50"/>
    <n v="0.25"/>
    <n v="19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0"/>
    <s v="Polyline"/>
    <n v="1"/>
    <n v="45370"/>
    <n v="1"/>
    <n v="45370"/>
    <s v="1600 1187987484553"/>
    <n v="1187987484553"/>
    <s v="Gold Creek"/>
    <n v="200.02600000000001"/>
    <n v="654"/>
    <n v="0.02"/>
    <n v="3.9"/>
    <n v="7.1"/>
    <n v="780"/>
    <n v="1420"/>
    <n v="3"/>
    <x v="0"/>
    <n v="1"/>
    <n v="1420"/>
    <n v="200"/>
    <n v="0.25"/>
    <n v="19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1"/>
    <s v="Polyline"/>
    <n v="1"/>
    <n v="45371"/>
    <n v="1"/>
    <n v="45371"/>
    <s v="1800 1187987484553"/>
    <n v="1187987484553"/>
    <s v="Gold Creek"/>
    <n v="200.023"/>
    <n v="656"/>
    <n v="2.5000000000000001E-2"/>
    <n v="3.9"/>
    <n v="7.1"/>
    <n v="780"/>
    <n v="1420"/>
    <n v="3"/>
    <x v="0"/>
    <n v="1"/>
    <n v="1420"/>
    <n v="200"/>
    <n v="0.25"/>
    <n v="195"/>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2"/>
    <s v="Polyline"/>
    <n v="1"/>
    <n v="45372"/>
    <n v="1"/>
    <n v="45372"/>
    <s v="2000 1187987484553"/>
    <n v="1187987484553"/>
    <s v="Gold Creek"/>
    <n v="200.26599999999999"/>
    <n v="661"/>
    <n v="3.5000000000000003E-2"/>
    <n v="3.8"/>
    <n v="7"/>
    <n v="761"/>
    <n v="1402"/>
    <n v="3"/>
    <x v="0"/>
    <n v="1"/>
    <n v="1402"/>
    <n v="200"/>
    <n v="0.25"/>
    <n v="190"/>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3"/>
    <s v="Polyline"/>
    <n v="1"/>
    <n v="45373"/>
    <n v="1"/>
    <n v="45373"/>
    <s v="2200 1187987484553"/>
    <n v="1187987484553"/>
    <s v="Gold Creek"/>
    <n v="199.96100000000001"/>
    <n v="663"/>
    <n v="2.5000000000000001E-2"/>
    <n v="3.8"/>
    <n v="7"/>
    <n v="760"/>
    <n v="1400"/>
    <n v="3"/>
    <x v="0"/>
    <n v="1"/>
    <n v="1400"/>
    <n v="200"/>
    <n v="0.25"/>
    <n v="190"/>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8"/>
    <s v="Polyline"/>
    <n v="1"/>
    <n v="45378"/>
    <n v="1"/>
    <n v="45378"/>
    <s v="3200 1187987484553"/>
    <n v="1187987484553"/>
    <s v="Gold Creek"/>
    <n v="200.30600000000001"/>
    <n v="683"/>
    <n v="0.02"/>
    <n v="3.8"/>
    <n v="7"/>
    <n v="761"/>
    <n v="1402"/>
    <n v="3"/>
    <x v="0"/>
    <n v="1"/>
    <n v="1402"/>
    <n v="200"/>
    <n v="0.25"/>
    <n v="190"/>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9"/>
    <s v="Polyline"/>
    <n v="1"/>
    <n v="45379"/>
    <n v="1"/>
    <n v="45379"/>
    <s v="3400 1187987484553"/>
    <n v="1187987484553"/>
    <s v="Gold Creek"/>
    <n v="200.02799999999999"/>
    <n v="686"/>
    <n v="2.5000000000000001E-2"/>
    <n v="3.8"/>
    <n v="6.9"/>
    <n v="760"/>
    <n v="1380"/>
    <n v="3"/>
    <x v="0"/>
    <n v="1"/>
    <n v="1380"/>
    <n v="200"/>
    <n v="0.25"/>
    <n v="190"/>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80"/>
    <s v="Polyline"/>
    <n v="1"/>
    <n v="45380"/>
    <n v="1"/>
    <n v="45380"/>
    <s v="3600 1187987484553"/>
    <n v="1187987484553"/>
    <s v="Gold Creek"/>
    <n v="200.02799999999999"/>
    <n v="689"/>
    <n v="2.5000000000000001E-2"/>
    <n v="3.8"/>
    <n v="6.9"/>
    <n v="760"/>
    <n v="1380"/>
    <n v="3"/>
    <x v="0"/>
    <n v="1"/>
    <n v="1380"/>
    <n v="200"/>
    <n v="0.25"/>
    <n v="190"/>
    <n v="5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81"/>
    <s v="Polyline"/>
    <n v="1"/>
    <n v="45381"/>
    <n v="1"/>
    <n v="45381"/>
    <s v="3800 1187987484553"/>
    <n v="1187987484553"/>
    <s v="Gold Creek"/>
    <n v="200.02799999999999"/>
    <n v="694"/>
    <n v="0.02"/>
    <n v="3.7"/>
    <n v="6.9"/>
    <n v="740"/>
    <n v="1380"/>
    <n v="3"/>
    <x v="0"/>
    <n v="1"/>
    <n v="1380"/>
    <n v="200"/>
    <n v="0.25"/>
    <n v="18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82"/>
    <s v="Polyline"/>
    <n v="1"/>
    <n v="45382"/>
    <n v="1"/>
    <n v="45382"/>
    <s v="4000 1187987484553"/>
    <n v="1187987484553"/>
    <s v="Gold Creek"/>
    <n v="200.02799999999999"/>
    <n v="695"/>
    <n v="2.5000000000000001E-2"/>
    <n v="3.7"/>
    <n v="6.9"/>
    <n v="740"/>
    <n v="1380"/>
    <n v="3"/>
    <x v="0"/>
    <n v="1"/>
    <n v="1380"/>
    <n v="200"/>
    <n v="0.25"/>
    <n v="18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83"/>
    <s v="Polyline"/>
    <n v="1"/>
    <n v="45383"/>
    <n v="1"/>
    <n v="45383"/>
    <s v="4200 1187987484553"/>
    <n v="1187987484553"/>
    <s v="Gold Creek"/>
    <n v="200.023"/>
    <n v="702"/>
    <n v="0.02"/>
    <n v="3.7"/>
    <n v="6.9"/>
    <n v="740"/>
    <n v="1380"/>
    <n v="3"/>
    <x v="0"/>
    <n v="1"/>
    <n v="1380"/>
    <n v="200"/>
    <n v="0.25"/>
    <n v="18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84"/>
    <s v="Polyline"/>
    <n v="1"/>
    <n v="45384"/>
    <n v="1"/>
    <n v="45384"/>
    <s v="4400 1187987484553"/>
    <n v="1187987484553"/>
    <s v="Gold Creek"/>
    <n v="200.25"/>
    <n v="706"/>
    <n v="2.5000000000000001E-2"/>
    <n v="3.7"/>
    <n v="6.9"/>
    <n v="741"/>
    <n v="1382"/>
    <n v="3"/>
    <x v="0"/>
    <n v="1"/>
    <n v="1382"/>
    <n v="200"/>
    <n v="0.25"/>
    <n v="185"/>
    <n v="5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6367"/>
    <s v="Polyline"/>
    <n v="1"/>
    <n v="46367"/>
    <n v="1"/>
    <n v="46367"/>
    <s v="1800 1189278485272"/>
    <n v="1189278485272"/>
    <s v="Lost Creek"/>
    <n v="200.006"/>
    <n v="777"/>
    <n v="0.02"/>
    <n v="5.3"/>
    <n v="9.1999999999999993"/>
    <n v="1060"/>
    <n v="1840"/>
    <n v="3"/>
    <x v="0"/>
    <n v="1"/>
    <n v="1840"/>
    <n v="200"/>
    <n v="0.25"/>
    <n v="265"/>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72"/>
    <s v="Polyline"/>
    <n v="1"/>
    <n v="46372"/>
    <n v="1"/>
    <n v="46372"/>
    <s v="2800 1189278485272"/>
    <n v="1189278485272"/>
    <s v="Lost Creek"/>
    <n v="200.03800000000001"/>
    <n v="786"/>
    <n v="0.03"/>
    <n v="5.3"/>
    <n v="9.1999999999999993"/>
    <n v="1060"/>
    <n v="1840"/>
    <n v="3"/>
    <x v="0"/>
    <n v="1"/>
    <n v="1840"/>
    <n v="200"/>
    <n v="0.25"/>
    <n v="265"/>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78"/>
    <s v="Polyline"/>
    <n v="1"/>
    <n v="46378"/>
    <n v="1"/>
    <n v="46378"/>
    <s v="4000 1189278485272"/>
    <n v="1189278485272"/>
    <s v="Lost Creek"/>
    <n v="200.03800000000001"/>
    <n v="800"/>
    <n v="0.02"/>
    <n v="5.3"/>
    <n v="9.1"/>
    <n v="1060"/>
    <n v="1820"/>
    <n v="3"/>
    <x v="0"/>
    <n v="1"/>
    <n v="1820"/>
    <n v="200"/>
    <n v="0.25"/>
    <n v="265"/>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79"/>
    <s v="Polyline"/>
    <n v="1"/>
    <n v="46379"/>
    <n v="1"/>
    <n v="46379"/>
    <s v="4200 1189278485272"/>
    <n v="1189278485272"/>
    <s v="Lost Creek"/>
    <n v="199.99199999999999"/>
    <n v="799"/>
    <n v="0.02"/>
    <n v="5.2"/>
    <n v="9.1"/>
    <n v="1040"/>
    <n v="1820"/>
    <n v="3"/>
    <x v="0"/>
    <n v="1"/>
    <n v="1820"/>
    <n v="200"/>
    <n v="0.25"/>
    <n v="260"/>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08"/>
    <s v="Polyline"/>
    <n v="1"/>
    <n v="46408"/>
    <n v="1"/>
    <n v="46408"/>
    <s v="10000 1189278485272"/>
    <n v="1189278485272"/>
    <s v="Lost Creek"/>
    <n v="199.97300000000001"/>
    <n v="921"/>
    <n v="5.5E-2"/>
    <n v="5"/>
    <n v="8.8000000000000007"/>
    <n v="1000"/>
    <n v="1760"/>
    <n v="1"/>
    <x v="0"/>
    <n v="0.25"/>
    <n v="440"/>
    <n v="50"/>
    <n v="0.25"/>
    <n v="25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09"/>
    <s v="Polyline"/>
    <n v="1"/>
    <n v="46409"/>
    <n v="1"/>
    <n v="46409"/>
    <s v="10200 1189278485272"/>
    <n v="1189278485272"/>
    <s v="Lost Creek"/>
    <n v="199.97200000000001"/>
    <n v="923"/>
    <n v="2.5000000000000001E-2"/>
    <n v="5"/>
    <n v="8.8000000000000007"/>
    <n v="1000"/>
    <n v="1760"/>
    <n v="3"/>
    <x v="0"/>
    <n v="1"/>
    <n v="1760"/>
    <n v="200"/>
    <n v="0.25"/>
    <n v="25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13"/>
    <s v="Polyline"/>
    <n v="1"/>
    <n v="46413"/>
    <n v="1"/>
    <n v="46413"/>
    <s v="11000 1189278485272"/>
    <n v="1189278485272"/>
    <s v="Lost Creek"/>
    <n v="199.95699999999999"/>
    <n v="933"/>
    <n v="0.03"/>
    <n v="4.8"/>
    <n v="8.4"/>
    <n v="960"/>
    <n v="1680"/>
    <n v="3"/>
    <x v="0"/>
    <n v="1"/>
    <n v="1680"/>
    <n v="200"/>
    <n v="0.25"/>
    <n v="24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0"/>
    <s v="Polyline"/>
    <n v="1"/>
    <n v="46420"/>
    <n v="1"/>
    <n v="46420"/>
    <s v="12400 1189278485272"/>
    <n v="1189278485272"/>
    <s v="Lost Creek"/>
    <n v="199.95699999999999"/>
    <n v="969"/>
    <n v="0.05"/>
    <n v="4.7"/>
    <n v="8.3000000000000007"/>
    <n v="940"/>
    <n v="1660"/>
    <n v="1"/>
    <x v="0"/>
    <n v="0.25"/>
    <n v="415"/>
    <n v="50"/>
    <n v="0.25"/>
    <n v="235"/>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6"/>
    <s v="Polyline"/>
    <n v="1"/>
    <n v="46436"/>
    <n v="1"/>
    <n v="46436"/>
    <s v="15600 1189278485272"/>
    <n v="1189278485272"/>
    <s v="Lost Creek"/>
    <n v="200.04300000000001"/>
    <n v="999"/>
    <n v="0.02"/>
    <n v="4.3"/>
    <n v="7.7"/>
    <n v="860"/>
    <n v="1540"/>
    <n v="3"/>
    <x v="0"/>
    <n v="1"/>
    <n v="1540"/>
    <n v="200"/>
    <n v="0.25"/>
    <n v="215"/>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8"/>
    <s v="Polyline"/>
    <n v="1"/>
    <n v="46438"/>
    <n v="1"/>
    <n v="46438"/>
    <s v="16000 1189278485272"/>
    <n v="1189278485272"/>
    <s v="Lost Creek"/>
    <n v="200.04300000000001"/>
    <n v="1001"/>
    <n v="0.02"/>
    <n v="4.2"/>
    <n v="7.7"/>
    <n v="840"/>
    <n v="1540"/>
    <n v="3"/>
    <x v="0"/>
    <n v="1"/>
    <n v="1540"/>
    <n v="200"/>
    <n v="0.25"/>
    <n v="210"/>
    <n v="5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9"/>
    <s v="Polyline"/>
    <n v="1"/>
    <n v="46439"/>
    <n v="1"/>
    <n v="46439"/>
    <s v="16200 1189278485272"/>
    <n v="1189278485272"/>
    <s v="Lost Creek"/>
    <n v="200.04300000000001"/>
    <n v="1005"/>
    <n v="0.02"/>
    <n v="4.2"/>
    <n v="7.7"/>
    <n v="840"/>
    <n v="1540"/>
    <n v="3"/>
    <x v="0"/>
    <n v="1"/>
    <n v="1540"/>
    <n v="200"/>
    <n v="0.25"/>
    <n v="21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40"/>
    <s v="Polyline"/>
    <n v="1"/>
    <n v="46440"/>
    <n v="1"/>
    <n v="46440"/>
    <s v="16400 1189278485272"/>
    <n v="1189278485272"/>
    <s v="Lost Creek"/>
    <n v="200.04300000000001"/>
    <n v="1011"/>
    <n v="0.03"/>
    <n v="4.2"/>
    <n v="7.6"/>
    <n v="840"/>
    <n v="1520"/>
    <n v="3"/>
    <x v="0"/>
    <n v="1"/>
    <n v="1520"/>
    <n v="200"/>
    <n v="0.25"/>
    <n v="21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41"/>
    <s v="Polyline"/>
    <n v="1"/>
    <n v="46441"/>
    <n v="1"/>
    <n v="46441"/>
    <s v="16600 1189278485272"/>
    <n v="1189278485272"/>
    <s v="Lost Creek"/>
    <n v="200.04300000000001"/>
    <n v="1015"/>
    <n v="0.03"/>
    <n v="4.2"/>
    <n v="7.6"/>
    <n v="840"/>
    <n v="1520"/>
    <n v="3"/>
    <x v="0"/>
    <n v="1"/>
    <n v="1520"/>
    <n v="200"/>
    <n v="0.25"/>
    <n v="21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42"/>
    <s v="Polyline"/>
    <n v="1"/>
    <n v="46442"/>
    <n v="1"/>
    <n v="46442"/>
    <s v="16800 1189278485272"/>
    <n v="1189278485272"/>
    <s v="Lost Creek"/>
    <n v="200.04300000000001"/>
    <n v="1019"/>
    <n v="0.02"/>
    <n v="4.2"/>
    <n v="7.6"/>
    <n v="840"/>
    <n v="1520"/>
    <n v="3"/>
    <x v="0"/>
    <n v="1"/>
    <n v="1520"/>
    <n v="200"/>
    <n v="0.25"/>
    <n v="21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43"/>
    <s v="Polyline"/>
    <n v="1"/>
    <n v="46443"/>
    <n v="1"/>
    <n v="46443"/>
    <s v="17000 1189278485272"/>
    <n v="1189278485272"/>
    <s v="Lost Creek"/>
    <n v="200.34800000000001"/>
    <n v="1023"/>
    <n v="0.02"/>
    <n v="4.2"/>
    <n v="7.6"/>
    <n v="841"/>
    <n v="1523"/>
    <n v="3"/>
    <x v="0"/>
    <n v="1"/>
    <n v="1523"/>
    <n v="200"/>
    <n v="0.25"/>
    <n v="21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44"/>
    <s v="Polyline"/>
    <n v="1"/>
    <n v="46444"/>
    <n v="1"/>
    <n v="46444"/>
    <s v="17200 1189278485272"/>
    <n v="1189278485272"/>
    <s v="Lost Creek"/>
    <n v="200.04300000000001"/>
    <n v="1031"/>
    <n v="3.5000000000000003E-2"/>
    <n v="4.2"/>
    <n v="7.6"/>
    <n v="840"/>
    <n v="1520"/>
    <n v="3"/>
    <x v="0"/>
    <n v="1"/>
    <n v="1520"/>
    <n v="200"/>
    <n v="0.25"/>
    <n v="210"/>
    <n v="5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45"/>
    <s v="Polyline"/>
    <n v="1"/>
    <n v="46445"/>
    <n v="0"/>
    <n v="46445"/>
    <s v="17400 1189278485272"/>
    <n v="1189278485272"/>
    <s v="Lost Creek"/>
    <n v="200.04300000000001"/>
    <n v="1037"/>
    <n v="4.4999999999999998E-2"/>
    <n v="4.2"/>
    <n v="7.6"/>
    <n v="840"/>
    <n v="1520"/>
    <n v="1"/>
    <x v="0"/>
    <n v="0.25"/>
    <n v="380"/>
    <n v="50"/>
    <n v="0.25"/>
    <n v="210"/>
    <n v="50"/>
    <n v="1"/>
    <n v="0"/>
    <n v="4"/>
    <s v="meandering"/>
    <s v=" "/>
    <s v=" "/>
    <x v="1"/>
    <x v="2"/>
    <x v="5"/>
    <s v=" "/>
    <s v=" "/>
    <s v=" "/>
    <s v=" "/>
    <s v=" "/>
    <s v=" "/>
    <s v=" "/>
    <s v=" "/>
    <s v=" "/>
    <s v=" "/>
    <s v=" "/>
    <n v="0"/>
    <n v="0"/>
    <n v="0"/>
  </r>
  <r>
    <n v="50436"/>
    <s v="Polyline"/>
    <n v="1"/>
    <n v="50436"/>
    <n v="1"/>
    <n v="50436"/>
    <s v="1000 9999999910006"/>
    <n v="9999999910006"/>
    <s v=" "/>
    <n v="199.91900000000001"/>
    <n v="437"/>
    <n v="0.05"/>
    <n v="7.6"/>
    <n v="12.6"/>
    <n v="1519"/>
    <n v="2519"/>
    <n v="1"/>
    <x v="0"/>
    <n v="0.25"/>
    <n v="630"/>
    <n v="50"/>
    <n v="0.25"/>
    <n v="380"/>
    <n v="50"/>
    <n v="0"/>
    <n v="0"/>
    <n v="4"/>
    <s v="island-braided"/>
    <s v="Oncorhynchus mykiss"/>
    <s v="summer"/>
    <x v="0"/>
    <x v="1"/>
    <x v="6"/>
    <s v="ACKOO-s (Ca)"/>
    <s v="na"/>
    <s v="na"/>
    <s v="independent"/>
    <s v="extirpated via barriers"/>
    <s v="anthropogenically blocked"/>
    <s v="LARLWSD000038"/>
    <s v=" "/>
    <s v="N"/>
    <s v=" "/>
    <s v="Interior Columbia"/>
    <n v="0"/>
    <n v="215059.62928200001"/>
    <n v="1281325252.76"/>
  </r>
  <r>
    <n v="50438"/>
    <s v="Polyline"/>
    <n v="1"/>
    <n v="50438"/>
    <n v="1"/>
    <n v="50438"/>
    <s v="1400 9999999910006"/>
    <n v="9999999910006"/>
    <s v=" "/>
    <n v="199.93199999999999"/>
    <n v="438"/>
    <n v="5.5E-2"/>
    <n v="7.6"/>
    <n v="12.6"/>
    <n v="1519"/>
    <n v="2519"/>
    <n v="1"/>
    <x v="0"/>
    <n v="0.25"/>
    <n v="630"/>
    <n v="50"/>
    <n v="0.25"/>
    <n v="380"/>
    <n v="50"/>
    <n v="0"/>
    <n v="0"/>
    <n v="4"/>
    <s v="island-braided"/>
    <s v="Oncorhynchus mykiss"/>
    <s v="summer"/>
    <x v="0"/>
    <x v="1"/>
    <x v="6"/>
    <s v="ACKOO-s (Ca)"/>
    <s v="na"/>
    <s v="na"/>
    <s v="independent"/>
    <s v="extirpated via barriers"/>
    <s v="anthropogenically blocked"/>
    <s v="LARLWSD000038"/>
    <s v=" "/>
    <s v="N"/>
    <s v=" "/>
    <s v="Interior Columbia"/>
    <n v="0"/>
    <n v="215059.62928200001"/>
    <n v="1281325252.76"/>
  </r>
  <r>
    <n v="50439"/>
    <s v="Polyline"/>
    <n v="1"/>
    <n v="50439"/>
    <n v="1"/>
    <n v="50439"/>
    <s v="1600 9999999910006"/>
    <n v="9999999910006"/>
    <s v=" "/>
    <n v="199.93100000000001"/>
    <n v="437"/>
    <n v="0.04"/>
    <n v="7.6"/>
    <n v="12.6"/>
    <n v="1519"/>
    <n v="2519"/>
    <n v="3"/>
    <x v="0"/>
    <n v="1"/>
    <n v="2519"/>
    <n v="200"/>
    <n v="0.25"/>
    <n v="380"/>
    <n v="50"/>
    <n v="0"/>
    <n v="0"/>
    <n v="3"/>
    <s v="island-braided"/>
    <s v="Oncorhynchus mykiss"/>
    <s v="summer"/>
    <x v="0"/>
    <x v="1"/>
    <x v="6"/>
    <s v="ACKOO-s (Ca)"/>
    <s v="na"/>
    <s v="na"/>
    <s v="independent"/>
    <s v="extirpated via barriers"/>
    <s v="anthropogenically blocked"/>
    <s v="LARLWSD000038"/>
    <s v=" "/>
    <s v="N"/>
    <s v=" "/>
    <s v="Interior Columbia"/>
    <n v="0"/>
    <n v="215059.62928200001"/>
    <n v="1281325252.76"/>
  </r>
  <r>
    <n v="50450"/>
    <s v="Polyline"/>
    <n v="1"/>
    <n v="50450"/>
    <n v="1"/>
    <n v="50450"/>
    <s v="4000 9999999910006"/>
    <n v="9999999910006"/>
    <s v=" "/>
    <n v="199.98099999999999"/>
    <n v="530"/>
    <n v="0.02"/>
    <n v="7.5"/>
    <n v="12.4"/>
    <n v="1500"/>
    <n v="2480"/>
    <n v="3"/>
    <x v="0"/>
    <n v="1"/>
    <n v="2480"/>
    <n v="200"/>
    <n v="0.25"/>
    <n v="375"/>
    <n v="50"/>
    <n v="1"/>
    <n v="0"/>
    <n v="4"/>
    <s v="island-braided"/>
    <s v="Oncorhynchus mykiss"/>
    <s v="summer"/>
    <x v="0"/>
    <x v="1"/>
    <x v="6"/>
    <s v="ACKOO-s (Ca)"/>
    <s v="na"/>
    <s v="na"/>
    <s v="independent"/>
    <s v="extirpated via barriers"/>
    <s v="anthropogenically blocked"/>
    <s v="LARLWSD000038"/>
    <s v=" "/>
    <s v="N"/>
    <s v=" "/>
    <s v="Interior Columbia"/>
    <n v="0"/>
    <n v="215059.62928200001"/>
    <n v="1281325252.76"/>
  </r>
  <r>
    <n v="50451"/>
    <s v="Polyline"/>
    <n v="1"/>
    <n v="50451"/>
    <n v="1"/>
    <n v="50451"/>
    <s v="4200 9999999910006"/>
    <n v="9999999910006"/>
    <s v=" "/>
    <n v="199.98099999999999"/>
    <n v="528"/>
    <n v="0.04"/>
    <n v="7.5"/>
    <n v="12.4"/>
    <n v="1500"/>
    <n v="2480"/>
    <n v="1"/>
    <x v="0"/>
    <n v="0.25"/>
    <n v="620"/>
    <n v="50"/>
    <n v="0.25"/>
    <n v="375"/>
    <n v="50"/>
    <n v="1"/>
    <n v="0"/>
    <n v="4"/>
    <s v="island-braided"/>
    <s v="Oncorhynchus mykiss"/>
    <s v="summer"/>
    <x v="0"/>
    <x v="1"/>
    <x v="6"/>
    <s v="ACKOO-s (Ca)"/>
    <s v="na"/>
    <s v="na"/>
    <s v="independent"/>
    <s v="extirpated via barriers"/>
    <s v="anthropogenically blocked"/>
    <s v="LARLWSD000038"/>
    <s v=" "/>
    <s v="N"/>
    <s v=" "/>
    <s v="Interior Columbia"/>
    <n v="0"/>
    <n v="215059.62928200001"/>
    <n v="1281325252.76"/>
  </r>
  <r>
    <n v="50454"/>
    <s v="Polyline"/>
    <n v="1"/>
    <n v="50454"/>
    <n v="1"/>
    <n v="50454"/>
    <s v="4800 9999999910006"/>
    <n v="9999999910006"/>
    <s v=" "/>
    <n v="199.95500000000001"/>
    <n v="527"/>
    <n v="2.5000000000000001E-2"/>
    <n v="7.5"/>
    <n v="12.4"/>
    <n v="1500"/>
    <n v="2479"/>
    <n v="1"/>
    <x v="0"/>
    <n v="0.25"/>
    <n v="620"/>
    <n v="50"/>
    <n v="0.25"/>
    <n v="375"/>
    <n v="50"/>
    <n v="1"/>
    <n v="0"/>
    <n v="4"/>
    <s v="island-braided"/>
    <s v="Oncorhynchus mykiss"/>
    <s v="summer"/>
    <x v="0"/>
    <x v="1"/>
    <x v="6"/>
    <s v="ACKOO-s (Ca)"/>
    <s v="na"/>
    <s v="na"/>
    <s v="independent"/>
    <s v="extirpated via barriers"/>
    <s v="anthropogenically blocked"/>
    <s v="LARLWSD000038"/>
    <s v=" "/>
    <s v="N"/>
    <s v=" "/>
    <s v="Interior Columbia"/>
    <n v="0"/>
    <n v="215059.62928200001"/>
    <n v="1281325252.76"/>
  </r>
  <r>
    <n v="50455"/>
    <s v="Polyline"/>
    <n v="1"/>
    <n v="50455"/>
    <n v="1"/>
    <n v="50455"/>
    <s v="5000 9999999910006"/>
    <n v="9999999910006"/>
    <s v=" "/>
    <n v="199.92699999999999"/>
    <n v="527"/>
    <n v="0.02"/>
    <n v="7.4"/>
    <n v="12.2"/>
    <n v="1479"/>
    <n v="2439"/>
    <n v="1"/>
    <x v="0"/>
    <n v="0.25"/>
    <n v="610"/>
    <n v="50"/>
    <n v="0.25"/>
    <n v="370"/>
    <n v="50"/>
    <n v="1"/>
    <n v="0"/>
    <n v="4"/>
    <s v="island-braided"/>
    <s v="Oncorhynchus mykiss"/>
    <s v="summer"/>
    <x v="0"/>
    <x v="1"/>
    <x v="6"/>
    <s v="ACKOO-s (Ca)"/>
    <s v="na"/>
    <s v="na"/>
    <s v="independent"/>
    <s v="extirpated via barriers"/>
    <s v="anthropogenically blocked"/>
    <s v="LARLWSD000038"/>
    <s v=" "/>
    <s v="N"/>
    <s v=" "/>
    <s v="Interior Columbia"/>
    <n v="0"/>
    <n v="215059.62928200001"/>
    <n v="1281325252.76"/>
  </r>
  <r>
    <n v="50456"/>
    <s v="Polyline"/>
    <n v="1"/>
    <n v="50456"/>
    <n v="1"/>
    <n v="50456"/>
    <s v="5200 9999999910006"/>
    <n v="9999999910006"/>
    <s v=" "/>
    <n v="199.92699999999999"/>
    <n v="525"/>
    <n v="2.5000000000000001E-2"/>
    <n v="7.4"/>
    <n v="12.2"/>
    <n v="1479"/>
    <n v="2439"/>
    <n v="3"/>
    <x v="0"/>
    <n v="1"/>
    <n v="2439"/>
    <n v="200"/>
    <n v="0.25"/>
    <n v="370"/>
    <n v="50"/>
    <n v="1"/>
    <n v="0"/>
    <n v="4"/>
    <s v="island-braided"/>
    <s v="Oncorhynchus mykiss"/>
    <s v="summer"/>
    <x v="0"/>
    <x v="1"/>
    <x v="6"/>
    <s v="ACKOO-s (Ca)"/>
    <s v="na"/>
    <s v="na"/>
    <s v="independent"/>
    <s v="extirpated via barriers"/>
    <s v="anthropogenically blocked"/>
    <s v="LARLWSD000038"/>
    <s v=" "/>
    <s v="N"/>
    <s v=" "/>
    <s v="Interior Columbia"/>
    <n v="0"/>
    <n v="215059.62928200001"/>
    <n v="1281325252.76"/>
  </r>
  <r>
    <n v="50458"/>
    <s v="Polyline"/>
    <n v="1"/>
    <n v="50458"/>
    <n v="1"/>
    <n v="50458"/>
    <s v="5600 9999999910006"/>
    <n v="9999999910006"/>
    <s v=" "/>
    <n v="199.92699999999999"/>
    <n v="532"/>
    <n v="3.5000000000000003E-2"/>
    <n v="7.4"/>
    <n v="12.2"/>
    <n v="1479"/>
    <n v="2439"/>
    <n v="3"/>
    <x v="0"/>
    <n v="1"/>
    <n v="2439"/>
    <n v="200"/>
    <n v="0.25"/>
    <n v="370"/>
    <n v="50"/>
    <n v="1"/>
    <n v="0"/>
    <n v="4"/>
    <s v="island-braided"/>
    <s v="Oncorhynchus mykiss"/>
    <s v="summer"/>
    <x v="0"/>
    <x v="1"/>
    <x v="6"/>
    <s v="ACKOO-s (Ca)"/>
    <s v="na"/>
    <s v="na"/>
    <s v="independent"/>
    <s v="extirpated via barriers"/>
    <s v="anthropogenically blocked"/>
    <s v="LARLWSD000038"/>
    <s v=" "/>
    <s v="N"/>
    <s v=" "/>
    <s v="Interior Columbia"/>
    <n v="0"/>
    <n v="215059.62928200001"/>
    <n v="1281325252.76"/>
  </r>
  <r>
    <n v="50469"/>
    <s v="Polyline"/>
    <n v="1"/>
    <n v="50469"/>
    <n v="1"/>
    <n v="50469"/>
    <s v="8000 9999999910006"/>
    <n v="9999999910006"/>
    <s v=" "/>
    <n v="199.90299999999999"/>
    <n v="562"/>
    <n v="4.4999999999999998E-2"/>
    <n v="7.2"/>
    <n v="12"/>
    <n v="1439"/>
    <n v="2399"/>
    <n v="1"/>
    <x v="0"/>
    <n v="0.25"/>
    <n v="600"/>
    <n v="50"/>
    <n v="0.25"/>
    <n v="360"/>
    <n v="50"/>
    <n v="1"/>
    <n v="0"/>
    <n v="4"/>
    <s v="meandering"/>
    <s v="Oncorhynchus mykiss"/>
    <s v="summer"/>
    <x v="0"/>
    <x v="1"/>
    <x v="6"/>
    <s v="ACKOO-s (Ca)"/>
    <s v="na"/>
    <s v="na"/>
    <s v="independent"/>
    <s v="extirpated via barriers"/>
    <s v="anthropogenically blocked"/>
    <s v="LARLWSD000038"/>
    <s v=" "/>
    <s v="N"/>
    <s v=" "/>
    <s v="Interior Columbia"/>
    <n v="0"/>
    <n v="215059.62928200001"/>
    <n v="1281325252.76"/>
  </r>
  <r>
    <n v="50474"/>
    <s v="Polyline"/>
    <n v="1"/>
    <n v="50474"/>
    <n v="1"/>
    <n v="50474"/>
    <s v="9000 9999999910006"/>
    <n v="9999999910006"/>
    <s v=" "/>
    <n v="199.92"/>
    <n v="564"/>
    <n v="0.03"/>
    <n v="7.2"/>
    <n v="11.9"/>
    <n v="1439"/>
    <n v="2379"/>
    <n v="3"/>
    <x v="0"/>
    <n v="1"/>
    <n v="2379"/>
    <n v="200"/>
    <n v="0.25"/>
    <n v="360"/>
    <n v="50"/>
    <n v="1"/>
    <n v="1"/>
    <n v="4"/>
    <s v="island-braided"/>
    <s v="Oncorhynchus mykiss"/>
    <s v="summer"/>
    <x v="0"/>
    <x v="1"/>
    <x v="6"/>
    <s v="ACKOO-s (Ca)"/>
    <s v="na"/>
    <s v="na"/>
    <s v="independent"/>
    <s v="extirpated via barriers"/>
    <s v="anthropogenically blocked"/>
    <s v="LARLWSD000038"/>
    <s v=" "/>
    <s v="N"/>
    <s v=" "/>
    <s v="Interior Columbia"/>
    <n v="0"/>
    <n v="215059.62928200001"/>
    <n v="1281325252.76"/>
  </r>
  <r>
    <n v="51853"/>
    <s v="Polyline"/>
    <n v="1"/>
    <n v="51853"/>
    <n v="1"/>
    <n v="51853"/>
    <s v="1800 9999999910339"/>
    <n v="9999999910339"/>
    <s v=" "/>
    <n v="199.74600000000001"/>
    <n v="480"/>
    <n v="0.04"/>
    <n v="7.1"/>
    <n v="11.8"/>
    <n v="1418"/>
    <n v="2357"/>
    <n v="1"/>
    <x v="0"/>
    <n v="0.25"/>
    <n v="589"/>
    <n v="50"/>
    <n v="0.25"/>
    <n v="355"/>
    <n v="50"/>
    <n v="1"/>
    <n v="0"/>
    <n v="4"/>
    <s v="island-braided"/>
    <s v="Oncorhynchus mykiss"/>
    <s v="summer"/>
    <x v="0"/>
    <x v="1"/>
    <x v="6"/>
    <s v="ACKOO-s (Ca)"/>
    <s v="na"/>
    <s v="na"/>
    <s v="independent"/>
    <s v="extirpated via barriers"/>
    <s v="anthropogenically blocked"/>
    <s v="LARLWSD000020"/>
    <s v=" "/>
    <s v="N"/>
    <s v=" "/>
    <s v="Interior Columbia"/>
    <n v="0"/>
    <n v="189456.19996900001"/>
    <n v="820284109.86600006"/>
  </r>
  <r>
    <n v="51948"/>
    <s v="Polyline"/>
    <n v="1"/>
    <n v="51948"/>
    <n v="1"/>
    <n v="51948"/>
    <s v="400 9999999910340"/>
    <n v="9999999910340"/>
    <s v=" "/>
    <n v="199.81"/>
    <n v="480"/>
    <n v="0.03"/>
    <n v="7"/>
    <n v="11.7"/>
    <n v="1399"/>
    <n v="2338"/>
    <n v="3"/>
    <x v="0"/>
    <n v="1"/>
    <n v="2338"/>
    <n v="200"/>
    <n v="0.25"/>
    <n v="350"/>
    <n v="50"/>
    <n v="1"/>
    <n v="0"/>
    <n v="4"/>
    <s v="island-braided"/>
    <s v="Oncorhynchus mykiss"/>
    <s v="summer"/>
    <x v="0"/>
    <x v="1"/>
    <x v="6"/>
    <s v="ACKOO-s (Ca)"/>
    <s v="na"/>
    <s v="na"/>
    <s v="independent"/>
    <s v="extirpated via barriers"/>
    <s v="anthropogenically blocked"/>
    <s v="LARLWSD000021"/>
    <s v=" "/>
    <s v="N"/>
    <s v=" "/>
    <s v="Interior Columbia"/>
    <n v="0"/>
    <n v="189303.81181499999"/>
    <n v="1424570939.76"/>
  </r>
  <r>
    <n v="52622"/>
    <s v="Polyline"/>
    <n v="1"/>
    <n v="52622"/>
    <n v="0"/>
    <n v="52622"/>
    <s v="200 9999999910383"/>
    <n v="9999999910383"/>
    <s v=" "/>
    <n v="200.327"/>
    <n v="460"/>
    <n v="0.06"/>
    <n v="8.8000000000000007"/>
    <n v="14.3"/>
    <n v="1763"/>
    <n v="2865"/>
    <n v="1"/>
    <x v="0"/>
    <n v="0.25"/>
    <n v="716"/>
    <n v="50"/>
    <n v="0.25"/>
    <n v="441"/>
    <n v="50"/>
    <n v="0"/>
    <n v="0"/>
    <n v="4"/>
    <s v="island-braided"/>
    <s v=" "/>
    <s v=" "/>
    <x v="1"/>
    <x v="2"/>
    <x v="5"/>
    <s v=" "/>
    <s v=" "/>
    <s v=" "/>
    <s v=" "/>
    <s v=" "/>
    <s v=" "/>
    <s v=" "/>
    <s v=" "/>
    <s v=" "/>
    <s v=" "/>
    <s v=" "/>
    <n v="0"/>
    <n v="0"/>
    <n v="0"/>
  </r>
  <r>
    <n v="52623"/>
    <s v="Polyline"/>
    <n v="1"/>
    <n v="52623"/>
    <n v="1"/>
    <n v="52623"/>
    <s v="400 9999999910383"/>
    <n v="9999999910383"/>
    <s v=" "/>
    <n v="200.17500000000001"/>
    <n v="458"/>
    <n v="4.4999999999999998E-2"/>
    <n v="8.8000000000000007"/>
    <n v="14.3"/>
    <n v="1762"/>
    <n v="2863"/>
    <n v="1"/>
    <x v="0"/>
    <n v="0.25"/>
    <n v="716"/>
    <n v="50"/>
    <n v="0.25"/>
    <n v="441"/>
    <n v="50"/>
    <n v="0"/>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2629"/>
    <s v="Polyline"/>
    <n v="1"/>
    <n v="52629"/>
    <n v="1"/>
    <n v="52629"/>
    <s v="1600 9999999910383"/>
    <n v="9999999910383"/>
    <s v=" "/>
    <n v="200.14699999999999"/>
    <n v="477"/>
    <n v="0.06"/>
    <n v="8.8000000000000007"/>
    <n v="14.3"/>
    <n v="1761"/>
    <n v="2862"/>
    <n v="1"/>
    <x v="0"/>
    <n v="0.25"/>
    <n v="716"/>
    <n v="50"/>
    <n v="0.25"/>
    <n v="440"/>
    <n v="50"/>
    <n v="0"/>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2630"/>
    <s v="Polyline"/>
    <n v="1"/>
    <n v="52630"/>
    <n v="1"/>
    <n v="52630"/>
    <s v="1800 9999999910383"/>
    <n v="9999999910383"/>
    <s v=" "/>
    <n v="200.14699999999999"/>
    <n v="477"/>
    <n v="0.06"/>
    <n v="8.8000000000000007"/>
    <n v="14.3"/>
    <n v="1761"/>
    <n v="2862"/>
    <n v="1"/>
    <x v="0"/>
    <n v="0.25"/>
    <n v="716"/>
    <n v="50"/>
    <n v="0.25"/>
    <n v="440"/>
    <n v="50"/>
    <n v="0"/>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2632"/>
    <s v="Polyline"/>
    <n v="1"/>
    <n v="52632"/>
    <n v="1"/>
    <n v="52632"/>
    <s v="2200 9999999910383"/>
    <n v="9999999910383"/>
    <s v=" "/>
    <n v="200.14699999999999"/>
    <n v="483"/>
    <n v="4.4999999999999998E-2"/>
    <n v="8.8000000000000007"/>
    <n v="14.3"/>
    <n v="1761"/>
    <n v="2862"/>
    <n v="1"/>
    <x v="0"/>
    <n v="0.25"/>
    <n v="716"/>
    <n v="50"/>
    <n v="0.25"/>
    <n v="440"/>
    <n v="50"/>
    <n v="0"/>
    <n v="0"/>
    <n v="3"/>
    <s v="island-braided"/>
    <s v="Oncorhynchus mykiss"/>
    <s v="summer"/>
    <x v="0"/>
    <x v="1"/>
    <x v="6"/>
    <s v="ACKOO-s (Ca)"/>
    <s v="na"/>
    <s v="na"/>
    <s v="independent"/>
    <s v="extirpated via barriers"/>
    <s v="anthropogenically blocked"/>
    <s v="LARLWSD000014"/>
    <s v=" "/>
    <s v="N"/>
    <s v=" "/>
    <s v="Interior Columbia"/>
    <n v="0"/>
    <n v="282805.21026999998"/>
    <n v="1948107484.5699999"/>
  </r>
  <r>
    <n v="52633"/>
    <s v="Polyline"/>
    <n v="1"/>
    <n v="52633"/>
    <n v="1"/>
    <n v="52633"/>
    <s v="2400 9999999910383"/>
    <n v="9999999910383"/>
    <s v=" "/>
    <n v="200.148"/>
    <n v="486"/>
    <n v="0.03"/>
    <n v="8.8000000000000007"/>
    <n v="14.3"/>
    <n v="1761"/>
    <n v="2862"/>
    <n v="3"/>
    <x v="0"/>
    <n v="1"/>
    <n v="2862"/>
    <n v="200"/>
    <n v="0.25"/>
    <n v="440"/>
    <n v="50"/>
    <n v="0"/>
    <n v="0"/>
    <n v="3"/>
    <s v="island-braided"/>
    <s v="Oncorhynchus mykiss"/>
    <s v="summer"/>
    <x v="0"/>
    <x v="1"/>
    <x v="6"/>
    <s v="ACKOO-s (Ca)"/>
    <s v="na"/>
    <s v="na"/>
    <s v="independent"/>
    <s v="extirpated via barriers"/>
    <s v="anthropogenically blocked"/>
    <s v="LARLWSD000014"/>
    <s v=" "/>
    <s v="N"/>
    <s v=" "/>
    <s v="Interior Columbia"/>
    <n v="0"/>
    <n v="282805.21026999998"/>
    <n v="1948107484.5699999"/>
  </r>
  <r>
    <n v="52679"/>
    <s v="Polyline"/>
    <n v="1"/>
    <n v="52679"/>
    <n v="1"/>
    <n v="52679"/>
    <s v="11600 9999999910383"/>
    <n v="9999999910383"/>
    <s v=" "/>
    <n v="200.31800000000001"/>
    <n v="822"/>
    <n v="4.4999999999999998E-2"/>
    <n v="7.6"/>
    <n v="12.6"/>
    <n v="1522"/>
    <n v="2524"/>
    <n v="1"/>
    <x v="0"/>
    <n v="0.25"/>
    <n v="631"/>
    <n v="50"/>
    <n v="0.25"/>
    <n v="381"/>
    <n v="50"/>
    <n v="0"/>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2739"/>
    <s v="Polyline"/>
    <n v="1"/>
    <n v="52739"/>
    <n v="1"/>
    <n v="52739"/>
    <s v="23600 9999999910383"/>
    <n v="9999999910383"/>
    <s v=" "/>
    <n v="199.88"/>
    <n v="1222"/>
    <n v="5.5E-2"/>
    <n v="5.4"/>
    <n v="9.3000000000000007"/>
    <n v="1079"/>
    <n v="1859"/>
    <n v="1"/>
    <x v="0"/>
    <n v="0.25"/>
    <n v="465"/>
    <n v="50"/>
    <n v="0.25"/>
    <n v="270"/>
    <n v="50"/>
    <n v="1"/>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2740"/>
    <s v="Polyline"/>
    <n v="1"/>
    <n v="52740"/>
    <n v="1"/>
    <n v="52740"/>
    <s v="23800 9999999910383"/>
    <n v="9999999910383"/>
    <s v=" "/>
    <n v="199.88"/>
    <n v="1221"/>
    <n v="2.5000000000000001E-2"/>
    <n v="5.4"/>
    <n v="9.3000000000000007"/>
    <n v="1079"/>
    <n v="1859"/>
    <n v="3"/>
    <x v="0"/>
    <n v="1"/>
    <n v="1859"/>
    <n v="200"/>
    <n v="0.25"/>
    <n v="270"/>
    <n v="50"/>
    <n v="1"/>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3546"/>
    <s v="Polyline"/>
    <n v="1"/>
    <n v="53546"/>
    <n v="1"/>
    <n v="53546"/>
    <s v="3600 9999999910439"/>
    <n v="9999999910439"/>
    <s v=" "/>
    <n v="199.85499999999999"/>
    <n v="456"/>
    <n v="0.02"/>
    <n v="9.4"/>
    <n v="15.2"/>
    <n v="1879"/>
    <n v="3038"/>
    <n v="3"/>
    <x v="0"/>
    <n v="1"/>
    <n v="3038"/>
    <n v="200"/>
    <n v="0.25"/>
    <n v="470"/>
    <n v="50"/>
    <n v="0"/>
    <n v="0"/>
    <n v="4"/>
    <s v="meandering"/>
    <s v="Oncorhynchus mykiss"/>
    <s v="summer"/>
    <x v="0"/>
    <x v="1"/>
    <x v="6"/>
    <s v="ACKOO-s (Ca)"/>
    <s v="na"/>
    <s v="na"/>
    <s v="independent"/>
    <s v="extirpated via barriers"/>
    <s v="anthropogenically blocked"/>
    <s v="LARLWSD000011"/>
    <s v=" "/>
    <s v="N"/>
    <s v=" "/>
    <s v="Interior Columbia"/>
    <n v="0"/>
    <n v="399208.84935999999"/>
    <n v="3335091311.29"/>
  </r>
  <r>
    <n v="53605"/>
    <s v="Polyline"/>
    <n v="1"/>
    <n v="53605"/>
    <n v="1"/>
    <n v="53605"/>
    <s v="15400 9999999910439"/>
    <n v="9999999910439"/>
    <s v=" "/>
    <n v="199.928"/>
    <n v="475"/>
    <n v="3.5000000000000003E-2"/>
    <n v="9.1"/>
    <n v="14.7"/>
    <n v="1819"/>
    <n v="2939"/>
    <n v="3"/>
    <x v="0"/>
    <n v="1"/>
    <n v="2939"/>
    <n v="200"/>
    <n v="0.25"/>
    <n v="455"/>
    <n v="5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08"/>
    <s v="Polyline"/>
    <n v="1"/>
    <n v="53608"/>
    <n v="1"/>
    <n v="53608"/>
    <s v="16000 9999999910439"/>
    <n v="9999999910439"/>
    <s v=" "/>
    <n v="200.05600000000001"/>
    <n v="479"/>
    <n v="0.02"/>
    <n v="9"/>
    <n v="14.7"/>
    <n v="1801"/>
    <n v="2941"/>
    <n v="3"/>
    <x v="0"/>
    <n v="1"/>
    <n v="2941"/>
    <n v="200"/>
    <n v="0.25"/>
    <n v="450"/>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09"/>
    <s v="Polyline"/>
    <n v="1"/>
    <n v="53609"/>
    <n v="1"/>
    <n v="53609"/>
    <s v="16200 9999999910439"/>
    <n v="9999999910439"/>
    <s v=" "/>
    <n v="200.12100000000001"/>
    <n v="478"/>
    <n v="0.03"/>
    <n v="9"/>
    <n v="14.7"/>
    <n v="1801"/>
    <n v="2942"/>
    <n v="3"/>
    <x v="0"/>
    <n v="1"/>
    <n v="2942"/>
    <n v="200"/>
    <n v="0.25"/>
    <n v="450"/>
    <n v="5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10"/>
    <s v="Polyline"/>
    <n v="1"/>
    <n v="53610"/>
    <n v="1"/>
    <n v="53610"/>
    <s v="16400 9999999910439"/>
    <n v="9999999910439"/>
    <s v=" "/>
    <n v="200.06899999999999"/>
    <n v="480"/>
    <n v="0.03"/>
    <n v="9"/>
    <n v="14.7"/>
    <n v="1801"/>
    <n v="2941"/>
    <n v="3"/>
    <x v="0"/>
    <n v="1"/>
    <n v="2941"/>
    <n v="200"/>
    <n v="0.25"/>
    <n v="450"/>
    <n v="5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20"/>
    <s v="Polyline"/>
    <n v="1"/>
    <n v="53620"/>
    <n v="1"/>
    <n v="53620"/>
    <s v="18400 9999999910439"/>
    <n v="9999999910439"/>
    <s v=" "/>
    <n v="200.00399999999999"/>
    <n v="490"/>
    <n v="0.06"/>
    <n v="8.9"/>
    <n v="14.5"/>
    <n v="1780"/>
    <n v="2900"/>
    <n v="1"/>
    <x v="0"/>
    <n v="0.25"/>
    <n v="725"/>
    <n v="50"/>
    <n v="0.25"/>
    <n v="445"/>
    <n v="5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21"/>
    <s v="Polyline"/>
    <n v="1"/>
    <n v="53621"/>
    <n v="1"/>
    <n v="53621"/>
    <s v="18600 9999999910439"/>
    <n v="9999999910439"/>
    <s v=" "/>
    <n v="200.00399999999999"/>
    <n v="498"/>
    <n v="9.5000000000000001E-2"/>
    <n v="8.9"/>
    <n v="14.5"/>
    <n v="1780"/>
    <n v="2900"/>
    <n v="1"/>
    <x v="0"/>
    <n v="0.25"/>
    <n v="725"/>
    <n v="50"/>
    <n v="0.25"/>
    <n v="445"/>
    <n v="5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22"/>
    <s v="Polyline"/>
    <n v="1"/>
    <n v="53622"/>
    <n v="1"/>
    <n v="53622"/>
    <s v="18800 9999999910439"/>
    <n v="9999999910439"/>
    <s v=" "/>
    <n v="200.00399999999999"/>
    <n v="492"/>
    <n v="0.06"/>
    <n v="8.9"/>
    <n v="14.5"/>
    <n v="1780"/>
    <n v="2900"/>
    <n v="1"/>
    <x v="0"/>
    <n v="0.25"/>
    <n v="725"/>
    <n v="50"/>
    <n v="0.25"/>
    <n v="445"/>
    <n v="50"/>
    <n v="1"/>
    <n v="0"/>
    <n v="4"/>
    <s v="meandering"/>
    <s v="Oncorhynchus mykiss"/>
    <s v="summer"/>
    <x v="0"/>
    <x v="1"/>
    <x v="6"/>
    <s v="ACKOO-s (Ca)"/>
    <s v="na"/>
    <s v="na"/>
    <s v="independent"/>
    <s v="extirpated via barriers"/>
    <s v="anthropogenically blocked"/>
    <s v="LARLWSD000011"/>
    <s v=" "/>
    <s v="N"/>
    <s v=" "/>
    <s v="Interior Columbia"/>
    <n v="0"/>
    <n v="399208.84935999999"/>
    <n v="3335091311.29"/>
  </r>
  <r>
    <n v="53631"/>
    <s v="Polyline"/>
    <n v="1"/>
    <n v="53631"/>
    <n v="1"/>
    <n v="53631"/>
    <s v="20600 9999999910439"/>
    <n v="9999999910439"/>
    <s v=" "/>
    <n v="199.77799999999999"/>
    <n v="504"/>
    <n v="3.5000000000000003E-2"/>
    <n v="8.8000000000000007"/>
    <n v="14.3"/>
    <n v="1758"/>
    <n v="2857"/>
    <n v="3"/>
    <x v="0"/>
    <n v="1"/>
    <n v="2857"/>
    <n v="200"/>
    <n v="0.25"/>
    <n v="440"/>
    <n v="5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38"/>
    <s v="Polyline"/>
    <n v="1"/>
    <n v="53638"/>
    <n v="1"/>
    <n v="53638"/>
    <s v="22000 9999999910439"/>
    <n v="9999999910439"/>
    <s v=" "/>
    <n v="199.905"/>
    <n v="519"/>
    <n v="0.02"/>
    <n v="8.4"/>
    <n v="13.8"/>
    <n v="1679"/>
    <n v="2759"/>
    <n v="3"/>
    <x v="0"/>
    <n v="1"/>
    <n v="2759"/>
    <n v="200"/>
    <n v="0.25"/>
    <n v="420"/>
    <n v="5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41"/>
    <s v="Polyline"/>
    <n v="1"/>
    <n v="53641"/>
    <n v="1"/>
    <n v="53641"/>
    <s v="22600 9999999910439"/>
    <n v="9999999910439"/>
    <s v=" "/>
    <n v="199.905"/>
    <n v="531"/>
    <n v="6.5000000000000002E-2"/>
    <n v="8.4"/>
    <n v="13.8"/>
    <n v="1679"/>
    <n v="2759"/>
    <n v="1"/>
    <x v="0"/>
    <n v="0.25"/>
    <n v="690"/>
    <n v="50"/>
    <n v="0.25"/>
    <n v="420"/>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46"/>
    <s v="Polyline"/>
    <n v="1"/>
    <n v="53646"/>
    <n v="1"/>
    <n v="53646"/>
    <s v="23600 9999999910439"/>
    <n v="9999999910439"/>
    <s v=" "/>
    <n v="199.905"/>
    <n v="543"/>
    <n v="2.5000000000000001E-2"/>
    <n v="8.4"/>
    <n v="13.8"/>
    <n v="1679"/>
    <n v="2759"/>
    <n v="3"/>
    <x v="0"/>
    <n v="1"/>
    <n v="2759"/>
    <n v="200"/>
    <n v="0.25"/>
    <n v="420"/>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47"/>
    <s v="Polyline"/>
    <n v="1"/>
    <n v="53647"/>
    <n v="1"/>
    <n v="53647"/>
    <s v="23800 9999999910439"/>
    <n v="9999999910439"/>
    <s v=" "/>
    <n v="199.898"/>
    <n v="550"/>
    <n v="0.03"/>
    <n v="8.3000000000000007"/>
    <n v="13.6"/>
    <n v="1659"/>
    <n v="2719"/>
    <n v="3"/>
    <x v="0"/>
    <n v="1"/>
    <n v="2719"/>
    <n v="200"/>
    <n v="0.25"/>
    <n v="415"/>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50"/>
    <s v="Polyline"/>
    <n v="1"/>
    <n v="53650"/>
    <n v="1"/>
    <n v="53650"/>
    <s v="24400 9999999910439"/>
    <n v="9999999910439"/>
    <s v=" "/>
    <n v="199.89699999999999"/>
    <n v="558"/>
    <n v="0.03"/>
    <n v="8.3000000000000007"/>
    <n v="13.6"/>
    <n v="1659"/>
    <n v="2719"/>
    <n v="3"/>
    <x v="0"/>
    <n v="1"/>
    <n v="2719"/>
    <n v="200"/>
    <n v="0.25"/>
    <n v="415"/>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52"/>
    <s v="Polyline"/>
    <n v="1"/>
    <n v="53652"/>
    <n v="1"/>
    <n v="53652"/>
    <s v="24800 9999999910439"/>
    <n v="9999999910439"/>
    <s v=" "/>
    <n v="199.89699999999999"/>
    <n v="571"/>
    <n v="7.4999999999999997E-2"/>
    <n v="8.3000000000000007"/>
    <n v="13.6"/>
    <n v="1659"/>
    <n v="2719"/>
    <n v="1"/>
    <x v="0"/>
    <n v="0.25"/>
    <n v="680"/>
    <n v="50"/>
    <n v="0.25"/>
    <n v="415"/>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53"/>
    <s v="Polyline"/>
    <n v="1"/>
    <n v="53653"/>
    <n v="1"/>
    <n v="53653"/>
    <s v="25000 9999999910439"/>
    <n v="9999999910439"/>
    <s v=" "/>
    <n v="199.89699999999999"/>
    <n v="571"/>
    <n v="0.06"/>
    <n v="8.3000000000000007"/>
    <n v="13.6"/>
    <n v="1659"/>
    <n v="2719"/>
    <n v="1"/>
    <x v="0"/>
    <n v="0.25"/>
    <n v="680"/>
    <n v="50"/>
    <n v="0.25"/>
    <n v="415"/>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54"/>
    <s v="Polyline"/>
    <n v="1"/>
    <n v="53654"/>
    <n v="1"/>
    <n v="53654"/>
    <s v="25200 9999999910439"/>
    <n v="9999999910439"/>
    <s v=" "/>
    <n v="199.89599999999999"/>
    <n v="574"/>
    <n v="6.5000000000000002E-2"/>
    <n v="8.3000000000000007"/>
    <n v="13.6"/>
    <n v="1659"/>
    <n v="2719"/>
    <n v="1"/>
    <x v="0"/>
    <n v="0.25"/>
    <n v="680"/>
    <n v="50"/>
    <n v="0.25"/>
    <n v="415"/>
    <n v="5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5104"/>
    <s v="Polyline"/>
    <n v="1"/>
    <n v="55104"/>
    <n v="1"/>
    <n v="55104"/>
    <s v="3000 9999999910508"/>
    <n v="9999999910508"/>
    <s v=" "/>
    <n v="199.80600000000001"/>
    <n v="589"/>
    <n v="4.4999999999999998E-2"/>
    <n v="12.7"/>
    <n v="20.100000000000001"/>
    <n v="2538"/>
    <n v="4016"/>
    <n v="1"/>
    <x v="0"/>
    <n v="0.25"/>
    <n v="1004"/>
    <n v="50"/>
    <n v="0.25"/>
    <n v="635"/>
    <n v="50"/>
    <n v="0"/>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109"/>
    <s v="Polyline"/>
    <n v="1"/>
    <n v="55109"/>
    <n v="1"/>
    <n v="55109"/>
    <s v="4000 9999999910508"/>
    <n v="9999999910508"/>
    <s v=" "/>
    <n v="199.80600000000001"/>
    <n v="601"/>
    <n v="6.5000000000000002E-2"/>
    <n v="12.7"/>
    <n v="20"/>
    <n v="2538"/>
    <n v="3996"/>
    <n v="1"/>
    <x v="0"/>
    <n v="0.25"/>
    <n v="999"/>
    <n v="50"/>
    <n v="0.25"/>
    <n v="635"/>
    <n v="50"/>
    <n v="0"/>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34"/>
    <s v="Polyline"/>
    <n v="1"/>
    <n v="55234"/>
    <n v="1"/>
    <n v="55234"/>
    <s v="29000 9999999910508"/>
    <n v="9999999910508"/>
    <s v=" "/>
    <n v="199.63800000000001"/>
    <n v="656"/>
    <n v="0.02"/>
    <n v="8.3000000000000007"/>
    <n v="13.6"/>
    <n v="1657"/>
    <n v="2715"/>
    <n v="3"/>
    <x v="0"/>
    <n v="1"/>
    <n v="2715"/>
    <n v="200"/>
    <n v="0.25"/>
    <n v="414"/>
    <n v="5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39"/>
    <s v="Polyline"/>
    <n v="1"/>
    <n v="55239"/>
    <n v="1"/>
    <n v="55239"/>
    <s v="30000 9999999910508"/>
    <n v="9999999910508"/>
    <s v=" "/>
    <n v="199.768"/>
    <n v="676"/>
    <n v="2.5000000000000001E-2"/>
    <n v="8.1999999999999993"/>
    <n v="13.5"/>
    <n v="1638"/>
    <n v="2697"/>
    <n v="3"/>
    <x v="0"/>
    <n v="1"/>
    <n v="2697"/>
    <n v="200"/>
    <n v="0.25"/>
    <n v="410"/>
    <n v="5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40"/>
    <s v="Polyline"/>
    <n v="1"/>
    <n v="55240"/>
    <n v="1"/>
    <n v="55240"/>
    <s v="30200 9999999910508"/>
    <n v="9999999910508"/>
    <s v=" "/>
    <n v="199.78100000000001"/>
    <n v="682"/>
    <n v="2.5000000000000001E-2"/>
    <n v="8.1"/>
    <n v="13.2"/>
    <n v="1618"/>
    <n v="2637"/>
    <n v="3"/>
    <x v="0"/>
    <n v="1"/>
    <n v="2637"/>
    <n v="200"/>
    <n v="0.25"/>
    <n v="405"/>
    <n v="5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48"/>
    <s v="Polyline"/>
    <n v="1"/>
    <n v="55248"/>
    <n v="1"/>
    <n v="55248"/>
    <s v="31800 9999999910508"/>
    <n v="9999999910508"/>
    <s v=" "/>
    <n v="199.78100000000001"/>
    <n v="712"/>
    <n v="0.02"/>
    <n v="8.1"/>
    <n v="13.2"/>
    <n v="1618"/>
    <n v="2637"/>
    <n v="3"/>
    <x v="0"/>
    <n v="1"/>
    <n v="2637"/>
    <n v="200"/>
    <n v="0.25"/>
    <n v="405"/>
    <n v="5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300"/>
    <s v="Polyline"/>
    <n v="1"/>
    <n v="55300"/>
    <n v="1"/>
    <n v="55300"/>
    <s v="42200 9999999910508"/>
    <n v="9999999910508"/>
    <s v=" "/>
    <n v="199.858"/>
    <n v="912"/>
    <n v="0.05"/>
    <n v="4.2"/>
    <n v="7.5"/>
    <n v="839"/>
    <n v="1499"/>
    <n v="1"/>
    <x v="0"/>
    <n v="0.25"/>
    <n v="375"/>
    <n v="50"/>
    <n v="0.25"/>
    <n v="210"/>
    <n v="5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301"/>
    <s v="Polyline"/>
    <n v="1"/>
    <n v="55301"/>
    <n v="1"/>
    <n v="55301"/>
    <s v="42400 9999999910508"/>
    <n v="9999999910508"/>
    <s v=" "/>
    <n v="199.858"/>
    <n v="923"/>
    <n v="3.5000000000000003E-2"/>
    <n v="4.0999999999999996"/>
    <n v="7.4"/>
    <n v="819"/>
    <n v="1479"/>
    <n v="3"/>
    <x v="0"/>
    <n v="1"/>
    <n v="1479"/>
    <n v="200"/>
    <n v="0.25"/>
    <n v="205"/>
    <n v="5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302"/>
    <s v="Polyline"/>
    <n v="1"/>
    <n v="55302"/>
    <n v="1"/>
    <n v="55302"/>
    <s v="42600 9999999910508"/>
    <n v="9999999910508"/>
    <s v=" "/>
    <n v="199.88900000000001"/>
    <n v="930"/>
    <n v="0.06"/>
    <n v="4.0999999999999996"/>
    <n v="7.4"/>
    <n v="820"/>
    <n v="1479"/>
    <n v="1"/>
    <x v="0"/>
    <n v="0.25"/>
    <n v="370"/>
    <n v="50"/>
    <n v="0.25"/>
    <n v="205"/>
    <n v="50"/>
    <n v="1"/>
    <n v="1"/>
    <n v="4"/>
    <s v="island-braided"/>
    <s v="Oncorhynchus mykiss"/>
    <s v="summer"/>
    <x v="0"/>
    <x v="1"/>
    <x v="6"/>
    <s v="ACKOO-s (Ca)"/>
    <s v="na"/>
    <s v="na"/>
    <s v="independent"/>
    <s v="extirpated via barriers"/>
    <s v="anthropogenically blocked"/>
    <s v="LARLWSD000002"/>
    <s v=" "/>
    <s v="N"/>
    <s v=" "/>
    <s v="Interior Columbia"/>
    <n v="0"/>
    <n v="401126.84565999999"/>
    <n v="2622283901.8200002"/>
  </r>
  <r>
    <n v="55303"/>
    <s v="Polyline"/>
    <n v="1"/>
    <n v="55303"/>
    <n v="1"/>
    <n v="55303"/>
    <s v="42800 9999999910508"/>
    <n v="9999999910508"/>
    <s v=" "/>
    <n v="199.90799999999999"/>
    <n v="945"/>
    <n v="0.06"/>
    <n v="3.8"/>
    <n v="7"/>
    <n v="760"/>
    <n v="1399"/>
    <n v="1"/>
    <x v="0"/>
    <n v="0.25"/>
    <n v="350"/>
    <n v="50"/>
    <n v="0.25"/>
    <n v="190"/>
    <n v="50"/>
    <n v="1"/>
    <n v="1"/>
    <n v="4"/>
    <s v="island-braided"/>
    <s v="Oncorhynchus mykiss"/>
    <s v="summer"/>
    <x v="0"/>
    <x v="1"/>
    <x v="6"/>
    <s v="ACKOO-s (Ca)"/>
    <s v="na"/>
    <s v="na"/>
    <s v="independent"/>
    <s v="extirpated via barriers"/>
    <s v="anthropogenically blocked"/>
    <s v="LARLWSD000002"/>
    <s v=" "/>
    <s v="N"/>
    <s v=" "/>
    <s v="Interior Columbia"/>
    <n v="0"/>
    <n v="401126.84565999999"/>
    <n v="2622283901.8200002"/>
  </r>
  <r>
    <n v="55304"/>
    <s v="Polyline"/>
    <n v="1"/>
    <n v="55304"/>
    <n v="1"/>
    <n v="55304"/>
    <s v="43000 9999999910508"/>
    <n v="9999999910508"/>
    <s v=" "/>
    <n v="199.90799999999999"/>
    <n v="955"/>
    <n v="6.5000000000000002E-2"/>
    <n v="3.8"/>
    <n v="7"/>
    <n v="760"/>
    <n v="1399"/>
    <n v="1"/>
    <x v="0"/>
    <n v="0.25"/>
    <n v="350"/>
    <n v="50"/>
    <n v="0.25"/>
    <n v="190"/>
    <n v="50"/>
    <n v="1"/>
    <n v="1"/>
    <n v="4"/>
    <s v="island-braided"/>
    <s v="Oncorhynchus mykiss"/>
    <s v="summer"/>
    <x v="0"/>
    <x v="1"/>
    <x v="6"/>
    <s v="ACKOO-s (Ca)"/>
    <s v="na"/>
    <s v="na"/>
    <s v="independent"/>
    <s v="extirpated via barriers"/>
    <s v="anthropogenically blocked"/>
    <s v="LARLWSD000002"/>
    <s v=" "/>
    <s v="N"/>
    <s v=" "/>
    <s v="Interior Columbia"/>
    <n v="0"/>
    <n v="401126.84565999999"/>
    <n v="2622283901.8200002"/>
  </r>
  <r>
    <n v="55305"/>
    <s v="Polyline"/>
    <n v="1"/>
    <n v="55305"/>
    <n v="1"/>
    <n v="55305"/>
    <s v="43200 9999999910508"/>
    <n v="9999999910508"/>
    <s v=" "/>
    <n v="199.90799999999999"/>
    <n v="963"/>
    <n v="0.02"/>
    <n v="3.8"/>
    <n v="7"/>
    <n v="760"/>
    <n v="1399"/>
    <n v="3"/>
    <x v="0"/>
    <n v="1"/>
    <n v="1399"/>
    <n v="200"/>
    <n v="0.25"/>
    <n v="190"/>
    <n v="50"/>
    <n v="1"/>
    <n v="1"/>
    <n v="4"/>
    <s v="island-braided"/>
    <s v="Oncorhynchus mykiss"/>
    <s v="summer"/>
    <x v="0"/>
    <x v="1"/>
    <x v="6"/>
    <s v="ACKOO-s (Ca)"/>
    <s v="na"/>
    <s v="na"/>
    <s v="independent"/>
    <s v="extirpated via barriers"/>
    <s v="anthropogenically blocked"/>
    <s v="LARLWSD000002"/>
    <s v=" "/>
    <s v="N"/>
    <s v=" "/>
    <s v="Interior Columbia"/>
    <n v="0"/>
    <n v="401126.84565999999"/>
    <n v="2622283901.8200002"/>
  </r>
  <r>
    <n v="55342"/>
    <s v="Polyline"/>
    <n v="1"/>
    <n v="55342"/>
    <n v="1"/>
    <n v="55342"/>
    <s v="400 9999999910509"/>
    <n v="9999999910509"/>
    <s v=" "/>
    <n v="199.83500000000001"/>
    <n v="600"/>
    <n v="0.03"/>
    <n v="7.8"/>
    <n v="12.9"/>
    <n v="1559"/>
    <n v="2578"/>
    <n v="3"/>
    <x v="0"/>
    <n v="1"/>
    <n v="2578"/>
    <n v="200"/>
    <n v="0.25"/>
    <n v="390"/>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45"/>
    <s v="Polyline"/>
    <n v="1"/>
    <n v="55345"/>
    <n v="1"/>
    <n v="55345"/>
    <s v="1000 9999999910509"/>
    <n v="9999999910509"/>
    <s v=" "/>
    <n v="199.83500000000001"/>
    <n v="607"/>
    <n v="0.03"/>
    <n v="7.8"/>
    <n v="12.9"/>
    <n v="1559"/>
    <n v="2578"/>
    <n v="3"/>
    <x v="0"/>
    <n v="1"/>
    <n v="2578"/>
    <n v="200"/>
    <n v="0.25"/>
    <n v="390"/>
    <n v="50"/>
    <n v="1"/>
    <n v="0"/>
    <n v="4"/>
    <s v="meandering"/>
    <s v="Oncorhynchus mykiss"/>
    <s v="summer"/>
    <x v="0"/>
    <x v="1"/>
    <x v="6"/>
    <s v="ACKOO-s (Ca)"/>
    <s v="na"/>
    <s v="na"/>
    <s v="independent"/>
    <s v="extirpated via barriers"/>
    <s v="anthropogenically blocked"/>
    <s v="LARLWSD000005"/>
    <s v=" "/>
    <s v="N"/>
    <s v=" "/>
    <s v="Interior Columbia"/>
    <n v="0"/>
    <n v="280064.14579099999"/>
    <n v="1879390916.53"/>
  </r>
  <r>
    <n v="55346"/>
    <s v="Polyline"/>
    <n v="1"/>
    <n v="55346"/>
    <n v="1"/>
    <n v="55346"/>
    <s v="1200 9999999910509"/>
    <n v="9999999910509"/>
    <s v=" "/>
    <n v="199.83500000000001"/>
    <n v="606"/>
    <n v="2.5000000000000001E-2"/>
    <n v="7.8"/>
    <n v="12.9"/>
    <n v="1559"/>
    <n v="2578"/>
    <n v="3"/>
    <x v="0"/>
    <n v="1"/>
    <n v="2578"/>
    <n v="200"/>
    <n v="0.25"/>
    <n v="390"/>
    <n v="50"/>
    <n v="1"/>
    <n v="0"/>
    <n v="4"/>
    <s v="meandering"/>
    <s v="Oncorhynchus mykiss"/>
    <s v="summer"/>
    <x v="0"/>
    <x v="1"/>
    <x v="6"/>
    <s v="ACKOO-s (Ca)"/>
    <s v="na"/>
    <s v="na"/>
    <s v="independent"/>
    <s v="extirpated via barriers"/>
    <s v="anthropogenically blocked"/>
    <s v="LARLWSD000005"/>
    <s v=" "/>
    <s v="N"/>
    <s v=" "/>
    <s v="Interior Columbia"/>
    <n v="0"/>
    <n v="280064.14579099999"/>
    <n v="1879390916.53"/>
  </r>
  <r>
    <n v="55349"/>
    <s v="Polyline"/>
    <n v="1"/>
    <n v="55349"/>
    <n v="1"/>
    <n v="55349"/>
    <s v="1800 9999999910509"/>
    <n v="9999999910509"/>
    <s v=" "/>
    <n v="199.83500000000001"/>
    <n v="614"/>
    <n v="5.5E-2"/>
    <n v="7.8"/>
    <n v="12.9"/>
    <n v="1559"/>
    <n v="2578"/>
    <n v="1"/>
    <x v="0"/>
    <n v="0.25"/>
    <n v="645"/>
    <n v="50"/>
    <n v="0.25"/>
    <n v="390"/>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50"/>
    <s v="Polyline"/>
    <n v="1"/>
    <n v="55350"/>
    <n v="1"/>
    <n v="55350"/>
    <s v="2000 9999999910509"/>
    <n v="9999999910509"/>
    <s v=" "/>
    <n v="199.83500000000001"/>
    <n v="610"/>
    <n v="3.5000000000000003E-2"/>
    <n v="7.8"/>
    <n v="12.9"/>
    <n v="1559"/>
    <n v="2578"/>
    <n v="3"/>
    <x v="0"/>
    <n v="1"/>
    <n v="2578"/>
    <n v="200"/>
    <n v="0.25"/>
    <n v="390"/>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51"/>
    <s v="Polyline"/>
    <n v="1"/>
    <n v="55351"/>
    <n v="1"/>
    <n v="55351"/>
    <s v="2200 9999999910509"/>
    <n v="9999999910509"/>
    <s v=" "/>
    <n v="199.83500000000001"/>
    <n v="617"/>
    <n v="0.03"/>
    <n v="7.8"/>
    <n v="12.9"/>
    <n v="1559"/>
    <n v="2578"/>
    <n v="3"/>
    <x v="0"/>
    <n v="1"/>
    <n v="2578"/>
    <n v="200"/>
    <n v="0.25"/>
    <n v="390"/>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52"/>
    <s v="Polyline"/>
    <n v="1"/>
    <n v="55352"/>
    <n v="1"/>
    <n v="55352"/>
    <s v="2400 9999999910509"/>
    <n v="9999999910509"/>
    <s v=" "/>
    <n v="199.83500000000001"/>
    <n v="617"/>
    <n v="5.5E-2"/>
    <n v="7.8"/>
    <n v="12.9"/>
    <n v="1559"/>
    <n v="2578"/>
    <n v="1"/>
    <x v="0"/>
    <n v="0.25"/>
    <n v="645"/>
    <n v="50"/>
    <n v="0.25"/>
    <n v="390"/>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53"/>
    <s v="Polyline"/>
    <n v="1"/>
    <n v="55353"/>
    <n v="1"/>
    <n v="55353"/>
    <s v="2600 9999999910509"/>
    <n v="9999999910509"/>
    <s v=" "/>
    <n v="199.83500000000001"/>
    <n v="622"/>
    <n v="3.5000000000000003E-2"/>
    <n v="7.8"/>
    <n v="12.9"/>
    <n v="1559"/>
    <n v="2578"/>
    <n v="3"/>
    <x v="0"/>
    <n v="1"/>
    <n v="2578"/>
    <n v="200"/>
    <n v="0.25"/>
    <n v="390"/>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61"/>
    <s v="Polyline"/>
    <n v="1"/>
    <n v="55361"/>
    <n v="1"/>
    <n v="55361"/>
    <s v="4200 9999999910509"/>
    <n v="9999999910509"/>
    <s v=" "/>
    <n v="199.83500000000001"/>
    <n v="667"/>
    <n v="0.04"/>
    <n v="7.7"/>
    <n v="12.8"/>
    <n v="1539"/>
    <n v="2558"/>
    <n v="3"/>
    <x v="0"/>
    <n v="1"/>
    <n v="2558"/>
    <n v="200"/>
    <n v="0.25"/>
    <n v="385"/>
    <n v="50"/>
    <n v="1"/>
    <n v="1"/>
    <n v="4"/>
    <s v="island-braided"/>
    <s v="Oncorhynchus mykiss"/>
    <s v="summer"/>
    <x v="0"/>
    <x v="1"/>
    <x v="6"/>
    <s v="ACKOO-s (Ca)"/>
    <s v="na"/>
    <s v="na"/>
    <s v="independent"/>
    <s v="extirpated via barriers"/>
    <s v="anthropogenically blocked"/>
    <s v="LARLWSD000005"/>
    <s v=" "/>
    <s v="N"/>
    <s v=" "/>
    <s v="Interior Columbia"/>
    <n v="0"/>
    <n v="280064.14579099999"/>
    <n v="1879390916.53"/>
  </r>
  <r>
    <n v="55379"/>
    <s v="Polyline"/>
    <n v="1"/>
    <n v="55379"/>
    <n v="1"/>
    <n v="55379"/>
    <s v="7800 9999999910509"/>
    <n v="9999999910509"/>
    <s v=" "/>
    <n v="199.82499999999999"/>
    <n v="718"/>
    <n v="3.5000000000000003E-2"/>
    <n v="7.7"/>
    <n v="12.6"/>
    <n v="1539"/>
    <n v="2518"/>
    <n v="3"/>
    <x v="0"/>
    <n v="1"/>
    <n v="2518"/>
    <n v="200"/>
    <n v="0.25"/>
    <n v="385"/>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81"/>
    <s v="Polyline"/>
    <n v="1"/>
    <n v="55381"/>
    <n v="1"/>
    <n v="55381"/>
    <s v="8200 9999999910509"/>
    <n v="9999999910509"/>
    <s v=" "/>
    <n v="199.89599999999999"/>
    <n v="714"/>
    <n v="0.03"/>
    <n v="7.7"/>
    <n v="12.6"/>
    <n v="1539"/>
    <n v="2519"/>
    <n v="3"/>
    <x v="0"/>
    <n v="1"/>
    <n v="2519"/>
    <n v="200"/>
    <n v="0.25"/>
    <n v="385"/>
    <n v="50"/>
    <n v="1"/>
    <n v="0"/>
    <n v="4"/>
    <s v="island-braided"/>
    <s v="Oncorhynchus mykiss"/>
    <s v="summer"/>
    <x v="0"/>
    <x v="1"/>
    <x v="6"/>
    <s v="ACKOO-s (Ca)"/>
    <s v="na"/>
    <s v="na"/>
    <s v="independent"/>
    <s v="extirpated via barriers"/>
    <s v="anthropogenically blocked"/>
    <s v="LARLWSD000005"/>
    <s v=" "/>
    <s v="N"/>
    <s v=" "/>
    <s v="Interior Columbia"/>
    <n v="0"/>
    <n v="280064.14579099999"/>
    <n v="1879390916.53"/>
  </r>
  <r>
    <n v="55384"/>
    <s v="Polyline"/>
    <n v="1"/>
    <n v="55384"/>
    <n v="1"/>
    <n v="55384"/>
    <s v="8800 9999999910509"/>
    <n v="9999999910509"/>
    <s v=" "/>
    <n v="199.91800000000001"/>
    <n v="738"/>
    <n v="4.4999999999999998E-2"/>
    <n v="7.6"/>
    <n v="12.6"/>
    <n v="1519"/>
    <n v="2519"/>
    <n v="1"/>
    <x v="0"/>
    <n v="0.25"/>
    <n v="630"/>
    <n v="50"/>
    <n v="0.25"/>
    <n v="380"/>
    <n v="50"/>
    <n v="0"/>
    <n v="0"/>
    <n v="4"/>
    <s v="island-braided"/>
    <s v="Oncorhynchus mykiss"/>
    <s v="summer"/>
    <x v="0"/>
    <x v="1"/>
    <x v="6"/>
    <s v="ACKOO-s (Ca)"/>
    <s v="na"/>
    <s v="na"/>
    <s v="independent"/>
    <s v="extirpated via barriers"/>
    <s v="anthropogenically blocked"/>
    <s v="LARLWSD000005"/>
    <s v=" "/>
    <s v="N"/>
    <s v=" "/>
    <s v="Interior Columbia"/>
    <n v="0"/>
    <n v="280064.14579099999"/>
    <n v="1879390916.53"/>
  </r>
  <r>
    <n v="55388"/>
    <s v="Polyline"/>
    <n v="1"/>
    <n v="55388"/>
    <n v="1"/>
    <n v="55388"/>
    <s v="9600 9999999910509"/>
    <n v="9999999910509"/>
    <s v=" "/>
    <n v="199.91800000000001"/>
    <n v="757"/>
    <n v="0.02"/>
    <n v="7.6"/>
    <n v="12.6"/>
    <n v="1519"/>
    <n v="2519"/>
    <n v="1"/>
    <x v="0"/>
    <n v="0.25"/>
    <n v="630"/>
    <n v="50"/>
    <n v="0.25"/>
    <n v="380"/>
    <n v="50"/>
    <n v="0"/>
    <n v="0"/>
    <n v="4"/>
    <s v="island-braided"/>
    <s v="Oncorhynchus mykiss"/>
    <s v="summer"/>
    <x v="0"/>
    <x v="1"/>
    <x v="6"/>
    <s v="ACKOO-s (Ca)"/>
    <s v="na"/>
    <s v="na"/>
    <s v="independent"/>
    <s v="extirpated via barriers"/>
    <s v="anthropogenically blocked"/>
    <s v="LARLWSD000005"/>
    <s v=" "/>
    <s v="N"/>
    <s v=" "/>
    <s v="Interior Columbia"/>
    <n v="0"/>
    <n v="280064.14579099999"/>
    <n v="1879390916.53"/>
  </r>
  <r>
    <n v="58447"/>
    <s v="Polyline"/>
    <n v="1"/>
    <n v="58447"/>
    <n v="1"/>
    <n v="58447"/>
    <s v="200 9999999910732"/>
    <n v="9999999910732"/>
    <s v=" "/>
    <n v="199.81100000000001"/>
    <n v="652"/>
    <n v="0.09"/>
    <n v="4.4000000000000004"/>
    <n v="7.9"/>
    <n v="879"/>
    <n v="1579"/>
    <n v="1"/>
    <x v="0"/>
    <n v="0.25"/>
    <n v="395"/>
    <n v="5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48"/>
    <s v="Polyline"/>
    <n v="1"/>
    <n v="58448"/>
    <n v="1"/>
    <n v="58448"/>
    <s v="400 9999999910732"/>
    <n v="9999999910732"/>
    <s v=" "/>
    <n v="199.81100000000001"/>
    <n v="671"/>
    <n v="6.5000000000000002E-2"/>
    <n v="4.4000000000000004"/>
    <n v="7.9"/>
    <n v="879"/>
    <n v="1579"/>
    <n v="1"/>
    <x v="0"/>
    <n v="0.25"/>
    <n v="395"/>
    <n v="5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0"/>
    <s v="Polyline"/>
    <n v="1"/>
    <n v="58450"/>
    <n v="1"/>
    <n v="58450"/>
    <s v="800 9999999910732"/>
    <n v="9999999910732"/>
    <s v=" "/>
    <n v="199.81100000000001"/>
    <n v="691"/>
    <n v="0.05"/>
    <n v="4.4000000000000004"/>
    <n v="7.8"/>
    <n v="879"/>
    <n v="1559"/>
    <n v="1"/>
    <x v="0"/>
    <n v="0.25"/>
    <n v="390"/>
    <n v="5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1"/>
    <s v="Polyline"/>
    <n v="1"/>
    <n v="58451"/>
    <n v="1"/>
    <n v="58451"/>
    <s v="1000 9999999910732"/>
    <n v="9999999910732"/>
    <s v=" "/>
    <n v="199.81100000000001"/>
    <n v="700"/>
    <n v="0.05"/>
    <n v="4.4000000000000004"/>
    <n v="7.8"/>
    <n v="879"/>
    <n v="1559"/>
    <n v="1"/>
    <x v="0"/>
    <n v="0.25"/>
    <n v="390"/>
    <n v="5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2"/>
    <s v="Polyline"/>
    <n v="1"/>
    <n v="58452"/>
    <n v="1"/>
    <n v="58452"/>
    <s v="1200 9999999910732"/>
    <n v="9999999910732"/>
    <s v=" "/>
    <n v="199.81100000000001"/>
    <n v="713"/>
    <n v="0.05"/>
    <n v="4.4000000000000004"/>
    <n v="7.8"/>
    <n v="879"/>
    <n v="1559"/>
    <n v="1"/>
    <x v="0"/>
    <n v="0.25"/>
    <n v="390"/>
    <n v="5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3"/>
    <s v="Polyline"/>
    <n v="1"/>
    <n v="58453"/>
    <n v="1"/>
    <n v="58453"/>
    <s v="1400 9999999910732"/>
    <n v="9999999910732"/>
    <s v=" "/>
    <n v="199.81100000000001"/>
    <n v="719"/>
    <n v="0.03"/>
    <n v="4.4000000000000004"/>
    <n v="7.8"/>
    <n v="879"/>
    <n v="1559"/>
    <n v="3"/>
    <x v="0"/>
    <n v="1"/>
    <n v="1559"/>
    <n v="20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4"/>
    <s v="Polyline"/>
    <n v="1"/>
    <n v="58454"/>
    <n v="1"/>
    <n v="58454"/>
    <s v="1600 9999999910732"/>
    <n v="9999999910732"/>
    <s v=" "/>
    <n v="199.81100000000001"/>
    <n v="725"/>
    <n v="0.03"/>
    <n v="4.4000000000000004"/>
    <n v="7.8"/>
    <n v="879"/>
    <n v="1559"/>
    <n v="3"/>
    <x v="0"/>
    <n v="1"/>
    <n v="1559"/>
    <n v="20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5"/>
    <s v="Polyline"/>
    <n v="1"/>
    <n v="58455"/>
    <n v="1"/>
    <n v="58455"/>
    <s v="1800 9999999910732"/>
    <n v="9999999910732"/>
    <s v=" "/>
    <n v="199.81100000000001"/>
    <n v="720"/>
    <n v="4.4999999999999998E-2"/>
    <n v="4.4000000000000004"/>
    <n v="7.8"/>
    <n v="879"/>
    <n v="1559"/>
    <n v="1"/>
    <x v="0"/>
    <n v="0.25"/>
    <n v="390"/>
    <n v="5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6"/>
    <s v="Polyline"/>
    <n v="1"/>
    <n v="58456"/>
    <n v="1"/>
    <n v="58456"/>
    <s v="2000 9999999910732"/>
    <n v="9999999910732"/>
    <s v=" "/>
    <n v="199.81100000000001"/>
    <n v="718"/>
    <n v="2.5000000000000001E-2"/>
    <n v="4.3"/>
    <n v="7.7"/>
    <n v="859"/>
    <n v="1539"/>
    <n v="3"/>
    <x v="0"/>
    <n v="1"/>
    <n v="1539"/>
    <n v="200"/>
    <n v="0.25"/>
    <n v="215"/>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7"/>
    <s v="Polyline"/>
    <n v="1"/>
    <n v="58457"/>
    <n v="1"/>
    <n v="58457"/>
    <s v="2200 9999999910732"/>
    <n v="9999999910732"/>
    <s v=" "/>
    <n v="199.81100000000001"/>
    <n v="712"/>
    <n v="0.02"/>
    <n v="4.4000000000000004"/>
    <n v="7.7"/>
    <n v="879"/>
    <n v="1539"/>
    <n v="3"/>
    <x v="0"/>
    <n v="1"/>
    <n v="1539"/>
    <n v="200"/>
    <n v="0.25"/>
    <n v="220"/>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58"/>
    <s v="Polyline"/>
    <n v="1"/>
    <n v="58458"/>
    <n v="1"/>
    <n v="58458"/>
    <s v="2400 9999999910732"/>
    <n v="9999999910732"/>
    <s v=" "/>
    <n v="199.81"/>
    <n v="709"/>
    <n v="0.02"/>
    <n v="4.3"/>
    <n v="7.7"/>
    <n v="859"/>
    <n v="1539"/>
    <n v="3"/>
    <x v="0"/>
    <n v="1"/>
    <n v="1539"/>
    <n v="200"/>
    <n v="0.25"/>
    <n v="215"/>
    <n v="5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495"/>
    <s v="Polyline"/>
    <n v="1"/>
    <n v="58495"/>
    <n v="1"/>
    <n v="58495"/>
    <s v="1600 9999999910735"/>
    <n v="9999999910735"/>
    <s v=" "/>
    <n v="199.96199999999999"/>
    <n v="711"/>
    <n v="7.0000000000000007E-2"/>
    <n v="4.2"/>
    <n v="7.6"/>
    <n v="840"/>
    <n v="1520"/>
    <n v="1"/>
    <x v="0"/>
    <n v="0.25"/>
    <n v="380"/>
    <n v="50"/>
    <n v="0.25"/>
    <n v="210"/>
    <n v="50"/>
    <n v="1"/>
    <n v="0"/>
    <n v="4"/>
    <s v="meandering"/>
    <s v="Oncorhynchus mykiss"/>
    <s v="summer"/>
    <x v="0"/>
    <x v="1"/>
    <x v="6"/>
    <s v="ACKOO-s (Ca)"/>
    <s v="na"/>
    <s v="na"/>
    <s v="independent"/>
    <s v="extirpated via barriers"/>
    <s v="anthropogenically blocked"/>
    <s v="LARLWSD000006"/>
    <s v=" "/>
    <s v="N"/>
    <s v=" "/>
    <s v="Interior Columbia"/>
    <n v="0"/>
    <n v="104229.860611"/>
    <n v="407015638.88999999"/>
  </r>
  <r>
    <n v="58496"/>
    <s v="Polyline"/>
    <n v="1"/>
    <n v="58496"/>
    <n v="1"/>
    <n v="58496"/>
    <s v="1800 9999999910735"/>
    <n v="9999999910735"/>
    <s v=" "/>
    <n v="199.96199999999999"/>
    <n v="709"/>
    <n v="9.5000000000000001E-2"/>
    <n v="4.2"/>
    <n v="7.6"/>
    <n v="840"/>
    <n v="1520"/>
    <n v="1"/>
    <x v="0"/>
    <n v="0.25"/>
    <n v="380"/>
    <n v="50"/>
    <n v="0.25"/>
    <n v="210"/>
    <n v="50"/>
    <n v="1"/>
    <n v="0"/>
    <n v="4"/>
    <s v="meandering"/>
    <s v="Oncorhynchus mykiss"/>
    <s v="summer"/>
    <x v="0"/>
    <x v="1"/>
    <x v="6"/>
    <s v="ACKOO-s (Ca)"/>
    <s v="na"/>
    <s v="na"/>
    <s v="independent"/>
    <s v="extirpated via barriers"/>
    <s v="anthropogenically blocked"/>
    <s v="LARLWSD000006"/>
    <s v=" "/>
    <s v="N"/>
    <s v=" "/>
    <s v="Interior Columbia"/>
    <n v="0"/>
    <n v="104229.860611"/>
    <n v="407015638.88999999"/>
  </r>
  <r>
    <n v="58503"/>
    <s v="Polyline"/>
    <n v="1"/>
    <n v="58503"/>
    <n v="1"/>
    <n v="58503"/>
    <s v="3200 9999999910735"/>
    <n v="9999999910735"/>
    <s v=" "/>
    <n v="199.96299999999999"/>
    <n v="764"/>
    <n v="3.5000000000000003E-2"/>
    <n v="4.0999999999999996"/>
    <n v="7.4"/>
    <n v="820"/>
    <n v="1480"/>
    <n v="3"/>
    <x v="0"/>
    <n v="1"/>
    <n v="1480"/>
    <n v="200"/>
    <n v="0.25"/>
    <n v="205"/>
    <n v="50"/>
    <n v="1"/>
    <n v="0"/>
    <n v="4"/>
    <s v="island-braided"/>
    <s v="Oncorhynchus mykiss"/>
    <s v="summer"/>
    <x v="0"/>
    <x v="1"/>
    <x v="6"/>
    <s v="ACKOO-s (Ca)"/>
    <s v="na"/>
    <s v="na"/>
    <s v="independent"/>
    <s v="extirpated via barriers"/>
    <s v="anthropogenically blocked"/>
    <s v="LARLWSD000006"/>
    <s v=" "/>
    <s v="N"/>
    <s v=" "/>
    <s v="Interior Columbia"/>
    <n v="0"/>
    <n v="104229.860611"/>
    <n v="407015638.88999999"/>
  </r>
  <r>
    <n v="58504"/>
    <s v="Polyline"/>
    <n v="1"/>
    <n v="58504"/>
    <n v="1"/>
    <n v="58504"/>
    <s v="3400 9999999910735"/>
    <n v="9999999910735"/>
    <s v=" "/>
    <n v="199.96299999999999"/>
    <n v="755"/>
    <n v="0.06"/>
    <n v="4.0999999999999996"/>
    <n v="7.4"/>
    <n v="820"/>
    <n v="1480"/>
    <n v="1"/>
    <x v="0"/>
    <n v="0.25"/>
    <n v="370"/>
    <n v="50"/>
    <n v="0.25"/>
    <n v="205"/>
    <n v="50"/>
    <n v="1"/>
    <n v="0"/>
    <n v="4"/>
    <s v="island-braided"/>
    <s v="Oncorhynchus mykiss"/>
    <s v="summer"/>
    <x v="0"/>
    <x v="1"/>
    <x v="6"/>
    <s v="ACKOO-s (Ca)"/>
    <s v="na"/>
    <s v="na"/>
    <s v="independent"/>
    <s v="extirpated via barriers"/>
    <s v="anthropogenically blocked"/>
    <s v="LARLWSD000006"/>
    <s v=" "/>
    <s v="N"/>
    <s v=" "/>
    <s v="Interior Columbia"/>
    <n v="0"/>
    <n v="104229.860611"/>
    <n v="407015638.88999999"/>
  </r>
  <r>
    <n v="58505"/>
    <s v="Polyline"/>
    <n v="1"/>
    <n v="58505"/>
    <n v="1"/>
    <n v="58505"/>
    <s v="3600 9999999910735"/>
    <n v="9999999910735"/>
    <s v=" "/>
    <n v="199.96199999999999"/>
    <n v="760"/>
    <n v="0.09"/>
    <n v="4"/>
    <n v="7.2"/>
    <n v="800"/>
    <n v="1440"/>
    <n v="1"/>
    <x v="0"/>
    <n v="0.25"/>
    <n v="360"/>
    <n v="50"/>
    <n v="0.25"/>
    <n v="200"/>
    <n v="50"/>
    <n v="1"/>
    <n v="0"/>
    <n v="4"/>
    <s v="island-braided"/>
    <s v="Oncorhynchus mykiss"/>
    <s v="summer"/>
    <x v="0"/>
    <x v="1"/>
    <x v="6"/>
    <s v="ACKOO-s (Ca)"/>
    <s v="na"/>
    <s v="na"/>
    <s v="independent"/>
    <s v="extirpated via barriers"/>
    <s v="anthropogenically blocked"/>
    <s v="LARLWSD000006"/>
    <s v=" "/>
    <s v="N"/>
    <s v=" "/>
    <s v="Interior Columbia"/>
    <n v="0"/>
    <n v="104229.860611"/>
    <n v="407015638.88999999"/>
  </r>
  <r>
    <n v="58509"/>
    <s v="Polyline"/>
    <n v="1"/>
    <n v="58509"/>
    <n v="1"/>
    <n v="58509"/>
    <s v="4400 9999999910735"/>
    <n v="9999999910735"/>
    <s v=" "/>
    <n v="199.74199999999999"/>
    <n v="786"/>
    <n v="8.5000000000000006E-2"/>
    <n v="3.9"/>
    <n v="7.1"/>
    <n v="779"/>
    <n v="1418"/>
    <n v="1"/>
    <x v="0"/>
    <n v="0.25"/>
    <n v="355"/>
    <n v="50"/>
    <n v="0.25"/>
    <n v="195"/>
    <n v="50"/>
    <n v="1"/>
    <n v="0"/>
    <n v="4"/>
    <s v="island-braided"/>
    <s v="Oncorhynchus mykiss"/>
    <s v="summer"/>
    <x v="0"/>
    <x v="1"/>
    <x v="6"/>
    <s v="ACKOO-s (Ca)"/>
    <s v="na"/>
    <s v="na"/>
    <s v="independent"/>
    <s v="extirpated via barriers"/>
    <s v="anthropogenically blocked"/>
    <s v="LARLWSD000006"/>
    <s v=" "/>
    <s v="N"/>
    <s v=" "/>
    <s v="Interior Columbia"/>
    <n v="0"/>
    <n v="104229.860611"/>
    <n v="407015638.88999999"/>
  </r>
  <r>
    <n v="60633"/>
    <s v="Polyline"/>
    <n v="1"/>
    <n v="60633"/>
    <n v="1"/>
    <n v="60633"/>
    <s v="200 9999999911023"/>
    <n v="9999999911023"/>
    <s v=" "/>
    <n v="199.83099999999999"/>
    <n v="574"/>
    <n v="4.4999999999999998E-2"/>
    <n v="8.3000000000000007"/>
    <n v="13.6"/>
    <n v="1659"/>
    <n v="2718"/>
    <n v="1"/>
    <x v="0"/>
    <n v="0.25"/>
    <n v="680"/>
    <n v="50"/>
    <n v="0.25"/>
    <n v="415"/>
    <n v="50"/>
    <n v="0"/>
    <n v="0"/>
    <n v="4"/>
    <s v="island-braided"/>
    <s v="Oncorhynchus mykiss"/>
    <s v="summer"/>
    <x v="0"/>
    <x v="1"/>
    <x v="6"/>
    <s v="ACKOO-s (Ca)"/>
    <s v="na"/>
    <s v="na"/>
    <s v="independent"/>
    <s v="extirpated via barriers"/>
    <s v="anthropogenically blocked"/>
    <s v="LARLWSD000011"/>
    <s v=" "/>
    <s v="N"/>
    <s v=" "/>
    <s v="Interior Columbia"/>
    <n v="0"/>
    <n v="399208.84935999999"/>
    <n v="3335091311.29"/>
  </r>
  <r>
    <n v="61562"/>
    <s v="Polyline"/>
    <n v="1"/>
    <n v="61562"/>
    <n v="1"/>
    <n v="61562"/>
    <s v="200 9999999909411"/>
    <n v="9999999909411"/>
    <s v=" "/>
    <n v="200.018"/>
    <n v="661"/>
    <n v="0.03"/>
    <n v="8.1999999999999993"/>
    <n v="13.5"/>
    <n v="1640"/>
    <n v="2700"/>
    <n v="3"/>
    <x v="0"/>
    <n v="1"/>
    <n v="2700"/>
    <n v="20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63"/>
    <s v="Polyline"/>
    <n v="1"/>
    <n v="61563"/>
    <n v="1"/>
    <n v="61563"/>
    <s v="400 9999999909411"/>
    <n v="9999999909411"/>
    <s v=" "/>
    <n v="200.018"/>
    <n v="664"/>
    <n v="0.02"/>
    <n v="8.1999999999999993"/>
    <n v="13.5"/>
    <n v="1640"/>
    <n v="2700"/>
    <n v="3"/>
    <x v="0"/>
    <n v="1"/>
    <n v="2700"/>
    <n v="20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67"/>
    <s v="Polyline"/>
    <n v="1"/>
    <n v="61567"/>
    <n v="1"/>
    <n v="61567"/>
    <s v="1200 9999999909411"/>
    <n v="9999999909411"/>
    <s v=" "/>
    <n v="200.018"/>
    <n v="672"/>
    <n v="5.5E-2"/>
    <n v="8.1999999999999993"/>
    <n v="13.5"/>
    <n v="1640"/>
    <n v="2700"/>
    <n v="1"/>
    <x v="0"/>
    <n v="0.25"/>
    <n v="675"/>
    <n v="5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3"/>
    <s v="Polyline"/>
    <n v="1"/>
    <n v="61573"/>
    <n v="1"/>
    <n v="61573"/>
    <s v="2400 9999999909411"/>
    <n v="9999999909411"/>
    <s v=" "/>
    <n v="200.018"/>
    <n v="678"/>
    <n v="0.02"/>
    <n v="8.1999999999999993"/>
    <n v="13.4"/>
    <n v="1640"/>
    <n v="2680"/>
    <n v="3"/>
    <x v="0"/>
    <n v="1"/>
    <n v="2680"/>
    <n v="20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6"/>
    <s v="Polyline"/>
    <n v="1"/>
    <n v="61576"/>
    <n v="1"/>
    <n v="61576"/>
    <s v="3000 9999999909411"/>
    <n v="9999999909411"/>
    <s v=" "/>
    <n v="199.994"/>
    <n v="680"/>
    <n v="2.5000000000000001E-2"/>
    <n v="8.1999999999999993"/>
    <n v="13.4"/>
    <n v="1640"/>
    <n v="2680"/>
    <n v="3"/>
    <x v="0"/>
    <n v="1"/>
    <n v="2680"/>
    <n v="20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7"/>
    <s v="Polyline"/>
    <n v="1"/>
    <n v="61577"/>
    <n v="1"/>
    <n v="61577"/>
    <s v="3200 9999999909411"/>
    <n v="9999999909411"/>
    <s v=" "/>
    <n v="199.994"/>
    <n v="685"/>
    <n v="2.5000000000000001E-2"/>
    <n v="8.1999999999999993"/>
    <n v="13.4"/>
    <n v="1640"/>
    <n v="2680"/>
    <n v="3"/>
    <x v="0"/>
    <n v="1"/>
    <n v="2680"/>
    <n v="20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9"/>
    <s v="Polyline"/>
    <n v="1"/>
    <n v="61579"/>
    <n v="1"/>
    <n v="61579"/>
    <s v="3600 9999999909411"/>
    <n v="9999999909411"/>
    <s v=" "/>
    <n v="199.994"/>
    <n v="689"/>
    <n v="3.5000000000000003E-2"/>
    <n v="8.1999999999999993"/>
    <n v="13.4"/>
    <n v="1640"/>
    <n v="2680"/>
    <n v="3"/>
    <x v="0"/>
    <n v="1"/>
    <n v="2680"/>
    <n v="200"/>
    <n v="0.25"/>
    <n v="410"/>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3"/>
    <s v="Polyline"/>
    <n v="1"/>
    <n v="61583"/>
    <n v="1"/>
    <n v="61583"/>
    <s v="4400 9999999909411"/>
    <n v="9999999909411"/>
    <s v=" "/>
    <n v="200.018"/>
    <n v="701"/>
    <n v="0.06"/>
    <n v="8.1"/>
    <n v="13.3"/>
    <n v="1620"/>
    <n v="2660"/>
    <n v="1"/>
    <x v="0"/>
    <n v="0.25"/>
    <n v="665"/>
    <n v="50"/>
    <n v="0.25"/>
    <n v="405"/>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4"/>
    <s v="Polyline"/>
    <n v="1"/>
    <n v="61584"/>
    <n v="1"/>
    <n v="61584"/>
    <s v="4600 9999999909411"/>
    <n v="9999999909411"/>
    <s v=" "/>
    <n v="200.018"/>
    <n v="704"/>
    <n v="4.4999999999999998E-2"/>
    <n v="8.1"/>
    <n v="13.3"/>
    <n v="1620"/>
    <n v="2660"/>
    <n v="1"/>
    <x v="0"/>
    <n v="0.25"/>
    <n v="665"/>
    <n v="50"/>
    <n v="0.25"/>
    <n v="405"/>
    <n v="5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6"/>
    <s v="Polyline"/>
    <n v="1"/>
    <n v="61586"/>
    <n v="1"/>
    <n v="61586"/>
    <s v="5000 9999999909411"/>
    <n v="9999999909411"/>
    <s v=" "/>
    <n v="200.018"/>
    <n v="699"/>
    <n v="0.04"/>
    <n v="8.1"/>
    <n v="13.3"/>
    <n v="1620"/>
    <n v="2660"/>
    <n v="3"/>
    <x v="0"/>
    <n v="1"/>
    <n v="2660"/>
    <n v="200"/>
    <n v="0.25"/>
    <n v="405"/>
    <n v="50"/>
    <n v="1"/>
    <n v="0"/>
    <n v="4"/>
    <s v="island-braided"/>
    <s v="Oncorhynchus mykiss"/>
    <s v="summer"/>
    <x v="0"/>
    <x v="1"/>
    <x v="2"/>
    <s v="ACPEN-s (Ca)"/>
    <s v="na"/>
    <s v="na"/>
    <s v="independent"/>
    <s v="extirpated via barriers"/>
    <s v="anthropogenically blocked"/>
    <s v="LARLWSD000046"/>
    <s v=" "/>
    <s v="N"/>
    <s v=" "/>
    <s v="Interior Columbia"/>
    <n v="0"/>
    <n v="301035.19609300001"/>
    <n v="1481398676.2"/>
  </r>
  <r>
    <n v="61591"/>
    <s v="Polyline"/>
    <n v="1"/>
    <n v="61591"/>
    <n v="0"/>
    <n v="61591"/>
    <s v="6000 9999999909411"/>
    <n v="9999999909411"/>
    <s v=" "/>
    <n v="200.01400000000001"/>
    <n v="716"/>
    <n v="2.5000000000000001E-2"/>
    <n v="8.1"/>
    <n v="13.2"/>
    <n v="1620"/>
    <n v="2640"/>
    <n v="3"/>
    <x v="0"/>
    <n v="1"/>
    <n v="2640"/>
    <n v="200"/>
    <n v="0.25"/>
    <n v="405"/>
    <n v="50"/>
    <n v="1"/>
    <n v="1"/>
    <n v="4"/>
    <s v="island-braided"/>
    <s v=" "/>
    <s v=" "/>
    <x v="1"/>
    <x v="2"/>
    <x v="5"/>
    <s v=" "/>
    <s v=" "/>
    <s v=" "/>
    <s v=" "/>
    <s v=" "/>
    <s v=" "/>
    <s v=" "/>
    <s v=" "/>
    <s v=" "/>
    <s v=" "/>
    <s v=" "/>
    <n v="0"/>
    <n v="0"/>
    <n v="0"/>
  </r>
  <r>
    <n v="61601"/>
    <s v="Polyline"/>
    <n v="1"/>
    <n v="61601"/>
    <n v="1"/>
    <n v="61601"/>
    <s v="8000 9999999909411"/>
    <n v="9999999909411"/>
    <s v=" "/>
    <n v="199.947"/>
    <n v="777"/>
    <n v="0.04"/>
    <n v="7.8"/>
    <n v="12.8"/>
    <n v="1560"/>
    <n v="2559"/>
    <n v="3"/>
    <x v="0"/>
    <n v="1"/>
    <n v="2559"/>
    <n v="200"/>
    <n v="0.25"/>
    <n v="390"/>
    <n v="50"/>
    <n v="1"/>
    <n v="0"/>
    <n v="4"/>
    <s v="island-braided"/>
    <s v="Oncorhynchus mykiss"/>
    <s v="summer"/>
    <x v="0"/>
    <x v="1"/>
    <x v="2"/>
    <s v="ACPEN-s (Ca)"/>
    <s v="na"/>
    <s v="na"/>
    <s v="independent"/>
    <s v="extirpated via barriers"/>
    <s v="anthropogenically blocked"/>
    <s v="LARLWSD000046"/>
    <s v=" "/>
    <s v="N"/>
    <s v=" "/>
    <s v="Interior Columbia"/>
    <n v="0"/>
    <n v="301035.19609300001"/>
    <n v="1481398676.2"/>
  </r>
  <r>
    <n v="61629"/>
    <s v="Polyline"/>
    <n v="1"/>
    <n v="61629"/>
    <n v="1"/>
    <n v="61629"/>
    <s v="13600 9999999909411"/>
    <n v="9999999909411"/>
    <s v=" "/>
    <n v="199.96"/>
    <n v="887"/>
    <n v="2.5000000000000001E-2"/>
    <n v="7.3"/>
    <n v="12.1"/>
    <n v="1460"/>
    <n v="2420"/>
    <n v="1"/>
    <x v="0"/>
    <n v="0.25"/>
    <n v="605"/>
    <n v="50"/>
    <n v="0.25"/>
    <n v="365"/>
    <n v="50"/>
    <n v="0"/>
    <n v="0"/>
    <n v="4"/>
    <s v="island-braided"/>
    <s v="Oncorhynchus mykiss"/>
    <s v="summer"/>
    <x v="0"/>
    <x v="1"/>
    <x v="2"/>
    <s v="ACPEN-s (Ca)"/>
    <s v="na"/>
    <s v="na"/>
    <s v="independent"/>
    <s v="extirpated via barriers"/>
    <s v="anthropogenically blocked"/>
    <s v="LARLWSD000046"/>
    <s v=" "/>
    <s v="N"/>
    <s v=" "/>
    <s v="Interior Columbia"/>
    <n v="0"/>
    <n v="301035.19609300001"/>
    <n v="1481398676.2"/>
  </r>
  <r>
    <n v="61638"/>
    <s v="Polyline"/>
    <n v="1"/>
    <n v="61638"/>
    <n v="1"/>
    <n v="61638"/>
    <s v="15400 9999999909411"/>
    <n v="9999999909411"/>
    <s v=" "/>
    <n v="199.94"/>
    <n v="915"/>
    <n v="3.5000000000000003E-2"/>
    <n v="7.2"/>
    <n v="12"/>
    <n v="1440"/>
    <n v="2399"/>
    <n v="1"/>
    <x v="0"/>
    <n v="0.25"/>
    <n v="600"/>
    <n v="50"/>
    <n v="0.25"/>
    <n v="360"/>
    <n v="50"/>
    <n v="0"/>
    <n v="0"/>
    <n v="4"/>
    <s v="island-braided"/>
    <s v="Oncorhynchus mykiss"/>
    <s v="summer"/>
    <x v="0"/>
    <x v="1"/>
    <x v="2"/>
    <s v="ACPEN-s (Ca)"/>
    <s v="na"/>
    <s v="na"/>
    <s v="independent"/>
    <s v="extirpated via barriers"/>
    <s v="anthropogenically blocked"/>
    <s v="LARLWSD000046"/>
    <s v=" "/>
    <s v="N"/>
    <s v=" "/>
    <s v="Interior Columbia"/>
    <n v="0"/>
    <n v="301035.19609300001"/>
    <n v="1481398676.2"/>
  </r>
  <r>
    <n v="61639"/>
    <s v="Polyline"/>
    <n v="1"/>
    <n v="61639"/>
    <n v="1"/>
    <n v="61639"/>
    <s v="15600 9999999909411"/>
    <n v="9999999909411"/>
    <s v=" "/>
    <n v="199.94"/>
    <n v="919"/>
    <n v="0.03"/>
    <n v="7.2"/>
    <n v="12"/>
    <n v="1440"/>
    <n v="2399"/>
    <n v="3"/>
    <x v="0"/>
    <n v="1"/>
    <n v="2399"/>
    <n v="200"/>
    <n v="0.25"/>
    <n v="360"/>
    <n v="50"/>
    <n v="0"/>
    <n v="0"/>
    <n v="4"/>
    <s v="island-braided"/>
    <s v="Oncorhynchus mykiss"/>
    <s v="summer"/>
    <x v="0"/>
    <x v="1"/>
    <x v="2"/>
    <s v="ACPEN-s (Ca)"/>
    <s v="na"/>
    <s v="na"/>
    <s v="independent"/>
    <s v="extirpated via barriers"/>
    <s v="anthropogenically blocked"/>
    <s v="LARLWSD000046"/>
    <s v=" "/>
    <s v="N"/>
    <s v=" "/>
    <s v="Interior Columbia"/>
    <n v="0"/>
    <n v="301035.19609300001"/>
    <n v="1481398676.2"/>
  </r>
  <r>
    <n v="63476"/>
    <s v="Polyline"/>
    <n v="1"/>
    <n v="63476"/>
    <n v="0"/>
    <n v="63476"/>
    <s v="200 9999999909569"/>
    <n v="9999999909569"/>
    <s v=" "/>
    <n v="199.98699999999999"/>
    <n v="737"/>
    <n v="0.06"/>
    <n v="5.8"/>
    <n v="9.9"/>
    <n v="1160"/>
    <n v="1980"/>
    <n v="1"/>
    <x v="0"/>
    <n v="0.25"/>
    <n v="495"/>
    <n v="50"/>
    <n v="0.25"/>
    <n v="290"/>
    <n v="50"/>
    <n v="1"/>
    <n v="0"/>
    <n v="4"/>
    <s v="island-braided"/>
    <s v=" "/>
    <s v=" "/>
    <x v="1"/>
    <x v="2"/>
    <x v="5"/>
    <s v=" "/>
    <s v=" "/>
    <s v=" "/>
    <s v=" "/>
    <s v=" "/>
    <s v=" "/>
    <s v=" "/>
    <s v=" "/>
    <s v=" "/>
    <s v=" "/>
    <s v=" "/>
    <n v="0"/>
    <n v="0"/>
    <n v="0"/>
  </r>
  <r>
    <n v="63477"/>
    <s v="Polyline"/>
    <n v="1"/>
    <n v="63477"/>
    <n v="1"/>
    <n v="63477"/>
    <s v="400 9999999909569"/>
    <n v="9999999909569"/>
    <s v=" "/>
    <n v="199.98699999999999"/>
    <n v="746"/>
    <n v="7.0000000000000007E-2"/>
    <n v="5.8"/>
    <n v="10"/>
    <n v="1160"/>
    <n v="2000"/>
    <n v="1"/>
    <x v="0"/>
    <n v="0.25"/>
    <n v="500"/>
    <n v="50"/>
    <n v="0.25"/>
    <n v="290"/>
    <n v="50"/>
    <n v="1"/>
    <n v="0"/>
    <n v="3"/>
    <s v="meandering"/>
    <s v="Oncorhynchus mykiss"/>
    <s v="summer"/>
    <x v="0"/>
    <x v="1"/>
    <x v="2"/>
    <s v="ACPEN-s (Ca)"/>
    <s v="na"/>
    <s v="na"/>
    <s v="independent"/>
    <s v="extirpated via barriers"/>
    <s v="anthropogenically blocked"/>
    <s v="LARLWSD000047"/>
    <s v=" "/>
    <s v="N"/>
    <s v=" "/>
    <s v="Interior Columbia"/>
    <n v="0"/>
    <n v="171427.752592"/>
    <n v="883079699.36500001"/>
  </r>
  <r>
    <n v="63500"/>
    <s v="Polyline"/>
    <n v="1"/>
    <n v="63500"/>
    <n v="1"/>
    <n v="63500"/>
    <s v="5000 9999999909569"/>
    <n v="9999999909569"/>
    <s v=" "/>
    <n v="200.02799999999999"/>
    <n v="872"/>
    <n v="2.5000000000000001E-2"/>
    <n v="5.7"/>
    <n v="9.8000000000000007"/>
    <n v="1140"/>
    <n v="1960"/>
    <n v="3"/>
    <x v="0"/>
    <n v="1"/>
    <n v="1960"/>
    <n v="200"/>
    <n v="0.25"/>
    <n v="285"/>
    <n v="50"/>
    <n v="1"/>
    <n v="0"/>
    <n v="4"/>
    <s v="island-braided"/>
    <s v="Oncorhynchus mykiss"/>
    <s v="summer"/>
    <x v="0"/>
    <x v="1"/>
    <x v="2"/>
    <s v="ACPEN-s (Ca)"/>
    <s v="na"/>
    <s v="na"/>
    <s v="independent"/>
    <s v="extirpated via barriers"/>
    <s v="anthropogenically blocked"/>
    <s v="LARLWSD000047"/>
    <s v=" "/>
    <s v="N"/>
    <s v=" "/>
    <s v="Interior Columbia"/>
    <n v="0"/>
    <n v="171427.752592"/>
    <n v="883079699.36500001"/>
  </r>
  <r>
    <n v="63501"/>
    <s v="Polyline"/>
    <n v="1"/>
    <n v="63501"/>
    <n v="1"/>
    <n v="63501"/>
    <s v="5200 9999999909569"/>
    <n v="9999999909569"/>
    <s v=" "/>
    <n v="200.02799999999999"/>
    <n v="880"/>
    <n v="0.04"/>
    <n v="5.7"/>
    <n v="9.8000000000000007"/>
    <n v="1140"/>
    <n v="1960"/>
    <n v="3"/>
    <x v="0"/>
    <n v="1"/>
    <n v="1960"/>
    <n v="200"/>
    <n v="0.25"/>
    <n v="285"/>
    <n v="50"/>
    <n v="1"/>
    <n v="0"/>
    <n v="4"/>
    <s v="island-braided"/>
    <s v="Oncorhynchus mykiss"/>
    <s v="summer"/>
    <x v="0"/>
    <x v="1"/>
    <x v="2"/>
    <s v="ACPEN-s (Ca)"/>
    <s v="na"/>
    <s v="na"/>
    <s v="independent"/>
    <s v="extirpated via barriers"/>
    <s v="anthropogenically blocked"/>
    <s v="LARLWSD000047"/>
    <s v=" "/>
    <s v="N"/>
    <s v=" "/>
    <s v="Interior Columbia"/>
    <n v="0"/>
    <n v="171427.752592"/>
    <n v="883079699.36500001"/>
  </r>
  <r>
    <n v="63818"/>
    <s v="Polyline"/>
    <n v="1"/>
    <n v="63818"/>
    <n v="1"/>
    <n v="63818"/>
    <s v="2000 9999999909592"/>
    <n v="9999999909592"/>
    <s v=" "/>
    <n v="200.066"/>
    <n v="934"/>
    <n v="5.5E-2"/>
    <n v="4"/>
    <n v="7.3"/>
    <n v="800"/>
    <n v="1460"/>
    <n v="1"/>
    <x v="0"/>
    <n v="0.25"/>
    <n v="365"/>
    <n v="50"/>
    <n v="0.25"/>
    <n v="200"/>
    <n v="50"/>
    <n v="0"/>
    <n v="0"/>
    <n v="4"/>
    <s v="island-braided"/>
    <s v="Oncorhynchus mykiss"/>
    <s v="summer"/>
    <x v="0"/>
    <x v="1"/>
    <x v="2"/>
    <s v="ACPEN-s (Ca)"/>
    <s v="na"/>
    <s v="na"/>
    <s v="independent"/>
    <s v="extirpated via barriers"/>
    <s v="naturally blocked"/>
    <s v="LARLWSD000049"/>
    <s v=" "/>
    <s v="N"/>
    <s v=" "/>
    <s v="Interior Columbia"/>
    <n v="0"/>
    <n v="87837.397542999999"/>
    <n v="357433873.59299999"/>
  </r>
  <r>
    <n v="64271"/>
    <s v="Polyline"/>
    <n v="1"/>
    <n v="64271"/>
    <n v="0"/>
    <n v="64271"/>
    <s v="200 9999999909626"/>
    <n v="9999999909626"/>
    <s v=" "/>
    <n v="200.04"/>
    <n v="915"/>
    <n v="5.5E-2"/>
    <n v="5.2"/>
    <n v="8.9"/>
    <n v="1040"/>
    <n v="1780"/>
    <n v="1"/>
    <x v="0"/>
    <n v="0.25"/>
    <n v="445"/>
    <n v="50"/>
    <n v="0.25"/>
    <n v="260"/>
    <n v="50"/>
    <n v="0"/>
    <n v="0"/>
    <n v="4"/>
    <s v="island-braided"/>
    <s v=" "/>
    <s v=" "/>
    <x v="1"/>
    <x v="2"/>
    <x v="5"/>
    <s v=" "/>
    <s v=" "/>
    <s v=" "/>
    <s v=" "/>
    <s v=" "/>
    <s v=" "/>
    <s v=" "/>
    <s v=" "/>
    <s v=" "/>
    <s v=" "/>
    <s v=" "/>
    <n v="0"/>
    <n v="0"/>
    <n v="0"/>
  </r>
  <r>
    <n v="64276"/>
    <s v="Polyline"/>
    <n v="1"/>
    <n v="64276"/>
    <n v="1"/>
    <n v="64276"/>
    <s v="1200 9999999909626"/>
    <n v="9999999909626"/>
    <s v=" "/>
    <n v="200.04"/>
    <n v="1023"/>
    <n v="0.06"/>
    <n v="5.0999999999999996"/>
    <n v="8.9"/>
    <n v="1020"/>
    <n v="1780"/>
    <n v="1"/>
    <x v="0"/>
    <n v="0.25"/>
    <n v="445"/>
    <n v="50"/>
    <n v="0.25"/>
    <n v="25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78"/>
    <s v="Polyline"/>
    <n v="1"/>
    <n v="64278"/>
    <n v="1"/>
    <n v="64278"/>
    <s v="1600 9999999909626"/>
    <n v="9999999909626"/>
    <s v=" "/>
    <n v="200.04"/>
    <n v="1033"/>
    <n v="2.5000000000000001E-2"/>
    <n v="5.0999999999999996"/>
    <n v="8.8000000000000007"/>
    <n v="1020"/>
    <n v="1760"/>
    <n v="3"/>
    <x v="0"/>
    <n v="1"/>
    <n v="1760"/>
    <n v="200"/>
    <n v="0.25"/>
    <n v="25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79"/>
    <s v="Polyline"/>
    <n v="1"/>
    <n v="64279"/>
    <n v="1"/>
    <n v="64279"/>
    <s v="1800 9999999909626"/>
    <n v="9999999909626"/>
    <s v=" "/>
    <n v="200.04"/>
    <n v="1039"/>
    <n v="3.5000000000000003E-2"/>
    <n v="5.0999999999999996"/>
    <n v="8.8000000000000007"/>
    <n v="1020"/>
    <n v="1760"/>
    <n v="1"/>
    <x v="0"/>
    <n v="0.25"/>
    <n v="440"/>
    <n v="50"/>
    <n v="0.25"/>
    <n v="25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0"/>
    <s v="Polyline"/>
    <n v="1"/>
    <n v="64280"/>
    <n v="1"/>
    <n v="64280"/>
    <s v="2000 9999999909626"/>
    <n v="9999999909626"/>
    <s v=" "/>
    <n v="200.03899999999999"/>
    <n v="1048"/>
    <n v="0.05"/>
    <n v="5.0999999999999996"/>
    <n v="8.8000000000000007"/>
    <n v="1020"/>
    <n v="1760"/>
    <n v="1"/>
    <x v="0"/>
    <n v="0.25"/>
    <n v="440"/>
    <n v="50"/>
    <n v="0.25"/>
    <n v="25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1"/>
    <s v="Polyline"/>
    <n v="1"/>
    <n v="64281"/>
    <n v="1"/>
    <n v="64281"/>
    <s v="2200 9999999909626"/>
    <n v="9999999909626"/>
    <s v=" "/>
    <n v="200.03200000000001"/>
    <n v="1059"/>
    <n v="7.0000000000000007E-2"/>
    <n v="5"/>
    <n v="8.6999999999999993"/>
    <n v="1000"/>
    <n v="1740"/>
    <n v="1"/>
    <x v="0"/>
    <n v="0.25"/>
    <n v="435"/>
    <n v="50"/>
    <n v="0.25"/>
    <n v="25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2"/>
    <s v="Polyline"/>
    <n v="1"/>
    <n v="64282"/>
    <n v="1"/>
    <n v="64282"/>
    <s v="2400 9999999909626"/>
    <n v="9999999909626"/>
    <s v=" "/>
    <n v="200.03200000000001"/>
    <n v="1072"/>
    <n v="6.5000000000000002E-2"/>
    <n v="5"/>
    <n v="8.6999999999999993"/>
    <n v="1000"/>
    <n v="1740"/>
    <n v="1"/>
    <x v="0"/>
    <n v="0.25"/>
    <n v="435"/>
    <n v="50"/>
    <n v="0.25"/>
    <n v="25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3"/>
    <s v="Polyline"/>
    <n v="1"/>
    <n v="64283"/>
    <n v="1"/>
    <n v="64283"/>
    <s v="2600 9999999909626"/>
    <n v="9999999909626"/>
    <s v=" "/>
    <n v="200.03200000000001"/>
    <n v="1084"/>
    <n v="8.5000000000000006E-2"/>
    <n v="5"/>
    <n v="8.6999999999999993"/>
    <n v="1000"/>
    <n v="1740"/>
    <n v="1"/>
    <x v="0"/>
    <n v="0.25"/>
    <n v="435"/>
    <n v="50"/>
    <n v="0.25"/>
    <n v="25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4"/>
    <s v="Polyline"/>
    <n v="1"/>
    <n v="64284"/>
    <n v="1"/>
    <n v="64284"/>
    <s v="2800 9999999909626"/>
    <n v="9999999909626"/>
    <s v=" "/>
    <n v="200.03200000000001"/>
    <n v="1077"/>
    <n v="6.5000000000000002E-2"/>
    <n v="5"/>
    <n v="8.6999999999999993"/>
    <n v="1000"/>
    <n v="1740"/>
    <n v="1"/>
    <x v="0"/>
    <n v="0.25"/>
    <n v="435"/>
    <n v="50"/>
    <n v="0.25"/>
    <n v="25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7"/>
    <s v="Polyline"/>
    <n v="1"/>
    <n v="64287"/>
    <n v="1"/>
    <n v="64287"/>
    <s v="3400 9999999909626"/>
    <n v="9999999909626"/>
    <s v=" "/>
    <n v="200.03200000000001"/>
    <n v="1094"/>
    <n v="0.1"/>
    <n v="5"/>
    <n v="8.6"/>
    <n v="1000"/>
    <n v="1720"/>
    <n v="1"/>
    <x v="0"/>
    <n v="0.25"/>
    <n v="430"/>
    <n v="50"/>
    <n v="0.25"/>
    <n v="25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8"/>
    <s v="Polyline"/>
    <n v="1"/>
    <n v="64288"/>
    <n v="1"/>
    <n v="64288"/>
    <s v="3600 9999999909626"/>
    <n v="9999999909626"/>
    <s v=" "/>
    <n v="200.03200000000001"/>
    <n v="1101"/>
    <n v="0.1"/>
    <n v="4.9000000000000004"/>
    <n v="8.6"/>
    <n v="980"/>
    <n v="1720"/>
    <n v="1"/>
    <x v="0"/>
    <n v="0.25"/>
    <n v="430"/>
    <n v="50"/>
    <n v="0.25"/>
    <n v="24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89"/>
    <s v="Polyline"/>
    <n v="1"/>
    <n v="64289"/>
    <n v="1"/>
    <n v="64289"/>
    <s v="3800 9999999909626"/>
    <n v="9999999909626"/>
    <s v=" "/>
    <n v="199.988"/>
    <n v="1113"/>
    <n v="0.09"/>
    <n v="4.9000000000000004"/>
    <n v="8.6"/>
    <n v="980"/>
    <n v="1720"/>
    <n v="1"/>
    <x v="0"/>
    <n v="0.25"/>
    <n v="430"/>
    <n v="50"/>
    <n v="0.25"/>
    <n v="24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90"/>
    <s v="Polyline"/>
    <n v="1"/>
    <n v="64290"/>
    <n v="1"/>
    <n v="64290"/>
    <s v="4000 9999999909626"/>
    <n v="9999999909626"/>
    <s v=" "/>
    <n v="199.92"/>
    <n v="1130"/>
    <n v="0.1"/>
    <n v="3.7"/>
    <n v="6.8"/>
    <n v="740"/>
    <n v="1359"/>
    <n v="1"/>
    <x v="0"/>
    <n v="0.25"/>
    <n v="340"/>
    <n v="50"/>
    <n v="0.25"/>
    <n v="18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94"/>
    <s v="Polyline"/>
    <n v="1"/>
    <n v="64294"/>
    <n v="1"/>
    <n v="64294"/>
    <s v="4800 9999999909626"/>
    <n v="9999999909626"/>
    <s v=" "/>
    <n v="199.92"/>
    <n v="1157"/>
    <n v="5.5E-2"/>
    <n v="3.7"/>
    <n v="6.7"/>
    <n v="740"/>
    <n v="1339"/>
    <n v="1"/>
    <x v="0"/>
    <n v="0.25"/>
    <n v="335"/>
    <n v="50"/>
    <n v="0.25"/>
    <n v="18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95"/>
    <s v="Polyline"/>
    <n v="1"/>
    <n v="64295"/>
    <n v="1"/>
    <n v="64295"/>
    <s v="5000 9999999909626"/>
    <n v="9999999909626"/>
    <s v=" "/>
    <n v="199.92099999999999"/>
    <n v="1174"/>
    <n v="9.5000000000000001E-2"/>
    <n v="3.7"/>
    <n v="6.7"/>
    <n v="740"/>
    <n v="1339"/>
    <n v="1"/>
    <x v="0"/>
    <n v="0.25"/>
    <n v="335"/>
    <n v="50"/>
    <n v="0.25"/>
    <n v="18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38"/>
    <s v="Polyline"/>
    <n v="1"/>
    <n v="64338"/>
    <n v="1"/>
    <n v="64338"/>
    <s v="200 9999999909628"/>
    <n v="9999999909628"/>
    <s v=" "/>
    <n v="200.02199999999999"/>
    <n v="1111"/>
    <n v="6.5000000000000002E-2"/>
    <n v="4.0999999999999996"/>
    <n v="7.4"/>
    <n v="820"/>
    <n v="1480"/>
    <n v="1"/>
    <x v="0"/>
    <n v="0.25"/>
    <n v="370"/>
    <n v="50"/>
    <n v="0.25"/>
    <n v="20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39"/>
    <s v="Polyline"/>
    <n v="1"/>
    <n v="64339"/>
    <n v="1"/>
    <n v="64339"/>
    <s v="400 9999999909628"/>
    <n v="9999999909628"/>
    <s v=" "/>
    <n v="200.02199999999999"/>
    <n v="1128"/>
    <n v="0.09"/>
    <n v="4.0999999999999996"/>
    <n v="7.4"/>
    <n v="820"/>
    <n v="1480"/>
    <n v="1"/>
    <x v="0"/>
    <n v="0.25"/>
    <n v="370"/>
    <n v="50"/>
    <n v="0.25"/>
    <n v="20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0"/>
    <s v="Polyline"/>
    <n v="1"/>
    <n v="64340"/>
    <n v="1"/>
    <n v="64340"/>
    <s v="600 9999999909628"/>
    <n v="9999999909628"/>
    <s v=" "/>
    <n v="200.02199999999999"/>
    <n v="1145"/>
    <n v="0.08"/>
    <n v="4.0999999999999996"/>
    <n v="7.4"/>
    <n v="820"/>
    <n v="1480"/>
    <n v="1"/>
    <x v="0"/>
    <n v="0.25"/>
    <n v="370"/>
    <n v="50"/>
    <n v="0.25"/>
    <n v="20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1"/>
    <s v="Polyline"/>
    <n v="1"/>
    <n v="64341"/>
    <n v="1"/>
    <n v="64341"/>
    <s v="800 9999999909628"/>
    <n v="9999999909628"/>
    <s v=" "/>
    <n v="200.02199999999999"/>
    <n v="1162"/>
    <n v="6.5000000000000002E-2"/>
    <n v="4.0999999999999996"/>
    <n v="7.4"/>
    <n v="820"/>
    <n v="1480"/>
    <n v="1"/>
    <x v="0"/>
    <n v="0.25"/>
    <n v="370"/>
    <n v="50"/>
    <n v="0.25"/>
    <n v="20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5"/>
    <s v="Polyline"/>
    <n v="1"/>
    <n v="64345"/>
    <n v="1"/>
    <n v="64345"/>
    <s v="1600 9999999909628"/>
    <n v="9999999909628"/>
    <s v=" "/>
    <n v="199.9"/>
    <n v="1237"/>
    <n v="6.5000000000000002E-2"/>
    <n v="3.9"/>
    <n v="7.1"/>
    <n v="780"/>
    <n v="1419"/>
    <n v="1"/>
    <x v="0"/>
    <n v="0.25"/>
    <n v="355"/>
    <n v="50"/>
    <n v="0.25"/>
    <n v="19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6"/>
    <s v="Polyline"/>
    <n v="1"/>
    <n v="64346"/>
    <n v="1"/>
    <n v="64346"/>
    <s v="1800 9999999909628"/>
    <n v="9999999909628"/>
    <s v=" "/>
    <n v="199.9"/>
    <n v="1248"/>
    <n v="3.5000000000000003E-2"/>
    <n v="3.9"/>
    <n v="7.1"/>
    <n v="780"/>
    <n v="1419"/>
    <n v="1"/>
    <x v="0"/>
    <n v="0.25"/>
    <n v="355"/>
    <n v="50"/>
    <n v="0.25"/>
    <n v="19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7"/>
    <s v="Polyline"/>
    <n v="1"/>
    <n v="64347"/>
    <n v="1"/>
    <n v="64347"/>
    <s v="2000 9999999909628"/>
    <n v="9999999909628"/>
    <s v=" "/>
    <n v="199.9"/>
    <n v="1259"/>
    <n v="0.06"/>
    <n v="3.9"/>
    <n v="7"/>
    <n v="780"/>
    <n v="1399"/>
    <n v="1"/>
    <x v="0"/>
    <n v="0.25"/>
    <n v="350"/>
    <n v="50"/>
    <n v="0.25"/>
    <n v="19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8"/>
    <s v="Polyline"/>
    <n v="1"/>
    <n v="64348"/>
    <n v="1"/>
    <n v="64348"/>
    <s v="2200 9999999909628"/>
    <n v="9999999909628"/>
    <s v=" "/>
    <n v="199.9"/>
    <n v="1266"/>
    <n v="3.5000000000000003E-2"/>
    <n v="3.9"/>
    <n v="7"/>
    <n v="780"/>
    <n v="1399"/>
    <n v="3"/>
    <x v="0"/>
    <n v="1"/>
    <n v="1399"/>
    <n v="200"/>
    <n v="0.25"/>
    <n v="195"/>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49"/>
    <s v="Polyline"/>
    <n v="1"/>
    <n v="64349"/>
    <n v="1"/>
    <n v="64349"/>
    <s v="2400 9999999909628"/>
    <n v="9999999909628"/>
    <s v=" "/>
    <n v="199.9"/>
    <n v="1275"/>
    <n v="0.06"/>
    <n v="3.8"/>
    <n v="6.9"/>
    <n v="760"/>
    <n v="1379"/>
    <n v="1"/>
    <x v="0"/>
    <n v="0.25"/>
    <n v="345"/>
    <n v="50"/>
    <n v="0.25"/>
    <n v="19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350"/>
    <s v="Polyline"/>
    <n v="1"/>
    <n v="64350"/>
    <n v="1"/>
    <n v="64350"/>
    <s v="2600 9999999909628"/>
    <n v="9999999909628"/>
    <s v=" "/>
    <n v="199.9"/>
    <n v="1285"/>
    <n v="7.0000000000000007E-2"/>
    <n v="3.8"/>
    <n v="6.9"/>
    <n v="760"/>
    <n v="1379"/>
    <n v="1"/>
    <x v="0"/>
    <n v="0.25"/>
    <n v="345"/>
    <n v="50"/>
    <n v="0.25"/>
    <n v="190"/>
    <n v="5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444"/>
    <s v="Polyline"/>
    <n v="1"/>
    <n v="64444"/>
    <n v="1"/>
    <n v="64444"/>
    <s v="200 9999999909638"/>
    <n v="9999999909638"/>
    <s v=" "/>
    <n v="200.02699999999999"/>
    <n v="921"/>
    <n v="5.5E-2"/>
    <n v="4"/>
    <n v="7.3"/>
    <n v="800"/>
    <n v="1460"/>
    <n v="1"/>
    <x v="0"/>
    <n v="0.25"/>
    <n v="365"/>
    <n v="50"/>
    <n v="0.25"/>
    <n v="200"/>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64445"/>
    <s v="Polyline"/>
    <n v="1"/>
    <n v="64445"/>
    <n v="1"/>
    <n v="64445"/>
    <s v="400 9999999909638"/>
    <n v="9999999909638"/>
    <s v=" "/>
    <n v="200.02699999999999"/>
    <n v="931"/>
    <n v="0.06"/>
    <n v="4.0999999999999996"/>
    <n v="7.3"/>
    <n v="820"/>
    <n v="1460"/>
    <n v="1"/>
    <x v="0"/>
    <n v="0.25"/>
    <n v="365"/>
    <n v="50"/>
    <n v="0.25"/>
    <n v="205"/>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64450"/>
    <s v="Polyline"/>
    <n v="1"/>
    <n v="64450"/>
    <n v="1"/>
    <n v="64450"/>
    <s v="1400 9999999909638"/>
    <n v="9999999909638"/>
    <s v=" "/>
    <n v="200.02699999999999"/>
    <n v="1058"/>
    <n v="0.09"/>
    <n v="4"/>
    <n v="7.2"/>
    <n v="800"/>
    <n v="1440"/>
    <n v="1"/>
    <x v="0"/>
    <n v="0.25"/>
    <n v="360"/>
    <n v="50"/>
    <n v="0.25"/>
    <n v="200"/>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64451"/>
    <s v="Polyline"/>
    <n v="1"/>
    <n v="64451"/>
    <n v="1"/>
    <n v="64451"/>
    <s v="1600 9999999909638"/>
    <n v="9999999909638"/>
    <s v=" "/>
    <n v="200.02699999999999"/>
    <n v="1070"/>
    <n v="0.04"/>
    <n v="4"/>
    <n v="7.2"/>
    <n v="800"/>
    <n v="1440"/>
    <n v="3"/>
    <x v="0"/>
    <n v="1"/>
    <n v="1440"/>
    <n v="200"/>
    <n v="0.25"/>
    <n v="200"/>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64452"/>
    <s v="Polyline"/>
    <n v="1"/>
    <n v="64452"/>
    <n v="1"/>
    <n v="64452"/>
    <s v="1800 9999999909638"/>
    <n v="9999999909638"/>
    <s v=" "/>
    <n v="200.02699999999999"/>
    <n v="1082"/>
    <n v="0.09"/>
    <n v="4"/>
    <n v="7.2"/>
    <n v="800"/>
    <n v="1440"/>
    <n v="1"/>
    <x v="0"/>
    <n v="0.25"/>
    <n v="360"/>
    <n v="50"/>
    <n v="0.25"/>
    <n v="200"/>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65233"/>
    <s v="Polyline"/>
    <n v="1"/>
    <n v="65233"/>
    <n v="1"/>
    <n v="65233"/>
    <s v="3600 9999999909778"/>
    <n v="9999999909778"/>
    <s v=" "/>
    <n v="199.97800000000001"/>
    <n v="513"/>
    <n v="2.5000000000000001E-2"/>
    <n v="8.1"/>
    <n v="13.3"/>
    <n v="1620"/>
    <n v="2660"/>
    <n v="1"/>
    <x v="0"/>
    <n v="0.25"/>
    <n v="665"/>
    <n v="50"/>
    <n v="0.25"/>
    <n v="405"/>
    <n v="50"/>
    <n v="0"/>
    <n v="0"/>
    <n v="4"/>
    <s v="meandering"/>
    <s v="Oncorhynchus mykiss"/>
    <s v="summer"/>
    <x v="0"/>
    <x v="1"/>
    <x v="6"/>
    <s v="ACKOO-s (Ca)"/>
    <s v="na"/>
    <s v="na"/>
    <s v="independent"/>
    <s v="extirpated via barriers"/>
    <s v="anthropogenically blocked"/>
    <s v="LARLWSD000071"/>
    <s v=" "/>
    <s v="N"/>
    <s v=" "/>
    <s v="Interior Columbia"/>
    <n v="0"/>
    <n v="249899.08656200001"/>
    <n v="1197186325.1199999"/>
  </r>
  <r>
    <n v="65254"/>
    <s v="Polyline"/>
    <n v="1"/>
    <n v="65254"/>
    <n v="1"/>
    <n v="65254"/>
    <s v="7800 9999999909778"/>
    <n v="9999999909778"/>
    <s v=" "/>
    <n v="199.977"/>
    <n v="600"/>
    <n v="0.02"/>
    <n v="7.3"/>
    <n v="12.1"/>
    <n v="1460"/>
    <n v="2420"/>
    <n v="3"/>
    <x v="0"/>
    <n v="1"/>
    <n v="2420"/>
    <n v="200"/>
    <n v="0.25"/>
    <n v="365"/>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60"/>
    <s v="Polyline"/>
    <n v="1"/>
    <n v="65260"/>
    <n v="1"/>
    <n v="65260"/>
    <s v="9000 9999999909778"/>
    <n v="9999999909778"/>
    <s v=" "/>
    <n v="199.98099999999999"/>
    <n v="617"/>
    <n v="7.0000000000000007E-2"/>
    <n v="7.2"/>
    <n v="11.9"/>
    <n v="1440"/>
    <n v="2380"/>
    <n v="1"/>
    <x v="0"/>
    <n v="0.25"/>
    <n v="595"/>
    <n v="50"/>
    <n v="0.25"/>
    <n v="360"/>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61"/>
    <s v="Polyline"/>
    <n v="1"/>
    <n v="65261"/>
    <n v="1"/>
    <n v="65261"/>
    <s v="9200 9999999909778"/>
    <n v="9999999909778"/>
    <s v=" "/>
    <n v="199.98099999999999"/>
    <n v="611"/>
    <n v="3.5000000000000003E-2"/>
    <n v="7.2"/>
    <n v="11.9"/>
    <n v="1440"/>
    <n v="2380"/>
    <n v="3"/>
    <x v="0"/>
    <n v="1"/>
    <n v="2380"/>
    <n v="200"/>
    <n v="0.25"/>
    <n v="360"/>
    <n v="50"/>
    <n v="1"/>
    <n v="0"/>
    <n v="4"/>
    <s v="meandering"/>
    <s v="Oncorhynchus mykiss"/>
    <s v="summer"/>
    <x v="0"/>
    <x v="1"/>
    <x v="6"/>
    <s v="ACKOO-s (Ca)"/>
    <s v="na"/>
    <s v="na"/>
    <s v="independent"/>
    <s v="extirpated via barriers"/>
    <s v="anthropogenically blocked"/>
    <s v="LARLWSD000071"/>
    <s v=" "/>
    <s v="N"/>
    <s v=" "/>
    <s v="Interior Columbia"/>
    <n v="0"/>
    <n v="249899.08656200001"/>
    <n v="1197186325.1199999"/>
  </r>
  <r>
    <n v="65262"/>
    <s v="Polyline"/>
    <n v="1"/>
    <n v="65262"/>
    <n v="1"/>
    <n v="65262"/>
    <s v="9400 9999999909778"/>
    <n v="9999999909778"/>
    <s v=" "/>
    <n v="199.98099999999999"/>
    <n v="607"/>
    <n v="2.5000000000000001E-2"/>
    <n v="7.2"/>
    <n v="11.9"/>
    <n v="1440"/>
    <n v="2380"/>
    <n v="3"/>
    <x v="0"/>
    <n v="1"/>
    <n v="2380"/>
    <n v="200"/>
    <n v="0.25"/>
    <n v="360"/>
    <n v="50"/>
    <n v="1"/>
    <n v="0"/>
    <n v="4"/>
    <s v="meandering"/>
    <s v="Oncorhynchus mykiss"/>
    <s v="summer"/>
    <x v="0"/>
    <x v="1"/>
    <x v="6"/>
    <s v="ACKOO-s (Ca)"/>
    <s v="na"/>
    <s v="na"/>
    <s v="independent"/>
    <s v="extirpated via barriers"/>
    <s v="anthropogenically blocked"/>
    <s v="LARLWSD000071"/>
    <s v=" "/>
    <s v="N"/>
    <s v=" "/>
    <s v="Interior Columbia"/>
    <n v="0"/>
    <n v="249899.08656200001"/>
    <n v="1197186325.1199999"/>
  </r>
  <r>
    <n v="65267"/>
    <s v="Polyline"/>
    <n v="1"/>
    <n v="65267"/>
    <n v="1"/>
    <n v="65267"/>
    <s v="10400 9999999909778"/>
    <n v="9999999909778"/>
    <s v=" "/>
    <n v="199.98099999999999"/>
    <n v="613"/>
    <n v="0.05"/>
    <n v="7.1"/>
    <n v="11.8"/>
    <n v="1420"/>
    <n v="2360"/>
    <n v="1"/>
    <x v="0"/>
    <n v="0.25"/>
    <n v="590"/>
    <n v="50"/>
    <n v="0.25"/>
    <n v="355"/>
    <n v="50"/>
    <n v="1"/>
    <n v="0"/>
    <n v="4"/>
    <s v="meandering"/>
    <s v="Oncorhynchus mykiss"/>
    <s v="summer"/>
    <x v="0"/>
    <x v="1"/>
    <x v="6"/>
    <s v="ACKOO-s (Ca)"/>
    <s v="na"/>
    <s v="na"/>
    <s v="independent"/>
    <s v="extirpated via barriers"/>
    <s v="anthropogenically blocked"/>
    <s v="LARLWSD000071"/>
    <s v=" "/>
    <s v="N"/>
    <s v=" "/>
    <s v="Interior Columbia"/>
    <n v="0"/>
    <n v="249899.08656200001"/>
    <n v="1197186325.1199999"/>
  </r>
  <r>
    <n v="65268"/>
    <s v="Polyline"/>
    <n v="1"/>
    <n v="65268"/>
    <n v="1"/>
    <n v="65268"/>
    <s v="10600 9999999909778"/>
    <n v="9999999909778"/>
    <s v=" "/>
    <n v="199.98099999999999"/>
    <n v="621"/>
    <n v="0.05"/>
    <n v="7.1"/>
    <n v="11.8"/>
    <n v="1420"/>
    <n v="2360"/>
    <n v="1"/>
    <x v="0"/>
    <n v="0.25"/>
    <n v="590"/>
    <n v="50"/>
    <n v="0.25"/>
    <n v="355"/>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69"/>
    <s v="Polyline"/>
    <n v="1"/>
    <n v="65269"/>
    <n v="1"/>
    <n v="65269"/>
    <s v="10800 9999999909778"/>
    <n v="9999999909778"/>
    <s v=" "/>
    <n v="199.98099999999999"/>
    <n v="617"/>
    <n v="6.5000000000000002E-2"/>
    <n v="7.1"/>
    <n v="11.8"/>
    <n v="1420"/>
    <n v="2360"/>
    <n v="1"/>
    <x v="0"/>
    <n v="0.25"/>
    <n v="590"/>
    <n v="50"/>
    <n v="0.25"/>
    <n v="355"/>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70"/>
    <s v="Polyline"/>
    <n v="1"/>
    <n v="65270"/>
    <n v="1"/>
    <n v="65270"/>
    <s v="11000 9999999909778"/>
    <n v="9999999909778"/>
    <s v=" "/>
    <n v="199.98099999999999"/>
    <n v="610"/>
    <n v="0.03"/>
    <n v="7.1"/>
    <n v="11.8"/>
    <n v="1420"/>
    <n v="2360"/>
    <n v="3"/>
    <x v="0"/>
    <n v="1"/>
    <n v="2360"/>
    <n v="200"/>
    <n v="0.25"/>
    <n v="355"/>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4"/>
    <s v="Polyline"/>
    <n v="1"/>
    <n v="65274"/>
    <n v="1"/>
    <n v="65274"/>
    <s v="11800 9999999909778"/>
    <n v="9999999909778"/>
    <s v=" "/>
    <n v="199.98099999999999"/>
    <n v="610"/>
    <n v="3.5000000000000003E-2"/>
    <n v="7.1"/>
    <n v="11.8"/>
    <n v="1420"/>
    <n v="2360"/>
    <n v="3"/>
    <x v="0"/>
    <n v="1"/>
    <n v="2360"/>
    <n v="200"/>
    <n v="0.25"/>
    <n v="355"/>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6"/>
    <s v="Polyline"/>
    <n v="1"/>
    <n v="65276"/>
    <n v="1"/>
    <n v="65276"/>
    <s v="12200 9999999909778"/>
    <n v="9999999909778"/>
    <s v=" "/>
    <n v="199.98099999999999"/>
    <n v="607"/>
    <n v="2.5000000000000001E-2"/>
    <n v="7"/>
    <n v="11.7"/>
    <n v="1400"/>
    <n v="2340"/>
    <n v="3"/>
    <x v="0"/>
    <n v="1"/>
    <n v="2340"/>
    <n v="200"/>
    <n v="0.25"/>
    <n v="350"/>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84"/>
    <s v="Polyline"/>
    <n v="1"/>
    <n v="65284"/>
    <n v="1"/>
    <n v="65284"/>
    <s v="13800 9999999909778"/>
    <n v="9999999909778"/>
    <s v=" "/>
    <n v="199.97200000000001"/>
    <n v="609"/>
    <n v="2.5000000000000001E-2"/>
    <n v="6.8"/>
    <n v="11.4"/>
    <n v="1360"/>
    <n v="2280"/>
    <n v="3"/>
    <x v="0"/>
    <n v="1"/>
    <n v="2280"/>
    <n v="200"/>
    <n v="0.25"/>
    <n v="340"/>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10"/>
    <s v="Polyline"/>
    <n v="1"/>
    <n v="65310"/>
    <n v="1"/>
    <n v="65310"/>
    <s v="19000 9999999909778"/>
    <n v="9999999909778"/>
    <s v=" "/>
    <n v="199.95699999999999"/>
    <n v="627"/>
    <n v="4.4999999999999998E-2"/>
    <n v="6.2"/>
    <n v="10.4"/>
    <n v="1240"/>
    <n v="2080"/>
    <n v="1"/>
    <x v="0"/>
    <n v="0.25"/>
    <n v="520"/>
    <n v="50"/>
    <n v="0.25"/>
    <n v="310"/>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11"/>
    <s v="Polyline"/>
    <n v="1"/>
    <n v="65311"/>
    <n v="1"/>
    <n v="65311"/>
    <s v="19200 9999999909778"/>
    <n v="9999999909778"/>
    <s v=" "/>
    <n v="199.98500000000001"/>
    <n v="627"/>
    <n v="0.05"/>
    <n v="6.2"/>
    <n v="10.4"/>
    <n v="1240"/>
    <n v="2080"/>
    <n v="1"/>
    <x v="0"/>
    <n v="0.25"/>
    <n v="520"/>
    <n v="50"/>
    <n v="0.25"/>
    <n v="310"/>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12"/>
    <s v="Polyline"/>
    <n v="1"/>
    <n v="65312"/>
    <n v="1"/>
    <n v="65312"/>
    <s v="19400 9999999909778"/>
    <n v="9999999909778"/>
    <s v=" "/>
    <n v="199.98500000000001"/>
    <n v="629"/>
    <n v="5.5E-2"/>
    <n v="5.6"/>
    <n v="9.6"/>
    <n v="1120"/>
    <n v="1920"/>
    <n v="1"/>
    <x v="0"/>
    <n v="0.25"/>
    <n v="480"/>
    <n v="50"/>
    <n v="0.25"/>
    <n v="280"/>
    <n v="5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31"/>
    <s v="Polyline"/>
    <n v="1"/>
    <n v="65331"/>
    <n v="1"/>
    <n v="65331"/>
    <s v="23200 9999999909778"/>
    <n v="9999999909778"/>
    <s v=" "/>
    <n v="200.01300000000001"/>
    <n v="681"/>
    <n v="0.04"/>
    <n v="4.4000000000000004"/>
    <n v="7.9"/>
    <n v="880"/>
    <n v="1580"/>
    <n v="3"/>
    <x v="0"/>
    <n v="1"/>
    <n v="1580"/>
    <n v="200"/>
    <n v="0.25"/>
    <n v="220"/>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2"/>
    <s v="Polyline"/>
    <n v="1"/>
    <n v="65332"/>
    <n v="1"/>
    <n v="65332"/>
    <s v="23400 9999999909778"/>
    <n v="9999999909778"/>
    <s v=" "/>
    <n v="200.01300000000001"/>
    <n v="688"/>
    <n v="0.02"/>
    <n v="4.4000000000000004"/>
    <n v="7.9"/>
    <n v="880"/>
    <n v="1580"/>
    <n v="3"/>
    <x v="0"/>
    <n v="1"/>
    <n v="1580"/>
    <n v="200"/>
    <n v="0.25"/>
    <n v="220"/>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3"/>
    <s v="Polyline"/>
    <n v="1"/>
    <n v="65333"/>
    <n v="1"/>
    <n v="65333"/>
    <s v="23600 9999999909778"/>
    <n v="9999999909778"/>
    <s v=" "/>
    <n v="200.01300000000001"/>
    <n v="687"/>
    <n v="5.5E-2"/>
    <n v="4.4000000000000004"/>
    <n v="7.9"/>
    <n v="880"/>
    <n v="1580"/>
    <n v="1"/>
    <x v="0"/>
    <n v="0.25"/>
    <n v="395"/>
    <n v="50"/>
    <n v="0.25"/>
    <n v="220"/>
    <n v="5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444"/>
    <s v="Polyline"/>
    <n v="1"/>
    <n v="65444"/>
    <n v="1"/>
    <n v="65444"/>
    <s v="1600 9999999909784"/>
    <n v="9999999909784"/>
    <s v=" "/>
    <n v="199.99199999999999"/>
    <n v="690"/>
    <n v="0.05"/>
    <n v="3.9"/>
    <n v="7.1"/>
    <n v="780"/>
    <n v="1420"/>
    <n v="1"/>
    <x v="0"/>
    <n v="0.25"/>
    <n v="355"/>
    <n v="50"/>
    <n v="0.25"/>
    <n v="195"/>
    <n v="50"/>
    <n v="0"/>
    <n v="0"/>
    <n v="3"/>
    <s v="meandering"/>
    <s v="Oncorhynchus mykiss"/>
    <s v="summer"/>
    <x v="0"/>
    <x v="1"/>
    <x v="6"/>
    <s v="ACKOO-s (Ca)"/>
    <s v="na"/>
    <s v="na"/>
    <s v="independent"/>
    <s v="extirpated via barriers"/>
    <s v="anthropogenically blocked"/>
    <s v="LARLWSD000082"/>
    <s v=" "/>
    <s v="N"/>
    <s v=" "/>
    <s v="Interior Columbia"/>
    <n v="0"/>
    <n v="100450.804471"/>
    <n v="399738302.73400003"/>
  </r>
  <r>
    <n v="65445"/>
    <s v="Polyline"/>
    <n v="1"/>
    <n v="65445"/>
    <n v="1"/>
    <n v="65445"/>
    <s v="1800 9999999909784"/>
    <n v="9999999909784"/>
    <s v=" "/>
    <n v="199.99199999999999"/>
    <n v="696"/>
    <n v="0.06"/>
    <n v="3.9"/>
    <n v="7.1"/>
    <n v="780"/>
    <n v="1420"/>
    <n v="1"/>
    <x v="0"/>
    <n v="0.25"/>
    <n v="355"/>
    <n v="50"/>
    <n v="0.25"/>
    <n v="195"/>
    <n v="50"/>
    <n v="0"/>
    <n v="0"/>
    <n v="4"/>
    <s v="meandering"/>
    <s v="Oncorhynchus mykiss"/>
    <s v="summer"/>
    <x v="0"/>
    <x v="1"/>
    <x v="6"/>
    <s v="ACKOO-s (Ca)"/>
    <s v="na"/>
    <s v="na"/>
    <s v="independent"/>
    <s v="extirpated via barriers"/>
    <s v="anthropogenically blocked"/>
    <s v="LARLWSD000082"/>
    <s v=" "/>
    <s v="N"/>
    <s v=" "/>
    <s v="Interior Columbia"/>
    <n v="0"/>
    <n v="100450.804471"/>
    <n v="399738302.73400003"/>
  </r>
  <r>
    <n v="65446"/>
    <s v="Polyline"/>
    <n v="1"/>
    <n v="65446"/>
    <n v="1"/>
    <n v="65446"/>
    <s v="2000 9999999909784"/>
    <n v="9999999909784"/>
    <s v=" "/>
    <n v="199.99199999999999"/>
    <n v="710"/>
    <n v="7.0000000000000007E-2"/>
    <n v="3.9"/>
    <n v="7.1"/>
    <n v="780"/>
    <n v="1420"/>
    <n v="1"/>
    <x v="0"/>
    <n v="0.25"/>
    <n v="355"/>
    <n v="50"/>
    <n v="0.25"/>
    <n v="195"/>
    <n v="50"/>
    <n v="0"/>
    <n v="0"/>
    <n v="4"/>
    <s v="meandering"/>
    <s v="Oncorhynchus mykiss"/>
    <s v="summer"/>
    <x v="0"/>
    <x v="1"/>
    <x v="6"/>
    <s v="ACKOO-s (Ca)"/>
    <s v="na"/>
    <s v="na"/>
    <s v="independent"/>
    <s v="extirpated via barriers"/>
    <s v="anthropogenically blocked"/>
    <s v="LARLWSD000082"/>
    <s v=" "/>
    <s v="N"/>
    <s v=" "/>
    <s v="Interior Columbia"/>
    <n v="0"/>
    <n v="100450.804471"/>
    <n v="399738302.73400003"/>
  </r>
  <r>
    <n v="65447"/>
    <s v="Polyline"/>
    <n v="1"/>
    <n v="65447"/>
    <n v="1"/>
    <n v="65447"/>
    <s v="2200 9999999909784"/>
    <n v="9999999909784"/>
    <s v=" "/>
    <n v="199.99199999999999"/>
    <n v="726"/>
    <n v="0.06"/>
    <n v="3.9"/>
    <n v="7.1"/>
    <n v="780"/>
    <n v="1420"/>
    <n v="1"/>
    <x v="0"/>
    <n v="0.25"/>
    <n v="355"/>
    <n v="50"/>
    <n v="0.25"/>
    <n v="195"/>
    <n v="50"/>
    <n v="0"/>
    <n v="0"/>
    <n v="4"/>
    <s v="meandering"/>
    <s v="Oncorhynchus mykiss"/>
    <s v="summer"/>
    <x v="0"/>
    <x v="1"/>
    <x v="6"/>
    <s v="ACKOO-s (Ca)"/>
    <s v="na"/>
    <s v="na"/>
    <s v="independent"/>
    <s v="extirpated via barriers"/>
    <s v="anthropogenically blocked"/>
    <s v="LARLWSD000082"/>
    <s v=" "/>
    <s v="N"/>
    <s v=" "/>
    <s v="Interior Columbia"/>
    <n v="0"/>
    <n v="100450.804471"/>
    <n v="399738302.73400003"/>
  </r>
  <r>
    <n v="65449"/>
    <s v="Polyline"/>
    <n v="1"/>
    <n v="65449"/>
    <n v="1"/>
    <n v="65449"/>
    <s v="2600 9999999909784"/>
    <n v="9999999909784"/>
    <s v=" "/>
    <n v="199.99"/>
    <n v="742"/>
    <n v="4.4999999999999998E-2"/>
    <n v="3.9"/>
    <n v="7.1"/>
    <n v="780"/>
    <n v="1420"/>
    <n v="1"/>
    <x v="0"/>
    <n v="0.25"/>
    <n v="355"/>
    <n v="50"/>
    <n v="0.25"/>
    <n v="195"/>
    <n v="50"/>
    <n v="0"/>
    <n v="0"/>
    <n v="4"/>
    <s v="meandering"/>
    <s v="Oncorhynchus mykiss"/>
    <s v="summer"/>
    <x v="0"/>
    <x v="1"/>
    <x v="6"/>
    <s v="ACKOO-s (Ca)"/>
    <s v="na"/>
    <s v="na"/>
    <s v="independent"/>
    <s v="extirpated via barriers"/>
    <s v="anthropogenically blocked"/>
    <s v="LARLWSD000082"/>
    <s v=" "/>
    <s v="N"/>
    <s v=" "/>
    <s v="Interior Columbia"/>
    <n v="0"/>
    <n v="100450.804471"/>
    <n v="399738302.73400003"/>
  </r>
  <r>
    <n v="68145"/>
    <s v="Polyline"/>
    <n v="1"/>
    <n v="68145"/>
    <n v="1"/>
    <n v="68145"/>
    <s v="11000 9999999909969"/>
    <n v="9999999909969"/>
    <s v=" "/>
    <n v="200.02500000000001"/>
    <n v="930"/>
    <n v="0.06"/>
    <n v="5.9"/>
    <n v="10.1"/>
    <n v="1180"/>
    <n v="2020"/>
    <n v="1"/>
    <x v="0"/>
    <n v="0.25"/>
    <n v="505"/>
    <n v="50"/>
    <n v="0.25"/>
    <n v="295"/>
    <n v="50"/>
    <n v="1"/>
    <n v="0"/>
    <n v="4"/>
    <s v="island-braided"/>
    <s v="Oncorhynchus mykiss"/>
    <s v="summer"/>
    <x v="0"/>
    <x v="1"/>
    <x v="6"/>
    <s v="ACKOO-s (Ca)"/>
    <s v="na"/>
    <s v="na"/>
    <s v="independent"/>
    <s v="extirpated via barriers"/>
    <s v="anthropogenically blocked"/>
    <s v="LARLWSD000055"/>
    <s v=" "/>
    <s v="N"/>
    <s v=" "/>
    <s v="Interior Columbia"/>
    <n v="0"/>
    <n v="241180.738916"/>
    <n v="1623383574.25"/>
  </r>
  <r>
    <n v="69907"/>
    <s v="Polyline"/>
    <n v="1"/>
    <n v="69907"/>
    <n v="1"/>
    <n v="69907"/>
    <s v="20200 9999999910152"/>
    <n v="9999999910152"/>
    <s v=" "/>
    <n v="199.98599999999999"/>
    <n v="628"/>
    <n v="0.03"/>
    <n v="16"/>
    <n v="24.9"/>
    <n v="3200"/>
    <n v="4980"/>
    <n v="1"/>
    <x v="0"/>
    <n v="0.25"/>
    <n v="1245"/>
    <n v="50"/>
    <n v="0.25"/>
    <n v="800"/>
    <n v="5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69910"/>
    <s v="Polyline"/>
    <n v="1"/>
    <n v="69910"/>
    <n v="1"/>
    <n v="69910"/>
    <s v="20800 9999999910152"/>
    <n v="9999999910152"/>
    <s v=" "/>
    <n v="199.99199999999999"/>
    <n v="630"/>
    <n v="2.5000000000000001E-2"/>
    <n v="16"/>
    <n v="24.9"/>
    <n v="3200"/>
    <n v="4980"/>
    <n v="1"/>
    <x v="0"/>
    <n v="0.25"/>
    <n v="1245"/>
    <n v="50"/>
    <n v="0.25"/>
    <n v="80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11"/>
    <s v="Polyline"/>
    <n v="1"/>
    <n v="69911"/>
    <n v="1"/>
    <n v="69911"/>
    <s v="21000 9999999910152"/>
    <n v="9999999910152"/>
    <s v=" "/>
    <n v="199.98400000000001"/>
    <n v="632"/>
    <n v="2.5000000000000001E-2"/>
    <n v="16"/>
    <n v="24.9"/>
    <n v="3200"/>
    <n v="4980"/>
    <n v="3"/>
    <x v="0"/>
    <n v="1"/>
    <n v="4980"/>
    <n v="200"/>
    <n v="0.25"/>
    <n v="80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12"/>
    <s v="Polyline"/>
    <n v="1"/>
    <n v="69912"/>
    <n v="1"/>
    <n v="69912"/>
    <s v="21200 9999999910152"/>
    <n v="9999999910152"/>
    <s v=" "/>
    <n v="200.02500000000001"/>
    <n v="634"/>
    <n v="0.02"/>
    <n v="16"/>
    <n v="24.9"/>
    <n v="3200"/>
    <n v="4981"/>
    <n v="3"/>
    <x v="0"/>
    <n v="1"/>
    <n v="4981"/>
    <n v="200"/>
    <n v="0.25"/>
    <n v="80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15"/>
    <s v="Polyline"/>
    <n v="1"/>
    <n v="69915"/>
    <n v="1"/>
    <n v="69915"/>
    <s v="21800 9999999910152"/>
    <n v="9999999910152"/>
    <s v=" "/>
    <n v="200.01"/>
    <n v="655"/>
    <n v="8.5000000000000006E-2"/>
    <n v="16"/>
    <n v="24.9"/>
    <n v="3200"/>
    <n v="4980"/>
    <n v="1"/>
    <x v="0"/>
    <n v="0.25"/>
    <n v="1245"/>
    <n v="50"/>
    <n v="0.25"/>
    <n v="80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17"/>
    <s v="Polyline"/>
    <n v="1"/>
    <n v="69917"/>
    <n v="1"/>
    <n v="69917"/>
    <s v="22200 9999999910152"/>
    <n v="9999999910152"/>
    <s v=" "/>
    <n v="199.97900000000001"/>
    <n v="643"/>
    <n v="3.5000000000000003E-2"/>
    <n v="15.9"/>
    <n v="24.9"/>
    <n v="3180"/>
    <n v="4979"/>
    <n v="1"/>
    <x v="0"/>
    <n v="0.25"/>
    <n v="1245"/>
    <n v="50"/>
    <n v="0.25"/>
    <n v="795"/>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18"/>
    <s v="Polyline"/>
    <n v="1"/>
    <n v="69918"/>
    <n v="1"/>
    <n v="69918"/>
    <s v="22400 9999999910152"/>
    <n v="9999999910152"/>
    <s v=" "/>
    <n v="199.97900000000001"/>
    <n v="648"/>
    <n v="0.02"/>
    <n v="15.9"/>
    <n v="24.9"/>
    <n v="3180"/>
    <n v="4979"/>
    <n v="1"/>
    <x v="0"/>
    <n v="0.25"/>
    <n v="1245"/>
    <n v="50"/>
    <n v="0.25"/>
    <n v="795"/>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23"/>
    <s v="Polyline"/>
    <n v="1"/>
    <n v="69923"/>
    <n v="1"/>
    <n v="69923"/>
    <s v="23400 9999999910152"/>
    <n v="9999999910152"/>
    <s v=" "/>
    <n v="199.96799999999999"/>
    <n v="647"/>
    <n v="2.5000000000000001E-2"/>
    <n v="14.7"/>
    <n v="23.1"/>
    <n v="2940"/>
    <n v="4619"/>
    <n v="3"/>
    <x v="0"/>
    <n v="1"/>
    <n v="4619"/>
    <n v="200"/>
    <n v="0.25"/>
    <n v="735"/>
    <n v="5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29"/>
    <s v="Polyline"/>
    <n v="1"/>
    <n v="69929"/>
    <n v="1"/>
    <n v="69929"/>
    <s v="24600 9999999910152"/>
    <n v="9999999910152"/>
    <s v=" "/>
    <n v="199.971"/>
    <n v="647"/>
    <n v="0.02"/>
    <n v="14.7"/>
    <n v="23"/>
    <n v="2940"/>
    <n v="4599"/>
    <n v="3"/>
    <x v="0"/>
    <n v="1"/>
    <n v="4599"/>
    <n v="200"/>
    <n v="0.25"/>
    <n v="735"/>
    <n v="5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32"/>
    <s v="Polyline"/>
    <n v="1"/>
    <n v="69932"/>
    <n v="1"/>
    <n v="69932"/>
    <s v="25200 9999999910152"/>
    <n v="9999999910152"/>
    <s v=" "/>
    <n v="199.95699999999999"/>
    <n v="648"/>
    <n v="0.02"/>
    <n v="14.7"/>
    <n v="23"/>
    <n v="2939"/>
    <n v="4599"/>
    <n v="3"/>
    <x v="0"/>
    <n v="1"/>
    <n v="4599"/>
    <n v="200"/>
    <n v="0.25"/>
    <n v="735"/>
    <n v="5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50"/>
    <s v="Polyline"/>
    <n v="1"/>
    <n v="69950"/>
    <n v="1"/>
    <n v="69950"/>
    <s v="28800 9999999910152"/>
    <n v="9999999910152"/>
    <s v=" "/>
    <n v="199.94"/>
    <n v="669"/>
    <n v="5.5E-2"/>
    <n v="12.3"/>
    <n v="19.5"/>
    <n v="2459"/>
    <n v="3899"/>
    <n v="1"/>
    <x v="0"/>
    <n v="0.25"/>
    <n v="975"/>
    <n v="50"/>
    <n v="0.25"/>
    <n v="615"/>
    <n v="5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51"/>
    <s v="Polyline"/>
    <n v="1"/>
    <n v="69951"/>
    <n v="1"/>
    <n v="69951"/>
    <s v="29000 9999999910152"/>
    <n v="9999999910152"/>
    <s v=" "/>
    <n v="199.947"/>
    <n v="674"/>
    <n v="0.04"/>
    <n v="12.3"/>
    <n v="19.5"/>
    <n v="2459"/>
    <n v="3899"/>
    <n v="1"/>
    <x v="0"/>
    <n v="0.25"/>
    <n v="975"/>
    <n v="50"/>
    <n v="0.25"/>
    <n v="615"/>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52"/>
    <s v="Polyline"/>
    <n v="1"/>
    <n v="69952"/>
    <n v="1"/>
    <n v="69952"/>
    <s v="29200 9999999910152"/>
    <n v="9999999910152"/>
    <s v=" "/>
    <n v="199.96600000000001"/>
    <n v="672"/>
    <n v="0.02"/>
    <n v="12.2"/>
    <n v="19.399999999999999"/>
    <n v="2440"/>
    <n v="3879"/>
    <n v="1"/>
    <x v="0"/>
    <n v="0.25"/>
    <n v="970"/>
    <n v="50"/>
    <n v="0.25"/>
    <n v="61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54"/>
    <s v="Polyline"/>
    <n v="1"/>
    <n v="69954"/>
    <n v="1"/>
    <n v="69954"/>
    <s v="29600 9999999910152"/>
    <n v="9999999910152"/>
    <s v=" "/>
    <n v="199.977"/>
    <n v="670"/>
    <n v="0.04"/>
    <n v="12.2"/>
    <n v="19.399999999999999"/>
    <n v="2440"/>
    <n v="3880"/>
    <n v="3"/>
    <x v="0"/>
    <n v="1"/>
    <n v="3880"/>
    <n v="200"/>
    <n v="0.25"/>
    <n v="61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55"/>
    <s v="Polyline"/>
    <n v="1"/>
    <n v="69955"/>
    <n v="1"/>
    <n v="69955"/>
    <s v="29800 9999999910152"/>
    <n v="9999999910152"/>
    <s v=" "/>
    <n v="199.98400000000001"/>
    <n v="676"/>
    <n v="0.04"/>
    <n v="12.2"/>
    <n v="19.399999999999999"/>
    <n v="2440"/>
    <n v="3880"/>
    <n v="3"/>
    <x v="0"/>
    <n v="1"/>
    <n v="3880"/>
    <n v="200"/>
    <n v="0.25"/>
    <n v="610"/>
    <n v="5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57"/>
    <s v="Polyline"/>
    <n v="1"/>
    <n v="69957"/>
    <n v="1"/>
    <n v="69957"/>
    <s v="30200 9999999910152"/>
    <n v="9999999910152"/>
    <s v=" "/>
    <n v="199.94200000000001"/>
    <n v="674"/>
    <n v="0.03"/>
    <n v="12.2"/>
    <n v="19.399999999999999"/>
    <n v="2439"/>
    <n v="3879"/>
    <n v="1"/>
    <x v="0"/>
    <n v="0.25"/>
    <n v="970"/>
    <n v="50"/>
    <n v="0.25"/>
    <n v="61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65"/>
    <s v="Polyline"/>
    <n v="1"/>
    <n v="69965"/>
    <n v="1"/>
    <n v="69965"/>
    <s v="31800 9999999910152"/>
    <n v="9999999910152"/>
    <s v=" "/>
    <n v="199.94800000000001"/>
    <n v="684"/>
    <n v="0.04"/>
    <n v="12.2"/>
    <n v="19.3"/>
    <n v="2439"/>
    <n v="3859"/>
    <n v="3"/>
    <x v="0"/>
    <n v="1"/>
    <n v="3859"/>
    <n v="200"/>
    <n v="0.25"/>
    <n v="61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66"/>
    <s v="Polyline"/>
    <n v="1"/>
    <n v="69966"/>
    <n v="1"/>
    <n v="69966"/>
    <s v="32000 9999999910152"/>
    <n v="9999999910152"/>
    <s v=" "/>
    <n v="199.94900000000001"/>
    <n v="690"/>
    <n v="2.5000000000000001E-2"/>
    <n v="12.2"/>
    <n v="19.3"/>
    <n v="2439"/>
    <n v="3859"/>
    <n v="3"/>
    <x v="0"/>
    <n v="1"/>
    <n v="3859"/>
    <n v="200"/>
    <n v="0.25"/>
    <n v="61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68"/>
    <s v="Polyline"/>
    <n v="1"/>
    <n v="69968"/>
    <n v="1"/>
    <n v="69968"/>
    <s v="32400 9999999910152"/>
    <n v="9999999910152"/>
    <s v=" "/>
    <n v="199.959"/>
    <n v="689"/>
    <n v="3.5000000000000003E-2"/>
    <n v="12.1"/>
    <n v="19.2"/>
    <n v="2420"/>
    <n v="3839"/>
    <n v="1"/>
    <x v="0"/>
    <n v="0.25"/>
    <n v="960"/>
    <n v="50"/>
    <n v="0.25"/>
    <n v="6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69"/>
    <s v="Polyline"/>
    <n v="1"/>
    <n v="69969"/>
    <n v="1"/>
    <n v="69969"/>
    <s v="32600 9999999910152"/>
    <n v="9999999910152"/>
    <s v=" "/>
    <n v="199.97399999999999"/>
    <n v="689"/>
    <n v="0.05"/>
    <n v="12.1"/>
    <n v="19.2"/>
    <n v="2420"/>
    <n v="3840"/>
    <n v="1"/>
    <x v="0"/>
    <n v="0.25"/>
    <n v="960"/>
    <n v="50"/>
    <n v="0.25"/>
    <n v="6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70"/>
    <s v="Polyline"/>
    <n v="1"/>
    <n v="69970"/>
    <n v="1"/>
    <n v="69970"/>
    <s v="32800 9999999910152"/>
    <n v="9999999910152"/>
    <s v=" "/>
    <n v="199.97800000000001"/>
    <n v="689"/>
    <n v="7.4999999999999997E-2"/>
    <n v="12.1"/>
    <n v="19.2"/>
    <n v="2420"/>
    <n v="3840"/>
    <n v="1"/>
    <x v="0"/>
    <n v="0.25"/>
    <n v="960"/>
    <n v="50"/>
    <n v="0.25"/>
    <n v="6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74"/>
    <s v="Polyline"/>
    <n v="1"/>
    <n v="69974"/>
    <n v="1"/>
    <n v="69974"/>
    <s v="33600 9999999910152"/>
    <n v="9999999910152"/>
    <s v=" "/>
    <n v="199.95699999999999"/>
    <n v="694"/>
    <n v="0.04"/>
    <n v="12.1"/>
    <n v="19.2"/>
    <n v="2419"/>
    <n v="3839"/>
    <n v="1"/>
    <x v="0"/>
    <n v="0.25"/>
    <n v="960"/>
    <n v="50"/>
    <n v="0.25"/>
    <n v="6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75"/>
    <s v="Polyline"/>
    <n v="1"/>
    <n v="69975"/>
    <n v="1"/>
    <n v="69975"/>
    <s v="33800 9999999910152"/>
    <n v="9999999910152"/>
    <s v=" "/>
    <n v="199.95699999999999"/>
    <n v="693"/>
    <n v="0.02"/>
    <n v="12.1"/>
    <n v="19.2"/>
    <n v="2419"/>
    <n v="3839"/>
    <n v="3"/>
    <x v="0"/>
    <n v="1"/>
    <n v="3839"/>
    <n v="200"/>
    <n v="0.25"/>
    <n v="6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81"/>
    <s v="Polyline"/>
    <n v="1"/>
    <n v="69981"/>
    <n v="1"/>
    <n v="69981"/>
    <s v="35000 9999999910152"/>
    <n v="9999999910152"/>
    <s v=" "/>
    <n v="200.01300000000001"/>
    <n v="695"/>
    <n v="0.02"/>
    <n v="11.3"/>
    <n v="18.100000000000001"/>
    <n v="2260"/>
    <n v="3620"/>
    <n v="3"/>
    <x v="0"/>
    <n v="1"/>
    <n v="3620"/>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85"/>
    <s v="Polyline"/>
    <n v="1"/>
    <n v="69985"/>
    <n v="1"/>
    <n v="69985"/>
    <s v="35800 9999999910152"/>
    <n v="9999999910152"/>
    <s v=" "/>
    <n v="200.029"/>
    <n v="702"/>
    <n v="0.02"/>
    <n v="11.3"/>
    <n v="18.100000000000001"/>
    <n v="2260"/>
    <n v="3621"/>
    <n v="3"/>
    <x v="0"/>
    <n v="1"/>
    <n v="3621"/>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88"/>
    <s v="Polyline"/>
    <n v="1"/>
    <n v="69988"/>
    <n v="1"/>
    <n v="69988"/>
    <s v="36400 9999999910152"/>
    <n v="9999999910152"/>
    <s v=" "/>
    <n v="199.97499999999999"/>
    <n v="705"/>
    <n v="6.5000000000000002E-2"/>
    <n v="11.3"/>
    <n v="18"/>
    <n v="2260"/>
    <n v="3600"/>
    <n v="1"/>
    <x v="0"/>
    <n v="0.25"/>
    <n v="900"/>
    <n v="5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1"/>
    <s v="Polyline"/>
    <n v="1"/>
    <n v="69991"/>
    <n v="1"/>
    <n v="69991"/>
    <s v="37000 9999999910152"/>
    <n v="9999999910152"/>
    <s v=" "/>
    <n v="199.95400000000001"/>
    <n v="706"/>
    <n v="3.5000000000000003E-2"/>
    <n v="11.3"/>
    <n v="18"/>
    <n v="2259"/>
    <n v="3599"/>
    <n v="1"/>
    <x v="0"/>
    <n v="0.25"/>
    <n v="900"/>
    <n v="5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6"/>
    <s v="Polyline"/>
    <n v="1"/>
    <n v="69996"/>
    <n v="1"/>
    <n v="69996"/>
    <s v="38000 9999999910152"/>
    <n v="9999999910152"/>
    <s v=" "/>
    <n v="199.982"/>
    <n v="707"/>
    <n v="2.5000000000000001E-2"/>
    <n v="11.3"/>
    <n v="18"/>
    <n v="2260"/>
    <n v="3600"/>
    <n v="3"/>
    <x v="0"/>
    <n v="1"/>
    <n v="3600"/>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7"/>
    <s v="Polyline"/>
    <n v="1"/>
    <n v="69997"/>
    <n v="1"/>
    <n v="69997"/>
    <s v="38200 9999999910152"/>
    <n v="9999999910152"/>
    <s v=" "/>
    <n v="199.982"/>
    <n v="706"/>
    <n v="0.02"/>
    <n v="11.3"/>
    <n v="18"/>
    <n v="2260"/>
    <n v="3600"/>
    <n v="3"/>
    <x v="0"/>
    <n v="1"/>
    <n v="3600"/>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8"/>
    <s v="Polyline"/>
    <n v="1"/>
    <n v="69998"/>
    <n v="1"/>
    <n v="69998"/>
    <s v="38400 9999999910152"/>
    <n v="9999999910152"/>
    <s v=" "/>
    <n v="199.982"/>
    <n v="708"/>
    <n v="0.02"/>
    <n v="11.3"/>
    <n v="18"/>
    <n v="2260"/>
    <n v="3600"/>
    <n v="3"/>
    <x v="0"/>
    <n v="1"/>
    <n v="3600"/>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9"/>
    <s v="Polyline"/>
    <n v="1"/>
    <n v="69999"/>
    <n v="1"/>
    <n v="69999"/>
    <s v="38600 9999999910152"/>
    <n v="9999999910152"/>
    <s v=" "/>
    <n v="199.982"/>
    <n v="709"/>
    <n v="0.02"/>
    <n v="11.3"/>
    <n v="18"/>
    <n v="2260"/>
    <n v="3600"/>
    <n v="3"/>
    <x v="0"/>
    <n v="1"/>
    <n v="3600"/>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00"/>
    <s v="Polyline"/>
    <n v="1"/>
    <n v="70000"/>
    <n v="1"/>
    <n v="70000"/>
    <s v="38800 9999999910152"/>
    <n v="9999999910152"/>
    <s v=" "/>
    <n v="199.976"/>
    <n v="710"/>
    <n v="3.5000000000000003E-2"/>
    <n v="11.3"/>
    <n v="18"/>
    <n v="2260"/>
    <n v="3600"/>
    <n v="3"/>
    <x v="0"/>
    <n v="1"/>
    <n v="3600"/>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01"/>
    <s v="Polyline"/>
    <n v="1"/>
    <n v="70001"/>
    <n v="1"/>
    <n v="70001"/>
    <s v="39000 9999999910152"/>
    <n v="9999999910152"/>
    <s v=" "/>
    <n v="199.96700000000001"/>
    <n v="713"/>
    <n v="3.5000000000000003E-2"/>
    <n v="11.3"/>
    <n v="18"/>
    <n v="2260"/>
    <n v="3599"/>
    <n v="3"/>
    <x v="0"/>
    <n v="1"/>
    <n v="3599"/>
    <n v="200"/>
    <n v="0.25"/>
    <n v="56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04"/>
    <s v="Polyline"/>
    <n v="1"/>
    <n v="70004"/>
    <n v="1"/>
    <n v="70004"/>
    <s v="39600 9999999910152"/>
    <n v="9999999910152"/>
    <s v=" "/>
    <n v="199.96299999999999"/>
    <n v="719"/>
    <n v="0.06"/>
    <n v="10.4"/>
    <n v="16.7"/>
    <n v="2080"/>
    <n v="3339"/>
    <n v="1"/>
    <x v="0"/>
    <n v="0.25"/>
    <n v="835"/>
    <n v="50"/>
    <n v="0.25"/>
    <n v="520"/>
    <n v="5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05"/>
    <s v="Polyline"/>
    <n v="1"/>
    <n v="70005"/>
    <n v="1"/>
    <n v="70005"/>
    <s v="39800 9999999910152"/>
    <n v="9999999910152"/>
    <s v=" "/>
    <n v="199.96299999999999"/>
    <n v="723"/>
    <n v="5.5E-2"/>
    <n v="10.4"/>
    <n v="16.7"/>
    <n v="2080"/>
    <n v="3339"/>
    <n v="1"/>
    <x v="0"/>
    <n v="0.25"/>
    <n v="835"/>
    <n v="50"/>
    <n v="0.25"/>
    <n v="520"/>
    <n v="5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09"/>
    <s v="Polyline"/>
    <n v="1"/>
    <n v="70009"/>
    <n v="1"/>
    <n v="70009"/>
    <s v="40600 9999999910152"/>
    <n v="9999999910152"/>
    <s v=" "/>
    <n v="199.96299999999999"/>
    <n v="719"/>
    <n v="2.5000000000000001E-2"/>
    <n v="10.4"/>
    <n v="16.7"/>
    <n v="2080"/>
    <n v="3339"/>
    <n v="3"/>
    <x v="0"/>
    <n v="1"/>
    <n v="3339"/>
    <n v="200"/>
    <n v="0.25"/>
    <n v="520"/>
    <n v="5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10"/>
    <s v="Polyline"/>
    <n v="1"/>
    <n v="70010"/>
    <n v="1"/>
    <n v="70010"/>
    <s v="40800 9999999910152"/>
    <n v="9999999910152"/>
    <s v=" "/>
    <n v="199.96299999999999"/>
    <n v="720"/>
    <n v="5.5E-2"/>
    <n v="10.4"/>
    <n v="16.7"/>
    <n v="2080"/>
    <n v="3339"/>
    <n v="1"/>
    <x v="0"/>
    <n v="0.25"/>
    <n v="835"/>
    <n v="50"/>
    <n v="0.25"/>
    <n v="520"/>
    <n v="5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11"/>
    <s v="Polyline"/>
    <n v="1"/>
    <n v="70011"/>
    <n v="1"/>
    <n v="70011"/>
    <s v="41000 9999999910152"/>
    <n v="9999999910152"/>
    <s v=" "/>
    <n v="199.96299999999999"/>
    <n v="726"/>
    <n v="4.4999999999999998E-2"/>
    <n v="10.4"/>
    <n v="16.7"/>
    <n v="2080"/>
    <n v="3339"/>
    <n v="1"/>
    <x v="0"/>
    <n v="0.25"/>
    <n v="835"/>
    <n v="50"/>
    <n v="0.25"/>
    <n v="520"/>
    <n v="5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15"/>
    <s v="Polyline"/>
    <n v="1"/>
    <n v="70015"/>
    <n v="1"/>
    <n v="70015"/>
    <s v="41800 9999999910152"/>
    <n v="9999999910152"/>
    <s v=" "/>
    <n v="199.97300000000001"/>
    <n v="736"/>
    <n v="4.4999999999999998E-2"/>
    <n v="10.4"/>
    <n v="16.7"/>
    <n v="2080"/>
    <n v="3340"/>
    <n v="1"/>
    <x v="0"/>
    <n v="0.25"/>
    <n v="835"/>
    <n v="50"/>
    <n v="0.25"/>
    <n v="52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16"/>
    <s v="Polyline"/>
    <n v="1"/>
    <n v="70016"/>
    <n v="1"/>
    <n v="70016"/>
    <s v="42000 9999999910152"/>
    <n v="9999999910152"/>
    <s v=" "/>
    <n v="200.01900000000001"/>
    <n v="738"/>
    <n v="6.5000000000000002E-2"/>
    <n v="10.199999999999999"/>
    <n v="16.399999999999999"/>
    <n v="2040"/>
    <n v="3280"/>
    <n v="1"/>
    <x v="0"/>
    <n v="0.25"/>
    <n v="820"/>
    <n v="50"/>
    <n v="0.25"/>
    <n v="51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18"/>
    <s v="Polyline"/>
    <n v="1"/>
    <n v="70018"/>
    <n v="1"/>
    <n v="70018"/>
    <s v="42400 9999999910152"/>
    <n v="9999999910152"/>
    <s v=" "/>
    <n v="199.976"/>
    <n v="734"/>
    <n v="2.5000000000000001E-2"/>
    <n v="10.199999999999999"/>
    <n v="16.399999999999999"/>
    <n v="2040"/>
    <n v="3280"/>
    <n v="3"/>
    <x v="0"/>
    <n v="1"/>
    <n v="3280"/>
    <n v="200"/>
    <n v="0.25"/>
    <n v="51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19"/>
    <s v="Polyline"/>
    <n v="1"/>
    <n v="70019"/>
    <n v="1"/>
    <n v="70019"/>
    <s v="42600 9999999910152"/>
    <n v="9999999910152"/>
    <s v=" "/>
    <n v="199.94300000000001"/>
    <n v="734"/>
    <n v="0.03"/>
    <n v="10.1"/>
    <n v="16.3"/>
    <n v="2019"/>
    <n v="3259"/>
    <n v="3"/>
    <x v="0"/>
    <n v="1"/>
    <n v="3259"/>
    <n v="200"/>
    <n v="0.25"/>
    <n v="5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20"/>
    <s v="Polyline"/>
    <n v="1"/>
    <n v="70020"/>
    <n v="1"/>
    <n v="70020"/>
    <s v="42800 9999999910152"/>
    <n v="9999999910152"/>
    <s v=" "/>
    <n v="199.94300000000001"/>
    <n v="731"/>
    <n v="0.05"/>
    <n v="10.1"/>
    <n v="16.3"/>
    <n v="2019"/>
    <n v="3259"/>
    <n v="1"/>
    <x v="0"/>
    <n v="0.25"/>
    <n v="815"/>
    <n v="50"/>
    <n v="0.25"/>
    <n v="50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22"/>
    <s v="Polyline"/>
    <n v="1"/>
    <n v="70022"/>
    <n v="1"/>
    <n v="70022"/>
    <s v="43200 9999999910152"/>
    <n v="9999999910152"/>
    <s v=" "/>
    <n v="199.93100000000001"/>
    <n v="734"/>
    <n v="0.03"/>
    <n v="10.1"/>
    <n v="16.3"/>
    <n v="2019"/>
    <n v="3259"/>
    <n v="3"/>
    <x v="0"/>
    <n v="1"/>
    <n v="3259"/>
    <n v="200"/>
    <n v="0.25"/>
    <n v="505"/>
    <n v="50"/>
    <n v="1"/>
    <n v="0"/>
    <n v="2"/>
    <s v="meandering"/>
    <s v="Oncorhynchus mykiss"/>
    <s v="summer"/>
    <x v="0"/>
    <x v="1"/>
    <x v="2"/>
    <s v="ACPEN-s (Ca)"/>
    <s v="na"/>
    <s v="na"/>
    <s v="independent"/>
    <s v="extirpated via barriers"/>
    <s v="anthropogenically blocked"/>
    <s v="LARLWSD000040"/>
    <s v=" "/>
    <s v="N"/>
    <s v=" "/>
    <s v="Interior Columbia"/>
    <n v="0"/>
    <n v="639808.422747"/>
    <n v="2961648440.3600001"/>
  </r>
  <r>
    <n v="70026"/>
    <s v="Polyline"/>
    <n v="1"/>
    <n v="70026"/>
    <n v="1"/>
    <n v="70026"/>
    <s v="44000 9999999910152"/>
    <n v="9999999910152"/>
    <s v=" "/>
    <n v="199.93100000000001"/>
    <n v="740"/>
    <n v="0.04"/>
    <n v="8.8000000000000007"/>
    <n v="14.4"/>
    <n v="1759"/>
    <n v="2879"/>
    <n v="3"/>
    <x v="0"/>
    <n v="1"/>
    <n v="2879"/>
    <n v="200"/>
    <n v="0.25"/>
    <n v="440"/>
    <n v="5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0039"/>
    <s v="Polyline"/>
    <n v="1"/>
    <n v="70039"/>
    <n v="1"/>
    <n v="70039"/>
    <s v="46600 9999999910152"/>
    <n v="9999999910152"/>
    <s v=" "/>
    <n v="199.92699999999999"/>
    <n v="768"/>
    <n v="0.02"/>
    <n v="8.6999999999999993"/>
    <n v="14.1"/>
    <n v="1739"/>
    <n v="2819"/>
    <n v="3"/>
    <x v="0"/>
    <n v="1"/>
    <n v="2819"/>
    <n v="200"/>
    <n v="0.25"/>
    <n v="43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0"/>
    <s v="Polyline"/>
    <n v="1"/>
    <n v="70040"/>
    <n v="1"/>
    <n v="70040"/>
    <s v="46800 9999999910152"/>
    <n v="9999999910152"/>
    <s v=" "/>
    <n v="199.92699999999999"/>
    <n v="768"/>
    <n v="3.5000000000000003E-2"/>
    <n v="8.6"/>
    <n v="14.1"/>
    <n v="1719"/>
    <n v="2819"/>
    <n v="3"/>
    <x v="0"/>
    <n v="1"/>
    <n v="2819"/>
    <n v="200"/>
    <n v="0.25"/>
    <n v="43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1"/>
    <s v="Polyline"/>
    <n v="1"/>
    <n v="70041"/>
    <n v="1"/>
    <n v="70041"/>
    <s v="47000 9999999910152"/>
    <n v="9999999910152"/>
    <s v=" "/>
    <n v="199.93799999999999"/>
    <n v="773"/>
    <n v="2.5000000000000001E-2"/>
    <n v="8.6"/>
    <n v="14.1"/>
    <n v="1719"/>
    <n v="2819"/>
    <n v="3"/>
    <x v="0"/>
    <n v="1"/>
    <n v="2819"/>
    <n v="200"/>
    <n v="0.25"/>
    <n v="43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2"/>
    <s v="Polyline"/>
    <n v="1"/>
    <n v="70042"/>
    <n v="1"/>
    <n v="70042"/>
    <s v="47200 9999999910152"/>
    <n v="9999999910152"/>
    <s v=" "/>
    <n v="199.952"/>
    <n v="775"/>
    <n v="2.5000000000000001E-2"/>
    <n v="8.6"/>
    <n v="13.9"/>
    <n v="1720"/>
    <n v="2779"/>
    <n v="3"/>
    <x v="0"/>
    <n v="1"/>
    <n v="2779"/>
    <n v="200"/>
    <n v="0.25"/>
    <n v="43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3"/>
    <s v="Polyline"/>
    <n v="1"/>
    <n v="70043"/>
    <n v="1"/>
    <n v="70043"/>
    <s v="47400 9999999910152"/>
    <n v="9999999910152"/>
    <s v=" "/>
    <n v="199.952"/>
    <n v="775"/>
    <n v="3.5000000000000003E-2"/>
    <n v="8.6"/>
    <n v="13.9"/>
    <n v="1720"/>
    <n v="2779"/>
    <n v="3"/>
    <x v="0"/>
    <n v="1"/>
    <n v="2779"/>
    <n v="200"/>
    <n v="0.25"/>
    <n v="43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4"/>
    <s v="Polyline"/>
    <n v="1"/>
    <n v="70044"/>
    <n v="1"/>
    <n v="70044"/>
    <s v="47600 9999999910152"/>
    <n v="9999999910152"/>
    <s v=" "/>
    <n v="199.952"/>
    <n v="782"/>
    <n v="0.02"/>
    <n v="8.5"/>
    <n v="13.9"/>
    <n v="1700"/>
    <n v="2779"/>
    <n v="3"/>
    <x v="0"/>
    <n v="1"/>
    <n v="2779"/>
    <n v="200"/>
    <n v="0.25"/>
    <n v="42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9"/>
    <s v="Polyline"/>
    <n v="1"/>
    <n v="70049"/>
    <n v="0"/>
    <n v="70049"/>
    <s v="48600 9999999910152"/>
    <n v="9999999910152"/>
    <s v=" "/>
    <n v="199.94300000000001"/>
    <n v="797"/>
    <n v="3.5000000000000003E-2"/>
    <n v="8.5"/>
    <n v="13.9"/>
    <n v="1700"/>
    <n v="2779"/>
    <n v="1"/>
    <x v="0"/>
    <n v="0.25"/>
    <n v="695"/>
    <n v="50"/>
    <n v="0.25"/>
    <n v="425"/>
    <n v="50"/>
    <n v="1"/>
    <n v="0"/>
    <n v="4"/>
    <s v="island-braided"/>
    <s v=" "/>
    <s v=" "/>
    <x v="1"/>
    <x v="2"/>
    <x v="5"/>
    <s v=" "/>
    <s v=" "/>
    <s v=" "/>
    <s v=" "/>
    <s v=" "/>
    <s v=" "/>
    <s v=" "/>
    <s v=" "/>
    <s v=" "/>
    <s v=" "/>
    <s v=" "/>
    <n v="0"/>
    <n v="0"/>
    <n v="0"/>
  </r>
  <r>
    <n v="70050"/>
    <s v="Polyline"/>
    <n v="1"/>
    <n v="70050"/>
    <n v="1"/>
    <n v="70050"/>
    <s v="48800 9999999910152"/>
    <n v="9999999910152"/>
    <s v=" "/>
    <n v="199.89400000000001"/>
    <n v="799"/>
    <n v="0.03"/>
    <n v="8"/>
    <n v="13.1"/>
    <n v="1599"/>
    <n v="2619"/>
    <n v="3"/>
    <x v="0"/>
    <n v="1"/>
    <n v="2619"/>
    <n v="200"/>
    <n v="0.25"/>
    <n v="40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51"/>
    <s v="Polyline"/>
    <n v="1"/>
    <n v="70051"/>
    <n v="1"/>
    <n v="70051"/>
    <s v="49000 9999999910152"/>
    <n v="9999999910152"/>
    <s v=" "/>
    <n v="199.89400000000001"/>
    <n v="793"/>
    <n v="0.03"/>
    <n v="8"/>
    <n v="13.1"/>
    <n v="1599"/>
    <n v="2619"/>
    <n v="3"/>
    <x v="0"/>
    <n v="1"/>
    <n v="2619"/>
    <n v="200"/>
    <n v="0.25"/>
    <n v="40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52"/>
    <s v="Polyline"/>
    <n v="1"/>
    <n v="70052"/>
    <n v="1"/>
    <n v="70052"/>
    <s v="49200 9999999910152"/>
    <n v="9999999910152"/>
    <s v=" "/>
    <n v="199.89400000000001"/>
    <n v="802"/>
    <n v="3.5000000000000003E-2"/>
    <n v="8"/>
    <n v="13.1"/>
    <n v="1599"/>
    <n v="2619"/>
    <n v="3"/>
    <x v="0"/>
    <n v="1"/>
    <n v="2619"/>
    <n v="200"/>
    <n v="0.25"/>
    <n v="40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53"/>
    <s v="Polyline"/>
    <n v="1"/>
    <n v="70053"/>
    <n v="1"/>
    <n v="70053"/>
    <s v="49400 9999999910152"/>
    <n v="9999999910152"/>
    <s v=" "/>
    <n v="199.89400000000001"/>
    <n v="800"/>
    <n v="2.5000000000000001E-2"/>
    <n v="8"/>
    <n v="13.1"/>
    <n v="1599"/>
    <n v="2619"/>
    <n v="3"/>
    <x v="0"/>
    <n v="1"/>
    <n v="2619"/>
    <n v="200"/>
    <n v="0.25"/>
    <n v="40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54"/>
    <s v="Polyline"/>
    <n v="1"/>
    <n v="70054"/>
    <n v="1"/>
    <n v="70054"/>
    <s v="49600 9999999910152"/>
    <n v="9999999910152"/>
    <s v=" "/>
    <n v="199.88900000000001"/>
    <n v="805"/>
    <n v="0.03"/>
    <n v="8"/>
    <n v="13.1"/>
    <n v="1599"/>
    <n v="2619"/>
    <n v="1"/>
    <x v="0"/>
    <n v="0.25"/>
    <n v="655"/>
    <n v="50"/>
    <n v="0.25"/>
    <n v="40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62"/>
    <s v="Polyline"/>
    <n v="1"/>
    <n v="70062"/>
    <n v="1"/>
    <n v="70062"/>
    <s v="51200 9999999910152"/>
    <n v="9999999910152"/>
    <s v=" "/>
    <n v="199.93100000000001"/>
    <n v="824"/>
    <n v="2.5000000000000001E-2"/>
    <n v="7.9"/>
    <n v="12.9"/>
    <n v="1579"/>
    <n v="2579"/>
    <n v="3"/>
    <x v="0"/>
    <n v="1"/>
    <n v="2579"/>
    <n v="200"/>
    <n v="0.25"/>
    <n v="395"/>
    <n v="5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0066"/>
    <s v="Polyline"/>
    <n v="1"/>
    <n v="70066"/>
    <n v="1"/>
    <n v="70066"/>
    <s v="52000 9999999910152"/>
    <n v="9999999910152"/>
    <s v=" "/>
    <n v="199.93100000000001"/>
    <n v="833"/>
    <n v="0.02"/>
    <n v="7.8"/>
    <n v="12.9"/>
    <n v="1559"/>
    <n v="2579"/>
    <n v="3"/>
    <x v="0"/>
    <n v="1"/>
    <n v="2579"/>
    <n v="200"/>
    <n v="0.25"/>
    <n v="39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67"/>
    <s v="Polyline"/>
    <n v="1"/>
    <n v="70067"/>
    <n v="1"/>
    <n v="70067"/>
    <s v="52200 9999999910152"/>
    <n v="9999999910152"/>
    <s v=" "/>
    <n v="199.93100000000001"/>
    <n v="836"/>
    <n v="0.02"/>
    <n v="7.8"/>
    <n v="12.9"/>
    <n v="1559"/>
    <n v="2579"/>
    <n v="3"/>
    <x v="0"/>
    <n v="1"/>
    <n v="2579"/>
    <n v="200"/>
    <n v="0.25"/>
    <n v="39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91"/>
    <s v="Polyline"/>
    <n v="1"/>
    <n v="70091"/>
    <n v="1"/>
    <n v="70091"/>
    <s v="57000 9999999910152"/>
    <n v="9999999910152"/>
    <s v=" "/>
    <n v="200.03100000000001"/>
    <n v="893"/>
    <n v="0.02"/>
    <n v="6.4"/>
    <n v="10.7"/>
    <n v="1280"/>
    <n v="2140"/>
    <n v="3"/>
    <x v="0"/>
    <n v="1"/>
    <n v="2140"/>
    <n v="200"/>
    <n v="0.25"/>
    <n v="32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92"/>
    <s v="Polyline"/>
    <n v="1"/>
    <n v="70092"/>
    <n v="1"/>
    <n v="70092"/>
    <s v="57200 9999999910152"/>
    <n v="9999999910152"/>
    <s v=" "/>
    <n v="200.03100000000001"/>
    <n v="892"/>
    <n v="2.5000000000000001E-2"/>
    <n v="6.4"/>
    <n v="10.7"/>
    <n v="1280"/>
    <n v="2140"/>
    <n v="3"/>
    <x v="0"/>
    <n v="1"/>
    <n v="2140"/>
    <n v="200"/>
    <n v="0.25"/>
    <n v="32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93"/>
    <s v="Polyline"/>
    <n v="1"/>
    <n v="70093"/>
    <n v="1"/>
    <n v="70093"/>
    <s v="57400 9999999910152"/>
    <n v="9999999910152"/>
    <s v=" "/>
    <n v="200.03100000000001"/>
    <n v="891"/>
    <n v="0.04"/>
    <n v="6.4"/>
    <n v="10.7"/>
    <n v="1280"/>
    <n v="2140"/>
    <n v="3"/>
    <x v="0"/>
    <n v="1"/>
    <n v="2140"/>
    <n v="200"/>
    <n v="0.25"/>
    <n v="32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94"/>
    <s v="Polyline"/>
    <n v="1"/>
    <n v="70094"/>
    <n v="1"/>
    <n v="70094"/>
    <s v="57600 9999999910152"/>
    <n v="9999999910152"/>
    <s v=" "/>
    <n v="200.03100000000001"/>
    <n v="890"/>
    <n v="2.5000000000000001E-2"/>
    <n v="6.3"/>
    <n v="10.6"/>
    <n v="1260"/>
    <n v="2120"/>
    <n v="3"/>
    <x v="0"/>
    <n v="1"/>
    <n v="2120"/>
    <n v="200"/>
    <n v="0.25"/>
    <n v="31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99"/>
    <s v="Polyline"/>
    <n v="1"/>
    <n v="70099"/>
    <n v="1"/>
    <n v="70099"/>
    <s v="58600 9999999910152"/>
    <n v="9999999910152"/>
    <s v=" "/>
    <n v="200.011"/>
    <n v="907"/>
    <n v="0.04"/>
    <n v="6.2"/>
    <n v="10.5"/>
    <n v="1240"/>
    <n v="2100"/>
    <n v="1"/>
    <x v="0"/>
    <n v="0.25"/>
    <n v="525"/>
    <n v="50"/>
    <n v="0.25"/>
    <n v="31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100"/>
    <s v="Polyline"/>
    <n v="1"/>
    <n v="70100"/>
    <n v="1"/>
    <n v="70100"/>
    <s v="58800 9999999910152"/>
    <n v="9999999910152"/>
    <s v=" "/>
    <n v="199.91300000000001"/>
    <n v="917"/>
    <n v="0.05"/>
    <n v="4.5"/>
    <n v="7.9"/>
    <n v="900"/>
    <n v="1579"/>
    <n v="1"/>
    <x v="0"/>
    <n v="0.25"/>
    <n v="395"/>
    <n v="50"/>
    <n v="0.25"/>
    <n v="22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101"/>
    <s v="Polyline"/>
    <n v="1"/>
    <n v="70101"/>
    <n v="1"/>
    <n v="70101"/>
    <s v="59000 9999999910152"/>
    <n v="9999999910152"/>
    <s v=" "/>
    <n v="199.91300000000001"/>
    <n v="918"/>
    <n v="0.05"/>
    <n v="4.5"/>
    <n v="7.9"/>
    <n v="900"/>
    <n v="1579"/>
    <n v="1"/>
    <x v="0"/>
    <n v="0.25"/>
    <n v="395"/>
    <n v="50"/>
    <n v="0.25"/>
    <n v="22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103"/>
    <s v="Polyline"/>
    <n v="1"/>
    <n v="70103"/>
    <n v="1"/>
    <n v="70103"/>
    <s v="59400 9999999910152"/>
    <n v="9999999910152"/>
    <s v=" "/>
    <n v="199.89400000000001"/>
    <n v="913"/>
    <n v="0.08"/>
    <n v="4.5"/>
    <n v="7.9"/>
    <n v="900"/>
    <n v="1579"/>
    <n v="1"/>
    <x v="0"/>
    <n v="0.25"/>
    <n v="395"/>
    <n v="50"/>
    <n v="0.25"/>
    <n v="225"/>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104"/>
    <s v="Polyline"/>
    <n v="1"/>
    <n v="70104"/>
    <n v="1"/>
    <n v="70104"/>
    <s v="59600 9999999910152"/>
    <n v="9999999910152"/>
    <s v=" "/>
    <n v="199.892"/>
    <n v="920"/>
    <n v="0.1"/>
    <n v="4.4000000000000004"/>
    <n v="7.8"/>
    <n v="880"/>
    <n v="1559"/>
    <n v="1"/>
    <x v="0"/>
    <n v="0.25"/>
    <n v="390"/>
    <n v="50"/>
    <n v="0.25"/>
    <n v="220"/>
    <n v="5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404"/>
    <s v="Polyline"/>
    <n v="1"/>
    <n v="70404"/>
    <n v="1"/>
    <n v="70404"/>
    <s v="400 9999999910175"/>
    <n v="9999999910175"/>
    <s v=" "/>
    <n v="199.99"/>
    <n v="623"/>
    <n v="0.02"/>
    <n v="9.6999999999999993"/>
    <n v="15.6"/>
    <n v="1940"/>
    <n v="3120"/>
    <n v="3"/>
    <x v="0"/>
    <n v="1"/>
    <n v="3120"/>
    <n v="200"/>
    <n v="0.25"/>
    <n v="485"/>
    <n v="50"/>
    <n v="0"/>
    <n v="0"/>
    <n v="4"/>
    <s v="island-braided"/>
    <s v="Oncorhynchus mykiss"/>
    <s v="summer"/>
    <x v="0"/>
    <x v="1"/>
    <x v="2"/>
    <s v="ACPEN-s (Ca)"/>
    <s v="na"/>
    <s v="na"/>
    <s v="independent"/>
    <s v="extirpated via barriers"/>
    <s v="anthropogenically blocked"/>
    <s v="LARLWSD000094"/>
    <s v=" "/>
    <s v="N"/>
    <s v=" "/>
    <s v="Interior Columbia"/>
    <n v="0"/>
    <n v="144790.23337500001"/>
    <n v="539245028.68099999"/>
  </r>
  <r>
    <n v="70435"/>
    <s v="Polyline"/>
    <n v="1"/>
    <n v="70435"/>
    <n v="1"/>
    <n v="70435"/>
    <s v="6600 9999999910175"/>
    <n v="9999999910175"/>
    <s v=" "/>
    <n v="200.00200000000001"/>
    <n v="743"/>
    <n v="0.04"/>
    <n v="8.5"/>
    <n v="13.8"/>
    <n v="1700"/>
    <n v="2760"/>
    <n v="1"/>
    <x v="0"/>
    <n v="0.25"/>
    <n v="690"/>
    <n v="50"/>
    <n v="0.25"/>
    <n v="425"/>
    <n v="50"/>
    <n v="0"/>
    <n v="0"/>
    <n v="4"/>
    <s v="island-braided"/>
    <s v="Oncorhynchus mykiss"/>
    <s v="summer"/>
    <x v="0"/>
    <x v="1"/>
    <x v="2"/>
    <s v="ACPEN-s (Ca)"/>
    <s v="na"/>
    <s v="na"/>
    <s v="independent"/>
    <s v="extirpated via barriers"/>
    <s v="anthropogenically blocked"/>
    <s v="LARLWSD000094"/>
    <s v=" "/>
    <s v="N"/>
    <s v=" "/>
    <s v="Interior Columbia"/>
    <n v="0"/>
    <n v="144790.23337500001"/>
    <n v="539245028.68099999"/>
  </r>
  <r>
    <n v="71755"/>
    <s v="Polyline"/>
    <n v="1"/>
    <n v="71755"/>
    <n v="1"/>
    <n v="71755"/>
    <s v="243 9999999910969"/>
    <n v="9999999910969"/>
    <s v=" "/>
    <n v="43.652999999999999"/>
    <n v="702"/>
    <n v="9.1999999999999998E-2"/>
    <n v="11.3"/>
    <n v="18"/>
    <n v="493"/>
    <n v="786"/>
    <n v="1"/>
    <x v="0"/>
    <n v="0.25"/>
    <n v="197"/>
    <n v="11"/>
    <n v="0.25"/>
    <n v="123"/>
    <n v="11"/>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57"/>
    <s v="Polyline"/>
    <n v="1"/>
    <n v="71757"/>
    <n v="1"/>
    <n v="71757"/>
    <s v="233 9999999910973"/>
    <n v="9999999910973"/>
    <s v=" "/>
    <n v="33.468000000000004"/>
    <n v="685"/>
    <n v="0.03"/>
    <n v="12.1"/>
    <n v="19.2"/>
    <n v="405"/>
    <n v="643"/>
    <n v="1"/>
    <x v="0"/>
    <n v="0.25"/>
    <n v="161"/>
    <n v="8"/>
    <n v="0.25"/>
    <n v="101"/>
    <n v="8"/>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62"/>
    <s v="Polyline"/>
    <n v="1"/>
    <n v="71762"/>
    <n v="1"/>
    <n v="71762"/>
    <s v="246 9999999910975"/>
    <n v="9999999910975"/>
    <s v=" "/>
    <n v="46.84"/>
    <n v="681"/>
    <n v="4.2999999999999997E-2"/>
    <n v="12.1"/>
    <n v="19.2"/>
    <n v="567"/>
    <n v="899"/>
    <n v="1"/>
    <x v="0"/>
    <n v="0.25"/>
    <n v="225"/>
    <n v="12"/>
    <n v="0.25"/>
    <n v="142"/>
    <n v="12"/>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64"/>
    <s v="Polyline"/>
    <n v="1"/>
    <n v="71764"/>
    <n v="1"/>
    <n v="71764"/>
    <s v="241 9999999910976"/>
    <n v="9999999910976"/>
    <s v=" "/>
    <n v="41.508000000000003"/>
    <n v="678"/>
    <n v="2.4E-2"/>
    <n v="12.1"/>
    <n v="19.2"/>
    <n v="502"/>
    <n v="797"/>
    <n v="1"/>
    <x v="0"/>
    <n v="0.25"/>
    <n v="199"/>
    <n v="10"/>
    <n v="0.25"/>
    <n v="126"/>
    <n v="1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81"/>
    <s v="Polyline"/>
    <n v="1"/>
    <n v="71781"/>
    <n v="1"/>
    <n v="71781"/>
    <s v="936 9999999910982"/>
    <n v="9999999910982"/>
    <s v=" "/>
    <n v="136.047"/>
    <n v="654"/>
    <n v="2.9000000000000001E-2"/>
    <n v="14.4"/>
    <n v="22.6"/>
    <n v="1959"/>
    <n v="3075"/>
    <n v="3"/>
    <x v="0"/>
    <n v="1"/>
    <n v="3075"/>
    <n v="136"/>
    <n v="0.25"/>
    <n v="490"/>
    <n v="34"/>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791"/>
    <s v="Polyline"/>
    <n v="1"/>
    <n v="71791"/>
    <n v="1"/>
    <n v="71791"/>
    <s v="893 9999999910986"/>
    <n v="9999999910986"/>
    <s v=" "/>
    <n v="93.641999999999996"/>
    <n v="654"/>
    <n v="2.1000000000000001E-2"/>
    <n v="14.5"/>
    <n v="22.7"/>
    <n v="1358"/>
    <n v="2126"/>
    <n v="3"/>
    <x v="0"/>
    <n v="1"/>
    <n v="2126"/>
    <n v="94"/>
    <n v="0.25"/>
    <n v="340"/>
    <n v="23"/>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99"/>
    <s v="Polyline"/>
    <n v="1"/>
    <n v="71799"/>
    <n v="1"/>
    <n v="71799"/>
    <s v="200 9999999910990"/>
    <n v="9999999910990"/>
    <s v=" "/>
    <n v="199.994"/>
    <n v="641"/>
    <n v="0.02"/>
    <n v="16"/>
    <n v="24.9"/>
    <n v="3200"/>
    <n v="4980"/>
    <n v="3"/>
    <x v="0"/>
    <n v="1"/>
    <n v="4980"/>
    <n v="200"/>
    <n v="0.25"/>
    <n v="800"/>
    <n v="5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00"/>
    <s v="Polyline"/>
    <n v="1"/>
    <n v="71800"/>
    <n v="1"/>
    <n v="71800"/>
    <s v="400 9999999910990"/>
    <n v="9999999910990"/>
    <s v=" "/>
    <n v="199.982"/>
    <n v="642"/>
    <n v="0.02"/>
    <n v="16"/>
    <n v="24.9"/>
    <n v="3200"/>
    <n v="4980"/>
    <n v="3"/>
    <x v="0"/>
    <n v="1"/>
    <n v="4980"/>
    <n v="200"/>
    <n v="0.25"/>
    <n v="800"/>
    <n v="5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07"/>
    <s v="Polyline"/>
    <n v="1"/>
    <n v="71807"/>
    <n v="1"/>
    <n v="71807"/>
    <s v="276 9999999910992"/>
    <n v="9999999910992"/>
    <s v=" "/>
    <n v="76.477000000000004"/>
    <n v="643"/>
    <n v="9.1999999999999998E-2"/>
    <n v="16"/>
    <n v="24.9"/>
    <n v="1224"/>
    <n v="1904"/>
    <n v="1"/>
    <x v="0"/>
    <n v="0.25"/>
    <n v="476"/>
    <n v="19"/>
    <n v="0.25"/>
    <n v="306"/>
    <n v="19"/>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10"/>
    <s v="Polyline"/>
    <n v="1"/>
    <n v="71810"/>
    <n v="1"/>
    <n v="71810"/>
    <s v="473 9999999910993"/>
    <n v="9999999910993"/>
    <s v=" "/>
    <n v="73.575000000000003"/>
    <n v="634"/>
    <n v="2.7E-2"/>
    <n v="16"/>
    <n v="24.9"/>
    <n v="1177"/>
    <n v="1832"/>
    <n v="3"/>
    <x v="0"/>
    <n v="1"/>
    <n v="1832"/>
    <n v="74"/>
    <n v="0.25"/>
    <n v="294"/>
    <n v="18"/>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39"/>
    <s v="Polyline"/>
    <n v="1"/>
    <n v="71839"/>
    <n v="1"/>
    <n v="71839"/>
    <s v="200 9999999911011"/>
    <n v="9999999911011"/>
    <s v=" "/>
    <n v="200.03399999999999"/>
    <n v="635"/>
    <n v="0.03"/>
    <n v="16"/>
    <n v="24.9"/>
    <n v="3201"/>
    <n v="4981"/>
    <n v="3"/>
    <x v="0"/>
    <n v="1"/>
    <n v="4981"/>
    <n v="200"/>
    <n v="0.25"/>
    <n v="800"/>
    <n v="5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48"/>
    <s v="Polyline"/>
    <n v="1"/>
    <n v="71848"/>
    <n v="1"/>
    <n v="71848"/>
    <s v="200 9999999911016"/>
    <n v="9999999911016"/>
    <s v=" "/>
    <n v="199.935"/>
    <n v="670"/>
    <n v="2.5000000000000001E-2"/>
    <n v="12.2"/>
    <n v="19.399999999999999"/>
    <n v="2439"/>
    <n v="3879"/>
    <n v="3"/>
    <x v="0"/>
    <n v="1"/>
    <n v="3879"/>
    <n v="200"/>
    <n v="0.25"/>
    <n v="610"/>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849"/>
    <s v="Polyline"/>
    <n v="1"/>
    <n v="71849"/>
    <n v="1"/>
    <n v="71849"/>
    <s v="400 9999999911016"/>
    <n v="9999999911016"/>
    <s v=" "/>
    <n v="199.99100000000001"/>
    <n v="671"/>
    <n v="2.5000000000000001E-2"/>
    <n v="12.2"/>
    <n v="19.399999999999999"/>
    <n v="2440"/>
    <n v="3880"/>
    <n v="3"/>
    <x v="0"/>
    <n v="1"/>
    <n v="3880"/>
    <n v="200"/>
    <n v="0.25"/>
    <n v="610"/>
    <n v="5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2298"/>
    <s v="Polyline"/>
    <n v="1"/>
    <n v="72298"/>
    <n v="1"/>
    <n v="72298"/>
    <s v="1200 9999999913937"/>
    <n v="9999999913937"/>
    <s v=" "/>
    <n v="199.99700000000001"/>
    <n v="617"/>
    <n v="8.5000000000000006E-2"/>
    <n v="4.8"/>
    <n v="8.4"/>
    <n v="960"/>
    <n v="1680"/>
    <n v="1"/>
    <x v="0"/>
    <n v="0.25"/>
    <n v="420"/>
    <n v="50"/>
    <n v="0.25"/>
    <n v="240"/>
    <n v="50"/>
    <n v="0"/>
    <n v="0"/>
    <n v="2"/>
    <s v="island-braided"/>
    <s v="Oncorhynchus mykiss"/>
    <s v="summer"/>
    <x v="0"/>
    <x v="1"/>
    <x v="6"/>
    <s v="ACKOO-s (Ca)"/>
    <s v="na"/>
    <s v="na"/>
    <s v="independent"/>
    <s v="extirpated via barriers"/>
    <s v="naturally blocked"/>
    <s v="KOTLWSD000080"/>
    <s v=" "/>
    <s v="N"/>
    <s v=" "/>
    <s v="Interior Columbia"/>
    <n v="0"/>
    <n v="120420.019679"/>
    <n v="482501788.07999998"/>
  </r>
  <r>
    <n v="72299"/>
    <s v="Polyline"/>
    <n v="1"/>
    <n v="72299"/>
    <n v="1"/>
    <n v="72299"/>
    <s v="1400 9999999913937"/>
    <n v="9999999913937"/>
    <s v=" "/>
    <n v="199.99700000000001"/>
    <n v="627"/>
    <n v="6.5000000000000002E-2"/>
    <n v="4.8"/>
    <n v="8.4"/>
    <n v="960"/>
    <n v="1680"/>
    <n v="1"/>
    <x v="0"/>
    <n v="0.25"/>
    <n v="420"/>
    <n v="50"/>
    <n v="0.25"/>
    <n v="240"/>
    <n v="50"/>
    <n v="0"/>
    <n v="0"/>
    <n v="2"/>
    <s v="island-braided"/>
    <s v="Oncorhynchus mykiss"/>
    <s v="summer"/>
    <x v="0"/>
    <x v="1"/>
    <x v="6"/>
    <s v="ACKOO-s (Ca)"/>
    <s v="na"/>
    <s v="na"/>
    <s v="independent"/>
    <s v="extirpated via barriers"/>
    <s v="naturally blocked"/>
    <s v="KOTLWSD000080"/>
    <s v=" "/>
    <s v="N"/>
    <s v=" "/>
    <s v="Interior Columbia"/>
    <n v="0"/>
    <n v="120420.019679"/>
    <n v="482501788.07999998"/>
  </r>
  <r>
    <n v="72300"/>
    <s v="Polyline"/>
    <n v="1"/>
    <n v="72300"/>
    <n v="1"/>
    <n v="72300"/>
    <s v="1600 9999999913937"/>
    <n v="9999999913937"/>
    <s v=" "/>
    <n v="199.99700000000001"/>
    <n v="646"/>
    <n v="0.09"/>
    <n v="4.8"/>
    <n v="8.4"/>
    <n v="960"/>
    <n v="1680"/>
    <n v="1"/>
    <x v="0"/>
    <n v="0.25"/>
    <n v="420"/>
    <n v="50"/>
    <n v="0.25"/>
    <n v="240"/>
    <n v="50"/>
    <n v="0"/>
    <n v="0"/>
    <n v="2"/>
    <s v="island-braided"/>
    <s v="Oncorhynchus mykiss"/>
    <s v="summer"/>
    <x v="0"/>
    <x v="1"/>
    <x v="6"/>
    <s v="ACKOO-s (Ca)"/>
    <s v="na"/>
    <s v="na"/>
    <s v="independent"/>
    <s v="extirpated via barriers"/>
    <s v="naturally blocked"/>
    <s v="KOTLWSD000080"/>
    <s v=" "/>
    <s v="N"/>
    <s v=" "/>
    <s v="Interior Columbia"/>
    <n v="0"/>
    <n v="120420.019679"/>
    <n v="482501788.07999998"/>
  </r>
  <r>
    <n v="72301"/>
    <s v="Polyline"/>
    <n v="1"/>
    <n v="72301"/>
    <n v="1"/>
    <n v="72301"/>
    <s v="1800 9999999913937"/>
    <n v="9999999913937"/>
    <s v=" "/>
    <n v="199.99700000000001"/>
    <n v="658"/>
    <n v="0.05"/>
    <n v="4.8"/>
    <n v="8.4"/>
    <n v="960"/>
    <n v="1680"/>
    <n v="1"/>
    <x v="0"/>
    <n v="0.25"/>
    <n v="420"/>
    <n v="50"/>
    <n v="0.25"/>
    <n v="240"/>
    <n v="50"/>
    <n v="0"/>
    <n v="0"/>
    <n v="2"/>
    <s v="island-braided"/>
    <s v="Oncorhynchus mykiss"/>
    <s v="summer"/>
    <x v="0"/>
    <x v="1"/>
    <x v="6"/>
    <s v="ACKOO-s (Ca)"/>
    <s v="na"/>
    <s v="na"/>
    <s v="independent"/>
    <s v="extirpated via barriers"/>
    <s v="naturally blocked"/>
    <s v="KOTLWSD000080"/>
    <s v=" "/>
    <s v="N"/>
    <s v=" "/>
    <s v="Interior Columbia"/>
    <n v="0"/>
    <n v="120420.019679"/>
    <n v="482501788.07999998"/>
  </r>
  <r>
    <n v="72302"/>
    <s v="Polyline"/>
    <n v="1"/>
    <n v="72302"/>
    <n v="1"/>
    <n v="72302"/>
    <s v="2000 9999999913937"/>
    <n v="9999999913937"/>
    <s v=" "/>
    <n v="199.99700000000001"/>
    <n v="668"/>
    <n v="9.5000000000000001E-2"/>
    <n v="4.8"/>
    <n v="8.4"/>
    <n v="960"/>
    <n v="1680"/>
    <n v="1"/>
    <x v="0"/>
    <n v="0.25"/>
    <n v="420"/>
    <n v="50"/>
    <n v="0.25"/>
    <n v="240"/>
    <n v="50"/>
    <n v="0"/>
    <n v="0"/>
    <n v="2"/>
    <s v="island-braided"/>
    <s v="Oncorhynchus mykiss"/>
    <s v="summer"/>
    <x v="0"/>
    <x v="1"/>
    <x v="6"/>
    <s v="ACKOO-s (Ca)"/>
    <s v="na"/>
    <s v="na"/>
    <s v="independent"/>
    <s v="extirpated via barriers"/>
    <s v="naturally blocked"/>
    <s v="KOTLWSD000080"/>
    <s v=" "/>
    <s v="N"/>
    <s v=" "/>
    <s v="Interior Columbia"/>
    <n v="0"/>
    <n v="120420.019679"/>
    <n v="482501788.07999998"/>
  </r>
  <r>
    <n v="72303"/>
    <s v="Polyline"/>
    <n v="1"/>
    <n v="72303"/>
    <n v="1"/>
    <n v="72303"/>
    <s v="2200 9999999913937"/>
    <n v="9999999913937"/>
    <s v=" "/>
    <n v="199.99700000000001"/>
    <n v="691"/>
    <n v="8.5000000000000006E-2"/>
    <n v="4.8"/>
    <n v="8.4"/>
    <n v="960"/>
    <n v="1680"/>
    <n v="1"/>
    <x v="0"/>
    <n v="0.25"/>
    <n v="420"/>
    <n v="50"/>
    <n v="0.25"/>
    <n v="240"/>
    <n v="50"/>
    <n v="0"/>
    <n v="0"/>
    <n v="2"/>
    <s v="island-braided"/>
    <s v="Oncorhynchus mykiss"/>
    <s v="summer"/>
    <x v="0"/>
    <x v="1"/>
    <x v="6"/>
    <s v="ACKOO-s (Ca)"/>
    <s v="na"/>
    <s v="na"/>
    <s v="independent"/>
    <s v="extirpated via barriers"/>
    <s v="naturally blocked"/>
    <s v="KOTLWSD000080"/>
    <s v=" "/>
    <s v="N"/>
    <s v=" "/>
    <s v="Interior Columbia"/>
    <n v="0"/>
    <n v="120420.019679"/>
    <n v="482501788.07999998"/>
  </r>
  <r>
    <n v="72305"/>
    <s v="Polyline"/>
    <n v="1"/>
    <n v="72305"/>
    <n v="1"/>
    <n v="72305"/>
    <s v="2600 9999999913937"/>
    <n v="9999999913937"/>
    <s v=" "/>
    <n v="200.03700000000001"/>
    <n v="698"/>
    <n v="8.5000000000000006E-2"/>
    <n v="4.5"/>
    <n v="7.9"/>
    <n v="900"/>
    <n v="1580"/>
    <n v="1"/>
    <x v="0"/>
    <n v="0.25"/>
    <n v="395"/>
    <n v="50"/>
    <n v="0.25"/>
    <n v="225"/>
    <n v="50"/>
    <n v="0"/>
    <n v="0"/>
    <n v="2"/>
    <s v="island-braided"/>
    <s v="Oncorhynchus mykiss"/>
    <s v="summer"/>
    <x v="0"/>
    <x v="1"/>
    <x v="6"/>
    <s v="ACKOO-s (Ca)"/>
    <s v="na"/>
    <s v="na"/>
    <s v="independent"/>
    <s v="extirpated via barriers"/>
    <s v="naturally blocked"/>
    <s v="KOTLWSD000080"/>
    <s v=" "/>
    <s v="N"/>
    <s v=" "/>
    <s v="Interior Columbia"/>
    <n v="0"/>
    <n v="120420.019679"/>
    <n v="482501788.07999998"/>
  </r>
  <r>
    <n v="72312"/>
    <s v="Polyline"/>
    <n v="1"/>
    <n v="72312"/>
    <n v="1"/>
    <n v="72312"/>
    <s v="4000 9999999913937"/>
    <n v="9999999913937"/>
    <s v=" "/>
    <n v="200.03700000000001"/>
    <n v="806"/>
    <n v="7.4999999999999997E-2"/>
    <n v="4.4000000000000004"/>
    <n v="7.8"/>
    <n v="880"/>
    <n v="1560"/>
    <n v="1"/>
    <x v="0"/>
    <n v="0.25"/>
    <n v="390"/>
    <n v="50"/>
    <n v="0.25"/>
    <n v="220"/>
    <n v="50"/>
    <n v="0"/>
    <n v="0"/>
    <n v="4"/>
    <s v="island-braided"/>
    <s v="Oncorhynchus mykiss"/>
    <s v="summer"/>
    <x v="0"/>
    <x v="1"/>
    <x v="6"/>
    <s v="ACKOO-s (Ca)"/>
    <s v="na"/>
    <s v="na"/>
    <s v="independent"/>
    <s v="extirpated via barriers"/>
    <s v="naturally blocked"/>
    <s v="KOTLWSD000080"/>
    <s v=" "/>
    <s v="N"/>
    <s v=" "/>
    <s v="Interior Columbia"/>
    <n v="0"/>
    <n v="120420.019679"/>
    <n v="482501788.07999998"/>
  </r>
  <r>
    <n v="72313"/>
    <s v="Polyline"/>
    <n v="1"/>
    <n v="72313"/>
    <n v="1"/>
    <n v="72313"/>
    <s v="4200 9999999913937"/>
    <n v="9999999913937"/>
    <s v=" "/>
    <n v="200.03700000000001"/>
    <n v="817"/>
    <n v="7.4999999999999997E-2"/>
    <n v="4.4000000000000004"/>
    <n v="7.8"/>
    <n v="880"/>
    <n v="1560"/>
    <n v="1"/>
    <x v="0"/>
    <n v="0.25"/>
    <n v="390"/>
    <n v="50"/>
    <n v="0.25"/>
    <n v="220"/>
    <n v="50"/>
    <n v="0"/>
    <n v="0"/>
    <n v="4"/>
    <s v="island-braided"/>
    <s v="Oncorhynchus mykiss"/>
    <s v="summer"/>
    <x v="0"/>
    <x v="1"/>
    <x v="6"/>
    <s v="ACKOO-s (Ca)"/>
    <s v="na"/>
    <s v="na"/>
    <s v="independent"/>
    <s v="extirpated via barriers"/>
    <s v="naturally blocked"/>
    <s v="KOTLWSD000080"/>
    <s v=" "/>
    <s v="N"/>
    <s v=" "/>
    <s v="Interior Columbia"/>
    <n v="0"/>
    <n v="120420.019679"/>
    <n v="482501788.07999998"/>
  </r>
  <r>
    <n v="72316"/>
    <s v="Polyline"/>
    <n v="1"/>
    <n v="72316"/>
    <n v="1"/>
    <n v="72316"/>
    <s v="4800 9999999913937"/>
    <n v="9999999913937"/>
    <s v=" "/>
    <n v="200.012"/>
    <n v="859"/>
    <n v="4.4999999999999998E-2"/>
    <n v="4.3"/>
    <n v="7.7"/>
    <n v="860"/>
    <n v="1540"/>
    <n v="1"/>
    <x v="0"/>
    <n v="0.25"/>
    <n v="385"/>
    <n v="50"/>
    <n v="0.25"/>
    <n v="215"/>
    <n v="50"/>
    <n v="0"/>
    <n v="0"/>
    <n v="4"/>
    <s v="island-braided"/>
    <s v="Oncorhynchus mykiss"/>
    <s v="summer"/>
    <x v="0"/>
    <x v="1"/>
    <x v="6"/>
    <s v="ACKOO-s (Ca)"/>
    <s v="na"/>
    <s v="na"/>
    <s v="independent"/>
    <s v="extirpated via barriers"/>
    <s v="naturally blocked"/>
    <s v="KOTLWSD000080"/>
    <s v=" "/>
    <s v="N"/>
    <s v=" "/>
    <s v="Interior Columbia"/>
    <n v="0"/>
    <n v="120420.019679"/>
    <n v="482501788.07999998"/>
  </r>
  <r>
    <n v="72317"/>
    <s v="Polyline"/>
    <n v="1"/>
    <n v="72317"/>
    <n v="1"/>
    <n v="72317"/>
    <s v="5000 9999999913937"/>
    <n v="9999999913937"/>
    <s v=" "/>
    <n v="200.00700000000001"/>
    <n v="869"/>
    <n v="7.0000000000000007E-2"/>
    <n v="4.3"/>
    <n v="7.7"/>
    <n v="860"/>
    <n v="1540"/>
    <n v="1"/>
    <x v="0"/>
    <n v="0.25"/>
    <n v="385"/>
    <n v="50"/>
    <n v="0.25"/>
    <n v="215"/>
    <n v="50"/>
    <n v="0"/>
    <n v="0"/>
    <n v="4"/>
    <s v="island-braided"/>
    <s v="Oncorhynchus mykiss"/>
    <s v="summer"/>
    <x v="0"/>
    <x v="1"/>
    <x v="6"/>
    <s v="ACKOO-s (Ca)"/>
    <s v="na"/>
    <s v="na"/>
    <s v="independent"/>
    <s v="extirpated via barriers"/>
    <s v="naturally blocked"/>
    <s v="KOTLWSD000080"/>
    <s v=" "/>
    <s v="N"/>
    <s v=" "/>
    <s v="Interior Columbia"/>
    <n v="0"/>
    <n v="120420.019679"/>
    <n v="482501788.07999998"/>
  </r>
  <r>
    <n v="72320"/>
    <s v="Polyline"/>
    <n v="1"/>
    <n v="72320"/>
    <n v="1"/>
    <n v="72320"/>
    <s v="5600 9999999913937"/>
    <n v="9999999913937"/>
    <s v=" "/>
    <n v="200.02099999999999"/>
    <n v="917"/>
    <n v="7.0000000000000007E-2"/>
    <n v="4.2"/>
    <n v="7.5"/>
    <n v="840"/>
    <n v="1500"/>
    <n v="1"/>
    <x v="0"/>
    <n v="0.25"/>
    <n v="375"/>
    <n v="50"/>
    <n v="0.25"/>
    <n v="210"/>
    <n v="50"/>
    <n v="0"/>
    <n v="0"/>
    <n v="4"/>
    <s v="island-braided"/>
    <s v="Oncorhynchus mykiss"/>
    <s v="summer"/>
    <x v="0"/>
    <x v="1"/>
    <x v="6"/>
    <s v="ACKOO-s (Ca)"/>
    <s v="na"/>
    <s v="na"/>
    <s v="independent"/>
    <s v="extirpated via barriers"/>
    <s v="naturally blocked"/>
    <s v="KOTLWSD000080"/>
    <s v=" "/>
    <s v="N"/>
    <s v=" "/>
    <s v="Interior Columbia"/>
    <n v="0"/>
    <n v="120420.019679"/>
    <n v="482501788.07999998"/>
  </r>
  <r>
    <n v="72487"/>
    <s v="Polyline"/>
    <n v="1"/>
    <n v="72487"/>
    <n v="1"/>
    <n v="72487"/>
    <s v="400 9999999913948"/>
    <n v="9999999913948"/>
    <s v=" "/>
    <n v="200.15899999999999"/>
    <n v="564"/>
    <n v="0.09"/>
    <n v="4.2"/>
    <n v="7.6"/>
    <n v="841"/>
    <n v="1521"/>
    <n v="1"/>
    <x v="0"/>
    <n v="0.25"/>
    <n v="380"/>
    <n v="50"/>
    <n v="0.25"/>
    <n v="210"/>
    <n v="50"/>
    <n v="0"/>
    <n v="0"/>
    <n v="3"/>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2492"/>
    <s v="Polyline"/>
    <n v="1"/>
    <n v="72492"/>
    <n v="1"/>
    <n v="72492"/>
    <s v="1400 9999999913948"/>
    <n v="9999999913948"/>
    <s v=" "/>
    <n v="200.05799999999999"/>
    <n v="656"/>
    <n v="0.1"/>
    <n v="4.2"/>
    <n v="7.5"/>
    <n v="840"/>
    <n v="1500"/>
    <n v="1"/>
    <x v="0"/>
    <n v="0.25"/>
    <n v="375"/>
    <n v="50"/>
    <n v="0.25"/>
    <n v="210"/>
    <n v="50"/>
    <n v="0"/>
    <n v="0"/>
    <n v="4"/>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2493"/>
    <s v="Polyline"/>
    <n v="1"/>
    <n v="72493"/>
    <n v="1"/>
    <n v="72493"/>
    <s v="1600 9999999913948"/>
    <n v="9999999913948"/>
    <s v=" "/>
    <n v="200.05799999999999"/>
    <n v="674"/>
    <n v="0.04"/>
    <n v="4.2"/>
    <n v="7.5"/>
    <n v="840"/>
    <n v="1500"/>
    <n v="3"/>
    <x v="0"/>
    <n v="1"/>
    <n v="1500"/>
    <n v="200"/>
    <n v="0.25"/>
    <n v="210"/>
    <n v="50"/>
    <n v="0"/>
    <n v="0"/>
    <n v="4"/>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2497"/>
    <s v="Polyline"/>
    <n v="1"/>
    <n v="72497"/>
    <n v="1"/>
    <n v="72497"/>
    <s v="2400 9999999913948"/>
    <n v="9999999913948"/>
    <s v=" "/>
    <n v="200.05799999999999"/>
    <n v="733"/>
    <n v="7.4999999999999997E-2"/>
    <n v="4.0999999999999996"/>
    <n v="7.4"/>
    <n v="820"/>
    <n v="1480"/>
    <n v="1"/>
    <x v="0"/>
    <n v="0.25"/>
    <n v="370"/>
    <n v="50"/>
    <n v="0.25"/>
    <n v="205"/>
    <n v="50"/>
    <n v="0"/>
    <n v="0"/>
    <n v="2"/>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2498"/>
    <s v="Polyline"/>
    <n v="1"/>
    <n v="72498"/>
    <n v="1"/>
    <n v="72498"/>
    <s v="2600 9999999913948"/>
    <n v="9999999913948"/>
    <s v=" "/>
    <n v="200.059"/>
    <n v="747"/>
    <n v="0.08"/>
    <n v="4.0999999999999996"/>
    <n v="7.4"/>
    <n v="820"/>
    <n v="1480"/>
    <n v="1"/>
    <x v="0"/>
    <n v="0.25"/>
    <n v="370"/>
    <n v="50"/>
    <n v="0.25"/>
    <n v="205"/>
    <n v="50"/>
    <n v="0"/>
    <n v="0"/>
    <n v="2"/>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2499"/>
    <s v="Polyline"/>
    <n v="1"/>
    <n v="72499"/>
    <n v="1"/>
    <n v="72499"/>
    <s v="2800 9999999913948"/>
    <n v="9999999913948"/>
    <s v=" "/>
    <n v="200.059"/>
    <n v="762"/>
    <n v="9.5000000000000001E-2"/>
    <n v="4.0999999999999996"/>
    <n v="7.4"/>
    <n v="820"/>
    <n v="1480"/>
    <n v="1"/>
    <x v="0"/>
    <n v="0.25"/>
    <n v="370"/>
    <n v="50"/>
    <n v="0.25"/>
    <n v="205"/>
    <n v="50"/>
    <n v="0"/>
    <n v="0"/>
    <n v="2"/>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2500"/>
    <s v="Polyline"/>
    <n v="1"/>
    <n v="72500"/>
    <n v="1"/>
    <n v="72500"/>
    <s v="3000 9999999913948"/>
    <n v="9999999913948"/>
    <s v=" "/>
    <n v="200.05799999999999"/>
    <n v="779"/>
    <n v="0.08"/>
    <n v="4.0999999999999996"/>
    <n v="7.4"/>
    <n v="820"/>
    <n v="1480"/>
    <n v="1"/>
    <x v="0"/>
    <n v="0.25"/>
    <n v="370"/>
    <n v="50"/>
    <n v="0.25"/>
    <n v="205"/>
    <n v="50"/>
    <n v="0"/>
    <n v="0"/>
    <n v="2"/>
    <s v="island-braided"/>
    <s v="Oncorhynchus mykiss"/>
    <s v="summer"/>
    <x v="0"/>
    <x v="1"/>
    <x v="6"/>
    <s v="ACKOO-s (Ca)"/>
    <s v="na"/>
    <s v="na"/>
    <s v="independent"/>
    <s v="extirpated via barriers"/>
    <s v="anthropogenically blocked"/>
    <s v="KOTLWSD000004"/>
    <s v=" "/>
    <s v="Y"/>
    <s v="Watershed was split at Bonnington Falls, the historic limit to salmon and steelhead in the Kootenay River."/>
    <s v="Interior Columbia"/>
    <n v="0"/>
    <n v="423498.48264499998"/>
    <n v="2352785219.1199999"/>
  </r>
  <r>
    <n v="73116"/>
    <s v="Polyline"/>
    <n v="1"/>
    <n v="73116"/>
    <n v="0"/>
    <n v="73116"/>
    <s v="200 9999999941650"/>
    <n v="9999999941650"/>
    <s v=" "/>
    <n v="199.98699999999999"/>
    <n v="450"/>
    <n v="2.5000000000000001E-2"/>
    <n v="9.6999999999999993"/>
    <n v="15.6"/>
    <n v="1940"/>
    <n v="3120"/>
    <n v="3"/>
    <x v="0"/>
    <n v="1"/>
    <n v="3120"/>
    <n v="200"/>
    <n v="0.25"/>
    <n v="485"/>
    <n v="50"/>
    <n v="1"/>
    <n v="0"/>
    <n v="4"/>
    <s v="island-braided"/>
    <s v=" "/>
    <s v=" "/>
    <x v="1"/>
    <x v="2"/>
    <x v="5"/>
    <s v=" "/>
    <s v=" "/>
    <s v=" "/>
    <s v=" "/>
    <s v=" "/>
    <s v=" "/>
    <s v=" "/>
    <s v=" "/>
    <s v=" "/>
    <s v=" "/>
    <s v=" "/>
    <n v="0"/>
    <n v="0"/>
    <n v="0"/>
  </r>
  <r>
    <n v="73119"/>
    <s v="Polyline"/>
    <n v="1"/>
    <n v="73119"/>
    <n v="1"/>
    <n v="73119"/>
    <s v="800 9999999941650"/>
    <n v="9999999941650"/>
    <s v=" "/>
    <n v="199.98699999999999"/>
    <n v="455"/>
    <n v="3.5000000000000003E-2"/>
    <n v="9.6999999999999993"/>
    <n v="15.6"/>
    <n v="1940"/>
    <n v="3120"/>
    <n v="3"/>
    <x v="0"/>
    <n v="1"/>
    <n v="3120"/>
    <n v="200"/>
    <n v="0.25"/>
    <n v="485"/>
    <n v="5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3122"/>
    <s v="Polyline"/>
    <n v="1"/>
    <n v="73122"/>
    <n v="1"/>
    <n v="73122"/>
    <s v="1400 9999999941650"/>
    <n v="9999999941650"/>
    <s v=" "/>
    <n v="199.98699999999999"/>
    <n v="447"/>
    <n v="2.5000000000000001E-2"/>
    <n v="9.6999999999999993"/>
    <n v="15.6"/>
    <n v="1940"/>
    <n v="3120"/>
    <n v="3"/>
    <x v="0"/>
    <n v="1"/>
    <n v="3120"/>
    <n v="200"/>
    <n v="0.25"/>
    <n v="485"/>
    <n v="5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3123"/>
    <s v="Polyline"/>
    <n v="1"/>
    <n v="73123"/>
    <n v="1"/>
    <n v="73123"/>
    <s v="1600 9999999941650"/>
    <n v="9999999941650"/>
    <s v=" "/>
    <n v="199.98699999999999"/>
    <n v="450"/>
    <n v="0.02"/>
    <n v="9.6999999999999993"/>
    <n v="15.6"/>
    <n v="1940"/>
    <n v="3120"/>
    <n v="3"/>
    <x v="0"/>
    <n v="1"/>
    <n v="3120"/>
    <n v="200"/>
    <n v="0.25"/>
    <n v="485"/>
    <n v="5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3125"/>
    <s v="Polyline"/>
    <n v="1"/>
    <n v="73125"/>
    <n v="1"/>
    <n v="73125"/>
    <s v="2000 9999999941650"/>
    <n v="9999999941650"/>
    <s v=" "/>
    <n v="199.99100000000001"/>
    <n v="461"/>
    <n v="0.04"/>
    <n v="9.5"/>
    <n v="15.4"/>
    <n v="1900"/>
    <n v="3080"/>
    <n v="3"/>
    <x v="0"/>
    <n v="1"/>
    <n v="3080"/>
    <n v="200"/>
    <n v="0.25"/>
    <n v="475"/>
    <n v="5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3330"/>
    <s v="Polyline"/>
    <n v="1"/>
    <n v="73330"/>
    <n v="0"/>
    <n v="73330"/>
    <s v="200 9999999941656"/>
    <n v="9999999941656"/>
    <s v=" "/>
    <n v="199.989"/>
    <n v="449"/>
    <n v="7.0000000000000007E-2"/>
    <n v="4.5"/>
    <n v="8.1"/>
    <n v="900"/>
    <n v="1620"/>
    <n v="1"/>
    <x v="0"/>
    <n v="0.25"/>
    <n v="405"/>
    <n v="50"/>
    <n v="0.25"/>
    <n v="225"/>
    <n v="50"/>
    <n v="0"/>
    <n v="0"/>
    <n v="4"/>
    <s v="meandering"/>
    <s v=" "/>
    <s v=" "/>
    <x v="1"/>
    <x v="2"/>
    <x v="5"/>
    <s v=" "/>
    <s v=" "/>
    <s v=" "/>
    <s v=" "/>
    <s v=" "/>
    <s v=" "/>
    <s v=" "/>
    <s v=" "/>
    <s v=" "/>
    <s v=" "/>
    <s v=" "/>
    <n v="0"/>
    <n v="0"/>
    <n v="0"/>
  </r>
  <r>
    <n v="73331"/>
    <s v="Polyline"/>
    <n v="1"/>
    <n v="73331"/>
    <n v="1"/>
    <n v="73331"/>
    <s v="400 9999999941656"/>
    <n v="9999999941656"/>
    <s v=" "/>
    <n v="199.989"/>
    <n v="456"/>
    <n v="9.5000000000000001E-2"/>
    <n v="4.5"/>
    <n v="8.1"/>
    <n v="900"/>
    <n v="1620"/>
    <n v="1"/>
    <x v="0"/>
    <n v="0.25"/>
    <n v="405"/>
    <n v="50"/>
    <n v="0.25"/>
    <n v="225"/>
    <n v="50"/>
    <n v="0"/>
    <n v="0"/>
    <n v="4"/>
    <s v="meandering"/>
    <s v="Oncorhynchus mykiss"/>
    <s v="summer"/>
    <x v="0"/>
    <x v="1"/>
    <x v="3"/>
    <s v="ACKET-s (Ca)"/>
    <s v="na"/>
    <s v="na"/>
    <s v="independent"/>
    <s v="extirpated via barriers"/>
    <s v="anthropogenically blocked"/>
    <s v="KETLWSD000109"/>
    <s v=" "/>
    <s v="N"/>
    <s v=" "/>
    <s v="Interior Columbia"/>
    <n v="0"/>
    <n v="150193.938704"/>
    <n v="598012868.07599998"/>
  </r>
  <r>
    <n v="73822"/>
    <s v="Polyline"/>
    <n v="1"/>
    <n v="73822"/>
    <n v="1"/>
    <n v="73822"/>
    <s v="2200 9999999941692"/>
    <n v="9999999941692"/>
    <s v=" "/>
    <n v="199.98400000000001"/>
    <n v="572"/>
    <n v="2.5000000000000001E-2"/>
    <n v="5.2"/>
    <n v="9"/>
    <n v="1040"/>
    <n v="1800"/>
    <n v="3"/>
    <x v="0"/>
    <n v="1"/>
    <n v="1800"/>
    <n v="200"/>
    <n v="0.25"/>
    <n v="260"/>
    <n v="50"/>
    <n v="1"/>
    <n v="0"/>
    <n v="4"/>
    <s v="meandering"/>
    <s v="Oncorhynchus mykiss"/>
    <s v="summer"/>
    <x v="0"/>
    <x v="1"/>
    <x v="3"/>
    <s v="ACKET-s (Ca)"/>
    <s v="na"/>
    <s v="na"/>
    <s v="independent"/>
    <s v="extirpated via barriers"/>
    <s v="anthropogenically blocked"/>
    <s v="KETLWSD000092"/>
    <s v=" "/>
    <s v="N"/>
    <s v=" "/>
    <s v="Interior Columbia"/>
    <n v="0"/>
    <n v="222701.21515100001"/>
    <n v="1249696734.51"/>
  </r>
  <r>
    <n v="74763"/>
    <s v="Polyline"/>
    <n v="1"/>
    <n v="74763"/>
    <n v="0"/>
    <n v="74763"/>
    <s v="200 9999999941749"/>
    <n v="9999999941749"/>
    <s v=" "/>
    <n v="199.98500000000001"/>
    <n v="450"/>
    <n v="0.09"/>
    <n v="4.7"/>
    <n v="8.3000000000000007"/>
    <n v="940"/>
    <n v="1660"/>
    <n v="1"/>
    <x v="0"/>
    <n v="0.25"/>
    <n v="415"/>
    <n v="50"/>
    <n v="0.25"/>
    <n v="235"/>
    <n v="50"/>
    <n v="0"/>
    <n v="0"/>
    <n v="2"/>
    <s v="meandering"/>
    <s v=" "/>
    <s v=" "/>
    <x v="1"/>
    <x v="2"/>
    <x v="5"/>
    <s v=" "/>
    <s v=" "/>
    <s v=" "/>
    <s v=" "/>
    <s v=" "/>
    <s v=" "/>
    <s v=" "/>
    <s v=" "/>
    <s v=" "/>
    <s v=" "/>
    <s v=" "/>
    <n v="0"/>
    <n v="0"/>
    <n v="0"/>
  </r>
  <r>
    <n v="74764"/>
    <s v="Polyline"/>
    <n v="1"/>
    <n v="74764"/>
    <n v="1"/>
    <n v="74764"/>
    <s v="400 9999999941749"/>
    <n v="9999999941749"/>
    <s v=" "/>
    <n v="199.98500000000001"/>
    <n v="465"/>
    <n v="7.0000000000000007E-2"/>
    <n v="4.7"/>
    <n v="8.3000000000000007"/>
    <n v="940"/>
    <n v="1660"/>
    <n v="1"/>
    <x v="0"/>
    <n v="0.25"/>
    <n v="415"/>
    <n v="50"/>
    <n v="0.25"/>
    <n v="235"/>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68"/>
    <s v="Polyline"/>
    <n v="1"/>
    <n v="74768"/>
    <n v="1"/>
    <n v="74768"/>
    <s v="1200 9999999941749"/>
    <n v="9999999941749"/>
    <s v=" "/>
    <n v="199.98500000000001"/>
    <n v="480"/>
    <n v="0.06"/>
    <n v="4.7"/>
    <n v="8.3000000000000007"/>
    <n v="940"/>
    <n v="1660"/>
    <n v="1"/>
    <x v="0"/>
    <n v="0.25"/>
    <n v="415"/>
    <n v="50"/>
    <n v="0.25"/>
    <n v="235"/>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69"/>
    <s v="Polyline"/>
    <n v="1"/>
    <n v="74769"/>
    <n v="1"/>
    <n v="74769"/>
    <s v="1400 9999999941749"/>
    <n v="9999999941749"/>
    <s v=" "/>
    <n v="199.98500000000001"/>
    <n v="489"/>
    <n v="0.08"/>
    <n v="4.7"/>
    <n v="8.3000000000000007"/>
    <n v="940"/>
    <n v="1660"/>
    <n v="1"/>
    <x v="0"/>
    <n v="0.25"/>
    <n v="415"/>
    <n v="50"/>
    <n v="0.25"/>
    <n v="235"/>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0"/>
    <s v="Polyline"/>
    <n v="1"/>
    <n v="74770"/>
    <n v="1"/>
    <n v="74770"/>
    <s v="1600 9999999941749"/>
    <n v="9999999941749"/>
    <s v=" "/>
    <n v="199.98500000000001"/>
    <n v="491"/>
    <n v="0.05"/>
    <n v="4.7"/>
    <n v="8.1999999999999993"/>
    <n v="940"/>
    <n v="1640"/>
    <n v="1"/>
    <x v="0"/>
    <n v="0.25"/>
    <n v="410"/>
    <n v="50"/>
    <n v="0.25"/>
    <n v="235"/>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2"/>
    <s v="Polyline"/>
    <n v="1"/>
    <n v="74772"/>
    <n v="1"/>
    <n v="74772"/>
    <s v="2000 9999999941749"/>
    <n v="9999999941749"/>
    <s v=" "/>
    <n v="199.96799999999999"/>
    <n v="510"/>
    <n v="8.5000000000000006E-2"/>
    <n v="4.4000000000000004"/>
    <n v="7.9"/>
    <n v="880"/>
    <n v="1580"/>
    <n v="1"/>
    <x v="0"/>
    <n v="0.25"/>
    <n v="395"/>
    <n v="50"/>
    <n v="0.25"/>
    <n v="220"/>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3"/>
    <s v="Polyline"/>
    <n v="1"/>
    <n v="74773"/>
    <n v="1"/>
    <n v="74773"/>
    <s v="2200 9999999941749"/>
    <n v="9999999941749"/>
    <s v=" "/>
    <n v="199.96799999999999"/>
    <n v="521"/>
    <n v="0.06"/>
    <n v="4.4000000000000004"/>
    <n v="7.9"/>
    <n v="880"/>
    <n v="1580"/>
    <n v="1"/>
    <x v="0"/>
    <n v="0.25"/>
    <n v="395"/>
    <n v="50"/>
    <n v="0.25"/>
    <n v="220"/>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4"/>
    <s v="Polyline"/>
    <n v="1"/>
    <n v="74774"/>
    <n v="1"/>
    <n v="74774"/>
    <s v="2400 9999999941749"/>
    <n v="9999999941749"/>
    <s v=" "/>
    <n v="199.96799999999999"/>
    <n v="528"/>
    <n v="0.06"/>
    <n v="4.4000000000000004"/>
    <n v="7.9"/>
    <n v="880"/>
    <n v="1580"/>
    <n v="1"/>
    <x v="0"/>
    <n v="0.25"/>
    <n v="395"/>
    <n v="50"/>
    <n v="0.25"/>
    <n v="220"/>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5"/>
    <s v="Polyline"/>
    <n v="1"/>
    <n v="74775"/>
    <n v="1"/>
    <n v="74775"/>
    <s v="2600 9999999941749"/>
    <n v="9999999941749"/>
    <s v=" "/>
    <n v="199.96799999999999"/>
    <n v="532"/>
    <n v="2.5000000000000001E-2"/>
    <n v="4.4000000000000004"/>
    <n v="7.9"/>
    <n v="880"/>
    <n v="1580"/>
    <n v="3"/>
    <x v="0"/>
    <n v="1"/>
    <n v="1580"/>
    <n v="200"/>
    <n v="0.25"/>
    <n v="220"/>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7"/>
    <s v="Polyline"/>
    <n v="1"/>
    <n v="74777"/>
    <n v="1"/>
    <n v="74777"/>
    <s v="3000 9999999941749"/>
    <n v="9999999941749"/>
    <s v=" "/>
    <n v="200.006"/>
    <n v="542"/>
    <n v="6.5000000000000002E-2"/>
    <n v="4.4000000000000004"/>
    <n v="7.8"/>
    <n v="880"/>
    <n v="1560"/>
    <n v="1"/>
    <x v="0"/>
    <n v="0.25"/>
    <n v="390"/>
    <n v="50"/>
    <n v="0.25"/>
    <n v="220"/>
    <n v="5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8"/>
    <s v="Polyline"/>
    <n v="1"/>
    <n v="74778"/>
    <n v="1"/>
    <n v="74778"/>
    <s v="3200 9999999941749"/>
    <n v="9999999941749"/>
    <s v=" "/>
    <n v="200.00299999999999"/>
    <n v="550"/>
    <n v="5.5E-2"/>
    <n v="4.4000000000000004"/>
    <n v="7.8"/>
    <n v="880"/>
    <n v="1560"/>
    <n v="1"/>
    <x v="0"/>
    <n v="0.25"/>
    <n v="390"/>
    <n v="50"/>
    <n v="0.25"/>
    <n v="22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9"/>
    <s v="Polyline"/>
    <n v="1"/>
    <n v="74779"/>
    <n v="1"/>
    <n v="74779"/>
    <s v="3400 9999999941749"/>
    <n v="9999999941749"/>
    <s v=" "/>
    <n v="199.959"/>
    <n v="550"/>
    <n v="0.04"/>
    <n v="4.3"/>
    <n v="7.7"/>
    <n v="860"/>
    <n v="1540"/>
    <n v="1"/>
    <x v="0"/>
    <n v="0.25"/>
    <n v="385"/>
    <n v="50"/>
    <n v="0.25"/>
    <n v="215"/>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0"/>
    <s v="Polyline"/>
    <n v="1"/>
    <n v="74780"/>
    <n v="1"/>
    <n v="74780"/>
    <s v="3600 9999999941749"/>
    <n v="9999999941749"/>
    <s v=" "/>
    <n v="199.959"/>
    <n v="554"/>
    <n v="0.06"/>
    <n v="4.3"/>
    <n v="7.7"/>
    <n v="860"/>
    <n v="1540"/>
    <n v="1"/>
    <x v="0"/>
    <n v="0.25"/>
    <n v="385"/>
    <n v="50"/>
    <n v="0.25"/>
    <n v="215"/>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1"/>
    <s v="Polyline"/>
    <n v="1"/>
    <n v="74781"/>
    <n v="1"/>
    <n v="74781"/>
    <s v="3800 9999999941749"/>
    <n v="9999999941749"/>
    <s v=" "/>
    <n v="199.959"/>
    <n v="563"/>
    <n v="0.03"/>
    <n v="4.3"/>
    <n v="7.7"/>
    <n v="860"/>
    <n v="1540"/>
    <n v="3"/>
    <x v="0"/>
    <n v="1"/>
    <n v="1540"/>
    <n v="200"/>
    <n v="0.25"/>
    <n v="215"/>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2"/>
    <s v="Polyline"/>
    <n v="1"/>
    <n v="74782"/>
    <n v="1"/>
    <n v="74782"/>
    <s v="4000 9999999941749"/>
    <n v="9999999941749"/>
    <s v=" "/>
    <n v="199.959"/>
    <n v="566"/>
    <n v="7.4999999999999997E-2"/>
    <n v="4.3"/>
    <n v="7.7"/>
    <n v="860"/>
    <n v="1540"/>
    <n v="1"/>
    <x v="0"/>
    <n v="0.25"/>
    <n v="385"/>
    <n v="50"/>
    <n v="0.25"/>
    <n v="215"/>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3"/>
    <s v="Polyline"/>
    <n v="1"/>
    <n v="74783"/>
    <n v="1"/>
    <n v="74783"/>
    <s v="4200 9999999941749"/>
    <n v="9999999941749"/>
    <s v=" "/>
    <n v="199.959"/>
    <n v="569"/>
    <n v="7.4999999999999997E-2"/>
    <n v="4.3"/>
    <n v="7.7"/>
    <n v="860"/>
    <n v="1540"/>
    <n v="1"/>
    <x v="0"/>
    <n v="0.25"/>
    <n v="385"/>
    <n v="50"/>
    <n v="0.25"/>
    <n v="215"/>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4"/>
    <s v="Polyline"/>
    <n v="1"/>
    <n v="74784"/>
    <n v="1"/>
    <n v="74784"/>
    <s v="4400 9999999941749"/>
    <n v="9999999941749"/>
    <s v=" "/>
    <n v="199.959"/>
    <n v="570"/>
    <n v="0.05"/>
    <n v="4.3"/>
    <n v="7.7"/>
    <n v="860"/>
    <n v="1540"/>
    <n v="1"/>
    <x v="0"/>
    <n v="0.25"/>
    <n v="385"/>
    <n v="50"/>
    <n v="0.25"/>
    <n v="215"/>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6"/>
    <s v="Polyline"/>
    <n v="1"/>
    <n v="74786"/>
    <n v="1"/>
    <n v="74786"/>
    <s v="4800 9999999941749"/>
    <n v="9999999941749"/>
    <s v=" "/>
    <n v="199.946"/>
    <n v="584"/>
    <n v="0.03"/>
    <n v="4"/>
    <n v="7.3"/>
    <n v="800"/>
    <n v="1460"/>
    <n v="3"/>
    <x v="0"/>
    <n v="1"/>
    <n v="1460"/>
    <n v="200"/>
    <n v="0.25"/>
    <n v="20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7"/>
    <s v="Polyline"/>
    <n v="1"/>
    <n v="74787"/>
    <n v="1"/>
    <n v="74787"/>
    <s v="5000 9999999941749"/>
    <n v="9999999941749"/>
    <s v=" "/>
    <n v="199.946"/>
    <n v="588"/>
    <n v="0.04"/>
    <n v="4"/>
    <n v="7.3"/>
    <n v="800"/>
    <n v="1460"/>
    <n v="3"/>
    <x v="0"/>
    <n v="1"/>
    <n v="1460"/>
    <n v="200"/>
    <n v="0.25"/>
    <n v="20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8"/>
    <s v="Polyline"/>
    <n v="1"/>
    <n v="74788"/>
    <n v="1"/>
    <n v="74788"/>
    <s v="5200 9999999941749"/>
    <n v="9999999941749"/>
    <s v=" "/>
    <n v="199.946"/>
    <n v="598"/>
    <n v="0.05"/>
    <n v="4"/>
    <n v="7.3"/>
    <n v="800"/>
    <n v="1460"/>
    <n v="1"/>
    <x v="0"/>
    <n v="0.25"/>
    <n v="365"/>
    <n v="50"/>
    <n v="0.25"/>
    <n v="20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89"/>
    <s v="Polyline"/>
    <n v="1"/>
    <n v="74789"/>
    <n v="1"/>
    <n v="74789"/>
    <s v="5400 9999999941749"/>
    <n v="9999999941749"/>
    <s v=" "/>
    <n v="199.946"/>
    <n v="604"/>
    <n v="3.5000000000000003E-2"/>
    <n v="4"/>
    <n v="7.3"/>
    <n v="800"/>
    <n v="1460"/>
    <n v="3"/>
    <x v="0"/>
    <n v="1"/>
    <n v="1460"/>
    <n v="200"/>
    <n v="0.25"/>
    <n v="20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90"/>
    <s v="Polyline"/>
    <n v="1"/>
    <n v="74790"/>
    <n v="1"/>
    <n v="74790"/>
    <s v="5600 9999999941749"/>
    <n v="9999999941749"/>
    <s v=" "/>
    <n v="199.946"/>
    <n v="613"/>
    <n v="0.05"/>
    <n v="4"/>
    <n v="7.2"/>
    <n v="800"/>
    <n v="1440"/>
    <n v="1"/>
    <x v="0"/>
    <n v="0.25"/>
    <n v="360"/>
    <n v="50"/>
    <n v="0.25"/>
    <n v="20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92"/>
    <s v="Polyline"/>
    <n v="1"/>
    <n v="74792"/>
    <n v="1"/>
    <n v="74792"/>
    <s v="6000 9999999941749"/>
    <n v="9999999941749"/>
    <s v=" "/>
    <n v="199.946"/>
    <n v="614"/>
    <n v="0.02"/>
    <n v="4"/>
    <n v="7.2"/>
    <n v="800"/>
    <n v="1440"/>
    <n v="3"/>
    <x v="0"/>
    <n v="1"/>
    <n v="1440"/>
    <n v="200"/>
    <n v="0.25"/>
    <n v="200"/>
    <n v="50"/>
    <n v="1"/>
    <n v="1"/>
    <n v="2"/>
    <s v="meandering"/>
    <s v="Oncorhynchus mykiss"/>
    <s v="summer"/>
    <x v="0"/>
    <x v="1"/>
    <x v="3"/>
    <s v="ACKET-s (Ca)"/>
    <s v="na"/>
    <s v="na"/>
    <s v="independent"/>
    <s v="extirpated via barriers"/>
    <s v="anthropogenically blocked"/>
    <s v="KETLWSD000083"/>
    <s v=" "/>
    <s v="N"/>
    <s v=" "/>
    <s v="Interior Columbia"/>
    <n v="0"/>
    <n v="139178.15036900001"/>
    <n v="718905104.65100002"/>
  </r>
  <r>
    <n v="74793"/>
    <s v="Polyline"/>
    <n v="1"/>
    <n v="74793"/>
    <n v="1"/>
    <n v="74793"/>
    <s v="6200 9999999941749"/>
    <n v="9999999941749"/>
    <s v=" "/>
    <n v="199.946"/>
    <n v="617"/>
    <n v="2.5000000000000001E-2"/>
    <n v="3.9"/>
    <n v="7.2"/>
    <n v="780"/>
    <n v="1440"/>
    <n v="3"/>
    <x v="0"/>
    <n v="1"/>
    <n v="1440"/>
    <n v="200"/>
    <n v="0.25"/>
    <n v="195"/>
    <n v="50"/>
    <n v="1"/>
    <n v="1"/>
    <n v="2"/>
    <s v="meandering"/>
    <s v="Oncorhynchus mykiss"/>
    <s v="summer"/>
    <x v="0"/>
    <x v="1"/>
    <x v="3"/>
    <s v="ACKET-s (Ca)"/>
    <s v="na"/>
    <s v="na"/>
    <s v="independent"/>
    <s v="extirpated via barriers"/>
    <s v="anthropogenically blocked"/>
    <s v="KETLWSD000083"/>
    <s v=" "/>
    <s v="N"/>
    <s v=" "/>
    <s v="Interior Columbia"/>
    <n v="0"/>
    <n v="139178.15036900001"/>
    <n v="718905104.65100002"/>
  </r>
  <r>
    <n v="74798"/>
    <s v="Polyline"/>
    <n v="1"/>
    <n v="74798"/>
    <n v="1"/>
    <n v="74798"/>
    <s v="7200 9999999941749"/>
    <n v="9999999941749"/>
    <s v=" "/>
    <n v="199.97499999999999"/>
    <n v="647"/>
    <n v="0.08"/>
    <n v="3.8"/>
    <n v="6.9"/>
    <n v="760"/>
    <n v="1380"/>
    <n v="1"/>
    <x v="0"/>
    <n v="0.25"/>
    <n v="345"/>
    <n v="50"/>
    <n v="0.25"/>
    <n v="190"/>
    <n v="5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7038"/>
    <s v="Polyline"/>
    <n v="1"/>
    <n v="77038"/>
    <n v="1"/>
    <n v="77038"/>
    <s v="4400 9999999905500"/>
    <n v="9999999905500"/>
    <s v=" "/>
    <n v="199.98599999999999"/>
    <n v="957"/>
    <n v="0.06"/>
    <n v="5.0999999999999996"/>
    <n v="8.9"/>
    <n v="1020"/>
    <n v="1780"/>
    <n v="1"/>
    <x v="0"/>
    <n v="0.25"/>
    <n v="445"/>
    <n v="50"/>
    <n v="0.25"/>
    <n v="255"/>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43"/>
    <s v="Polyline"/>
    <n v="1"/>
    <n v="77043"/>
    <n v="1"/>
    <n v="77043"/>
    <s v="5400 9999999905500"/>
    <n v="9999999905500"/>
    <s v=" "/>
    <n v="200.07499999999999"/>
    <n v="1039"/>
    <n v="9.5000000000000001E-2"/>
    <n v="3.9"/>
    <n v="7"/>
    <n v="780"/>
    <n v="1401"/>
    <n v="1"/>
    <x v="0"/>
    <n v="0.25"/>
    <n v="350"/>
    <n v="50"/>
    <n v="0.25"/>
    <n v="195"/>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44"/>
    <s v="Polyline"/>
    <n v="1"/>
    <n v="77044"/>
    <n v="1"/>
    <n v="77044"/>
    <s v="5600 9999999905500"/>
    <n v="9999999905500"/>
    <s v=" "/>
    <n v="200.07499999999999"/>
    <n v="1062"/>
    <n v="0.09"/>
    <n v="3.8"/>
    <n v="7"/>
    <n v="760"/>
    <n v="1401"/>
    <n v="1"/>
    <x v="0"/>
    <n v="0.25"/>
    <n v="350"/>
    <n v="50"/>
    <n v="0.25"/>
    <n v="190"/>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47"/>
    <s v="Polyline"/>
    <n v="1"/>
    <n v="77047"/>
    <n v="1"/>
    <n v="77047"/>
    <s v="6200 9999999905500"/>
    <n v="9999999905500"/>
    <s v=" "/>
    <n v="200.07499999999999"/>
    <n v="1144"/>
    <n v="0.05"/>
    <n v="3.8"/>
    <n v="6.9"/>
    <n v="760"/>
    <n v="1381"/>
    <n v="1"/>
    <x v="0"/>
    <n v="0.25"/>
    <n v="345"/>
    <n v="50"/>
    <n v="0.25"/>
    <n v="190"/>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48"/>
    <s v="Polyline"/>
    <n v="1"/>
    <n v="77048"/>
    <n v="1"/>
    <n v="77048"/>
    <s v="6400 9999999905500"/>
    <n v="9999999905500"/>
    <s v=" "/>
    <n v="200.07499999999999"/>
    <n v="1149"/>
    <n v="2.5000000000000001E-2"/>
    <n v="3.8"/>
    <n v="6.9"/>
    <n v="760"/>
    <n v="1381"/>
    <n v="3"/>
    <x v="0"/>
    <n v="1"/>
    <n v="1381"/>
    <n v="200"/>
    <n v="0.25"/>
    <n v="190"/>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90"/>
    <s v="Polyline"/>
    <n v="1"/>
    <n v="77090"/>
    <n v="1"/>
    <n v="77090"/>
    <s v="1400 9999999905501"/>
    <n v="9999999905501"/>
    <s v=" "/>
    <n v="199.82300000000001"/>
    <n v="1204"/>
    <n v="0.1"/>
    <n v="4"/>
    <n v="7.2"/>
    <n v="799"/>
    <n v="1439"/>
    <n v="1"/>
    <x v="0"/>
    <n v="0.25"/>
    <n v="360"/>
    <n v="50"/>
    <n v="0.25"/>
    <n v="200"/>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92"/>
    <s v="Polyline"/>
    <n v="1"/>
    <n v="77092"/>
    <n v="1"/>
    <n v="77092"/>
    <s v="1800 9999999905501"/>
    <n v="9999999905501"/>
    <s v=" "/>
    <n v="199.82300000000001"/>
    <n v="1246"/>
    <n v="0.09"/>
    <n v="3.9"/>
    <n v="7.1"/>
    <n v="779"/>
    <n v="1419"/>
    <n v="1"/>
    <x v="0"/>
    <n v="0.25"/>
    <n v="355"/>
    <n v="50"/>
    <n v="0.25"/>
    <n v="195"/>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95"/>
    <s v="Polyline"/>
    <n v="1"/>
    <n v="77095"/>
    <n v="1"/>
    <n v="77095"/>
    <s v="2400 9999999905501"/>
    <n v="9999999905501"/>
    <s v=" "/>
    <n v="199.82300000000001"/>
    <n v="1305"/>
    <n v="3.5000000000000003E-2"/>
    <n v="3.9"/>
    <n v="7.1"/>
    <n v="779"/>
    <n v="1419"/>
    <n v="1"/>
    <x v="0"/>
    <n v="0.25"/>
    <n v="355"/>
    <n v="50"/>
    <n v="0.25"/>
    <n v="195"/>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096"/>
    <s v="Polyline"/>
    <n v="1"/>
    <n v="77096"/>
    <n v="1"/>
    <n v="77096"/>
    <s v="2600 9999999905501"/>
    <n v="9999999905501"/>
    <s v=" "/>
    <n v="199.86199999999999"/>
    <n v="1309"/>
    <n v="3.5000000000000003E-2"/>
    <n v="3.9"/>
    <n v="7"/>
    <n v="779"/>
    <n v="1399"/>
    <n v="3"/>
    <x v="0"/>
    <n v="1"/>
    <n v="1399"/>
    <n v="200"/>
    <n v="0.25"/>
    <n v="195"/>
    <n v="50"/>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77431"/>
    <s v="Polyline"/>
    <n v="1"/>
    <n v="77431"/>
    <n v="1"/>
    <n v="77431"/>
    <s v="600 9999999905525"/>
    <n v="9999999905525"/>
    <s v=" "/>
    <n v="200.07599999999999"/>
    <n v="543"/>
    <n v="0.05"/>
    <n v="4.3"/>
    <n v="7.7"/>
    <n v="860"/>
    <n v="1541"/>
    <n v="1"/>
    <x v="0"/>
    <n v="0.25"/>
    <n v="385"/>
    <n v="50"/>
    <n v="0.25"/>
    <n v="215"/>
    <n v="50"/>
    <n v="0"/>
    <n v="0"/>
    <n v="3"/>
    <s v="island-braided"/>
    <s v="Oncorhynchus mykiss"/>
    <s v="summer"/>
    <x v="0"/>
    <x v="1"/>
    <x v="6"/>
    <s v="ACKOO-s (Ca)"/>
    <s v="na"/>
    <s v="na"/>
    <s v="independent"/>
    <s v="extirpated via barriers"/>
    <s v="anthropogenically blocked"/>
    <s v="SLOCWSD000044"/>
    <s v=" "/>
    <s v="N"/>
    <s v=" "/>
    <s v="Interior Columbia"/>
    <n v="0"/>
    <n v="110728.631391"/>
    <n v="430179451.06099999"/>
  </r>
  <r>
    <n v="77432"/>
    <s v="Polyline"/>
    <n v="1"/>
    <n v="77432"/>
    <n v="1"/>
    <n v="77432"/>
    <s v="800 9999999905525"/>
    <n v="9999999905525"/>
    <s v=" "/>
    <n v="200.07599999999999"/>
    <n v="554"/>
    <n v="6.5000000000000002E-2"/>
    <n v="4.3"/>
    <n v="7.7"/>
    <n v="860"/>
    <n v="1541"/>
    <n v="1"/>
    <x v="0"/>
    <n v="0.25"/>
    <n v="385"/>
    <n v="50"/>
    <n v="0.25"/>
    <n v="215"/>
    <n v="50"/>
    <n v="0"/>
    <n v="0"/>
    <n v="3"/>
    <s v="island-braided"/>
    <s v="Oncorhynchus mykiss"/>
    <s v="summer"/>
    <x v="0"/>
    <x v="1"/>
    <x v="6"/>
    <s v="ACKOO-s (Ca)"/>
    <s v="na"/>
    <s v="na"/>
    <s v="independent"/>
    <s v="extirpated via barriers"/>
    <s v="anthropogenically blocked"/>
    <s v="SLOCWSD000044"/>
    <s v=" "/>
    <s v="N"/>
    <s v=" "/>
    <s v="Interior Columbia"/>
    <n v="0"/>
    <n v="110728.631391"/>
    <n v="430179451.06099999"/>
  </r>
  <r>
    <n v="77433"/>
    <s v="Polyline"/>
    <n v="1"/>
    <n v="77433"/>
    <n v="1"/>
    <n v="77433"/>
    <s v="1000 9999999905525"/>
    <n v="9999999905525"/>
    <s v=" "/>
    <n v="200.07599999999999"/>
    <n v="565"/>
    <n v="0.05"/>
    <n v="4.3"/>
    <n v="7.7"/>
    <n v="860"/>
    <n v="1541"/>
    <n v="1"/>
    <x v="0"/>
    <n v="0.25"/>
    <n v="385"/>
    <n v="50"/>
    <n v="0.25"/>
    <n v="215"/>
    <n v="50"/>
    <n v="0"/>
    <n v="0"/>
    <n v="3"/>
    <s v="island-braided"/>
    <s v="Oncorhynchus mykiss"/>
    <s v="summer"/>
    <x v="0"/>
    <x v="1"/>
    <x v="6"/>
    <s v="ACKOO-s (Ca)"/>
    <s v="na"/>
    <s v="na"/>
    <s v="independent"/>
    <s v="extirpated via barriers"/>
    <s v="anthropogenically blocked"/>
    <s v="SLOCWSD000044"/>
    <s v=" "/>
    <s v="N"/>
    <s v=" "/>
    <s v="Interior Columbia"/>
    <n v="0"/>
    <n v="110728.631391"/>
    <n v="430179451.06099999"/>
  </r>
  <r>
    <n v="77435"/>
    <s v="Polyline"/>
    <n v="1"/>
    <n v="77435"/>
    <n v="1"/>
    <n v="77435"/>
    <s v="1400 9999999905525"/>
    <n v="9999999905525"/>
    <s v=" "/>
    <n v="200.07599999999999"/>
    <n v="581"/>
    <n v="7.4999999999999997E-2"/>
    <n v="4.3"/>
    <n v="7.7"/>
    <n v="860"/>
    <n v="1541"/>
    <n v="1"/>
    <x v="0"/>
    <n v="0.25"/>
    <n v="385"/>
    <n v="50"/>
    <n v="0.25"/>
    <n v="215"/>
    <n v="5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436"/>
    <s v="Polyline"/>
    <n v="1"/>
    <n v="77436"/>
    <n v="1"/>
    <n v="77436"/>
    <s v="1600 9999999905525"/>
    <n v="9999999905525"/>
    <s v=" "/>
    <n v="200.07599999999999"/>
    <n v="595"/>
    <n v="4.4999999999999998E-2"/>
    <n v="4.3"/>
    <n v="7.7"/>
    <n v="860"/>
    <n v="1541"/>
    <n v="1"/>
    <x v="0"/>
    <n v="0.25"/>
    <n v="385"/>
    <n v="50"/>
    <n v="0.25"/>
    <n v="215"/>
    <n v="5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437"/>
    <s v="Polyline"/>
    <n v="1"/>
    <n v="77437"/>
    <n v="1"/>
    <n v="77437"/>
    <s v="1800 9999999905525"/>
    <n v="9999999905525"/>
    <s v=" "/>
    <n v="200.07599999999999"/>
    <n v="605"/>
    <n v="5.5E-2"/>
    <n v="4.3"/>
    <n v="7.7"/>
    <n v="860"/>
    <n v="1541"/>
    <n v="1"/>
    <x v="0"/>
    <n v="0.25"/>
    <n v="385"/>
    <n v="50"/>
    <n v="0.25"/>
    <n v="215"/>
    <n v="5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438"/>
    <s v="Polyline"/>
    <n v="1"/>
    <n v="77438"/>
    <n v="1"/>
    <n v="77438"/>
    <s v="2000 9999999905525"/>
    <n v="9999999905525"/>
    <s v=" "/>
    <n v="200.07599999999999"/>
    <n v="621"/>
    <n v="6.5000000000000002E-2"/>
    <n v="4.3"/>
    <n v="7.7"/>
    <n v="860"/>
    <n v="1541"/>
    <n v="1"/>
    <x v="0"/>
    <n v="0.25"/>
    <n v="385"/>
    <n v="50"/>
    <n v="0.25"/>
    <n v="215"/>
    <n v="5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439"/>
    <s v="Polyline"/>
    <n v="1"/>
    <n v="77439"/>
    <n v="1"/>
    <n v="77439"/>
    <s v="2200 9999999905525"/>
    <n v="9999999905525"/>
    <s v=" "/>
    <n v="200.07599999999999"/>
    <n v="633"/>
    <n v="6.5000000000000002E-2"/>
    <n v="4.3"/>
    <n v="7.7"/>
    <n v="860"/>
    <n v="1541"/>
    <n v="1"/>
    <x v="0"/>
    <n v="0.25"/>
    <n v="385"/>
    <n v="50"/>
    <n v="0.25"/>
    <n v="215"/>
    <n v="5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440"/>
    <s v="Polyline"/>
    <n v="1"/>
    <n v="77440"/>
    <n v="1"/>
    <n v="77440"/>
    <s v="2400 9999999905525"/>
    <n v="9999999905525"/>
    <s v=" "/>
    <n v="200.07599999999999"/>
    <n v="644"/>
    <n v="0.06"/>
    <n v="4.3"/>
    <n v="7.7"/>
    <n v="860"/>
    <n v="1541"/>
    <n v="1"/>
    <x v="0"/>
    <n v="0.25"/>
    <n v="385"/>
    <n v="50"/>
    <n v="0.25"/>
    <n v="215"/>
    <n v="5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634"/>
    <s v="Polyline"/>
    <n v="1"/>
    <n v="77634"/>
    <n v="1"/>
    <n v="77634"/>
    <s v="800 9999999905542"/>
    <n v="9999999905542"/>
    <s v=" "/>
    <n v="200.03"/>
    <n v="535"/>
    <n v="4.4999999999999998E-2"/>
    <n v="3.7"/>
    <n v="6.8"/>
    <n v="740"/>
    <n v="1360"/>
    <n v="1"/>
    <x v="0"/>
    <n v="0.25"/>
    <n v="340"/>
    <n v="50"/>
    <n v="0.25"/>
    <n v="185"/>
    <n v="50"/>
    <n v="0"/>
    <n v="0"/>
    <n v="2"/>
    <s v="island-braided"/>
    <s v="Oncorhynchus mykiss"/>
    <s v="summer"/>
    <x v="0"/>
    <x v="1"/>
    <x v="6"/>
    <s v="ACKOO-s (Ca)"/>
    <s v="na"/>
    <s v="na"/>
    <s v="independent"/>
    <s v="extirpated via barriers"/>
    <s v="naturally blocked"/>
    <s v="SLOCWSD000043"/>
    <s v=" "/>
    <s v="N"/>
    <s v=" "/>
    <s v="Interior Columbia"/>
    <n v="0"/>
    <n v="90086.249616000001"/>
    <n v="300572232.23400003"/>
  </r>
  <r>
    <n v="77635"/>
    <s v="Polyline"/>
    <n v="1"/>
    <n v="77635"/>
    <n v="1"/>
    <n v="77635"/>
    <s v="1000 9999999905542"/>
    <n v="9999999905542"/>
    <s v=" "/>
    <n v="200.03"/>
    <n v="540"/>
    <n v="5.5E-2"/>
    <n v="3.7"/>
    <n v="6.8"/>
    <n v="740"/>
    <n v="1360"/>
    <n v="1"/>
    <x v="0"/>
    <n v="0.25"/>
    <n v="340"/>
    <n v="50"/>
    <n v="0.25"/>
    <n v="185"/>
    <n v="50"/>
    <n v="0"/>
    <n v="0"/>
    <n v="2"/>
    <s v="island-braided"/>
    <s v="Oncorhynchus mykiss"/>
    <s v="summer"/>
    <x v="0"/>
    <x v="1"/>
    <x v="6"/>
    <s v="ACKOO-s (Ca)"/>
    <s v="na"/>
    <s v="na"/>
    <s v="independent"/>
    <s v="extirpated via barriers"/>
    <s v="naturally blocked"/>
    <s v="SLOCWSD000043"/>
    <s v=" "/>
    <s v="N"/>
    <s v=" "/>
    <s v="Interior Columbia"/>
    <n v="0"/>
    <n v="90086.249616000001"/>
    <n v="300572232.23400003"/>
  </r>
  <r>
    <n v="77636"/>
    <s v="Polyline"/>
    <n v="1"/>
    <n v="77636"/>
    <n v="1"/>
    <n v="77636"/>
    <s v="1200 9999999905542"/>
    <n v="9999999905542"/>
    <s v=" "/>
    <n v="200.03"/>
    <n v="549"/>
    <n v="8.5000000000000006E-2"/>
    <n v="3.7"/>
    <n v="6.8"/>
    <n v="740"/>
    <n v="1360"/>
    <n v="1"/>
    <x v="0"/>
    <n v="0.25"/>
    <n v="340"/>
    <n v="50"/>
    <n v="0.25"/>
    <n v="185"/>
    <n v="50"/>
    <n v="0"/>
    <n v="0"/>
    <n v="3"/>
    <s v="island-braided"/>
    <s v="Oncorhynchus mykiss"/>
    <s v="summer"/>
    <x v="0"/>
    <x v="1"/>
    <x v="6"/>
    <s v="ACKOO-s (Ca)"/>
    <s v="na"/>
    <s v="na"/>
    <s v="independent"/>
    <s v="extirpated via barriers"/>
    <s v="naturally blocked"/>
    <s v="SLOCWSD000043"/>
    <s v=" "/>
    <s v="N"/>
    <s v=" "/>
    <s v="Interior Columbia"/>
    <n v="0"/>
    <n v="90086.249616000001"/>
    <n v="300572232.23400003"/>
  </r>
  <r>
    <n v="77696"/>
    <s v="Polyline"/>
    <n v="1"/>
    <n v="77696"/>
    <n v="1"/>
    <n v="77696"/>
    <s v="200 9999999905543"/>
    <n v="9999999905543"/>
    <s v=" "/>
    <n v="200.01900000000001"/>
    <n v="599"/>
    <n v="0.03"/>
    <n v="11.2"/>
    <n v="17.899999999999999"/>
    <n v="2240"/>
    <n v="3580"/>
    <n v="3"/>
    <x v="0"/>
    <n v="1"/>
    <n v="3580"/>
    <n v="200"/>
    <n v="0.25"/>
    <n v="560"/>
    <n v="50"/>
    <n v="1"/>
    <n v="0"/>
    <n v="2"/>
    <s v="island-braided"/>
    <s v="Oncorhynchus mykiss"/>
    <s v="summer"/>
    <x v="0"/>
    <x v="1"/>
    <x v="6"/>
    <s v="ACKOO-s (Ca)"/>
    <s v="na"/>
    <s v="na"/>
    <s v="independent"/>
    <s v="extirpated via barriers"/>
    <s v="anthropogenically blocked"/>
    <s v="SLOCWSD000031"/>
    <s v=" "/>
    <s v="N"/>
    <s v=" "/>
    <s v="Interior Columbia"/>
    <n v="0"/>
    <n v="349092.37467400002"/>
    <n v="3140345868.5500002"/>
  </r>
  <r>
    <n v="77699"/>
    <s v="Polyline"/>
    <n v="1"/>
    <n v="77699"/>
    <n v="1"/>
    <n v="77699"/>
    <s v="800 9999999905543"/>
    <n v="9999999905543"/>
    <s v=" "/>
    <n v="199.84899999999999"/>
    <n v="606"/>
    <n v="0.02"/>
    <n v="11.1"/>
    <n v="17.7"/>
    <n v="2218"/>
    <n v="3537"/>
    <n v="3"/>
    <x v="0"/>
    <n v="1"/>
    <n v="3537"/>
    <n v="200"/>
    <n v="0.25"/>
    <n v="555"/>
    <n v="50"/>
    <n v="1"/>
    <n v="0"/>
    <n v="3"/>
    <s v="island-braided"/>
    <s v="Oncorhynchus mykiss"/>
    <s v="summer"/>
    <x v="0"/>
    <x v="1"/>
    <x v="6"/>
    <s v="ACKOO-s (Ca)"/>
    <s v="na"/>
    <s v="na"/>
    <s v="independent"/>
    <s v="extirpated via barriers"/>
    <s v="anthropogenically blocked"/>
    <s v="SLOCWSD000031"/>
    <s v=" "/>
    <s v="N"/>
    <s v=" "/>
    <s v="Interior Columbia"/>
    <n v="0"/>
    <n v="349092.37467400002"/>
    <n v="3140345868.5500002"/>
  </r>
  <r>
    <n v="77702"/>
    <s v="Polyline"/>
    <n v="1"/>
    <n v="77702"/>
    <n v="1"/>
    <n v="77702"/>
    <s v="1400 9999999905543"/>
    <n v="9999999905543"/>
    <s v=" "/>
    <n v="199.84899999999999"/>
    <n v="607"/>
    <n v="2.5000000000000001E-2"/>
    <n v="11.1"/>
    <n v="17.7"/>
    <n v="2218"/>
    <n v="3537"/>
    <n v="3"/>
    <x v="0"/>
    <n v="1"/>
    <n v="3537"/>
    <n v="200"/>
    <n v="0.25"/>
    <n v="555"/>
    <n v="50"/>
    <n v="1"/>
    <n v="0"/>
    <n v="3"/>
    <s v="island-braided"/>
    <s v="Oncorhynchus mykiss"/>
    <s v="summer"/>
    <x v="0"/>
    <x v="1"/>
    <x v="6"/>
    <s v="ACKOO-s (Ca)"/>
    <s v="na"/>
    <s v="na"/>
    <s v="independent"/>
    <s v="extirpated via barriers"/>
    <s v="anthropogenically blocked"/>
    <s v="SLOCWSD000031"/>
    <s v=" "/>
    <s v="N"/>
    <s v=" "/>
    <s v="Interior Columbia"/>
    <n v="0"/>
    <n v="349092.37467400002"/>
    <n v="3140345868.5500002"/>
  </r>
  <r>
    <n v="77745"/>
    <s v="Polyline"/>
    <n v="1"/>
    <n v="77745"/>
    <n v="1"/>
    <n v="77745"/>
    <s v="10000 9999999905543"/>
    <n v="9999999905543"/>
    <s v=" "/>
    <n v="200.14699999999999"/>
    <n v="834"/>
    <n v="2.5000000000000001E-2"/>
    <n v="10.1"/>
    <n v="16.2"/>
    <n v="2021"/>
    <n v="3242"/>
    <n v="3"/>
    <x v="0"/>
    <n v="1"/>
    <n v="3242"/>
    <n v="200"/>
    <n v="0.25"/>
    <n v="505"/>
    <n v="50"/>
    <n v="1"/>
    <n v="0"/>
    <n v="4"/>
    <s v="island-braided"/>
    <s v="Oncorhynchus mykiss"/>
    <s v="summer"/>
    <x v="0"/>
    <x v="1"/>
    <x v="6"/>
    <s v="ACKOO-s (Ca)"/>
    <s v="na"/>
    <s v="na"/>
    <s v="independent"/>
    <s v="extirpated via barriers"/>
    <s v="anthropogenically blocked"/>
    <s v="SLOCWSD000031"/>
    <s v=" "/>
    <s v="N"/>
    <s v=" "/>
    <s v="Interior Columbia"/>
    <n v="0"/>
    <n v="349092.37467400002"/>
    <n v="3140345868.5500002"/>
  </r>
  <r>
    <n v="77746"/>
    <s v="Polyline"/>
    <n v="1"/>
    <n v="77746"/>
    <n v="1"/>
    <n v="77746"/>
    <s v="10200 9999999905543"/>
    <n v="9999999905543"/>
    <s v=" "/>
    <n v="200.14699999999999"/>
    <n v="837"/>
    <n v="3.5000000000000003E-2"/>
    <n v="10.1"/>
    <n v="16.2"/>
    <n v="2021"/>
    <n v="3242"/>
    <n v="1"/>
    <x v="0"/>
    <n v="0.25"/>
    <n v="811"/>
    <n v="50"/>
    <n v="0.25"/>
    <n v="505"/>
    <n v="50"/>
    <n v="1"/>
    <n v="0"/>
    <n v="4"/>
    <s v="island-braided"/>
    <s v="Oncorhynchus mykiss"/>
    <s v="summer"/>
    <x v="0"/>
    <x v="1"/>
    <x v="6"/>
    <s v="ACKOO-s (Ca)"/>
    <s v="na"/>
    <s v="na"/>
    <s v="independent"/>
    <s v="extirpated via barriers"/>
    <s v="anthropogenically blocked"/>
    <s v="SLOCWSD000031"/>
    <s v=" "/>
    <s v="N"/>
    <s v=" "/>
    <s v="Interior Columbia"/>
    <n v="0"/>
    <n v="349092.37467400002"/>
    <n v="3140345868.5500002"/>
  </r>
  <r>
    <n v="77768"/>
    <s v="Polyline"/>
    <n v="1"/>
    <n v="77768"/>
    <n v="1"/>
    <n v="77768"/>
    <s v="14600 9999999905543"/>
    <n v="9999999905543"/>
    <s v=" "/>
    <n v="199.84"/>
    <n v="927"/>
    <n v="0.03"/>
    <n v="8.1999999999999993"/>
    <n v="13.4"/>
    <n v="1639"/>
    <n v="2678"/>
    <n v="3"/>
    <x v="0"/>
    <n v="1"/>
    <n v="2678"/>
    <n v="200"/>
    <n v="0.25"/>
    <n v="410"/>
    <n v="50"/>
    <n v="1"/>
    <n v="1"/>
    <n v="3"/>
    <s v="island-braided"/>
    <s v="Oncorhynchus mykiss"/>
    <s v="summer"/>
    <x v="0"/>
    <x v="1"/>
    <x v="6"/>
    <s v="ACKOO-s (Ca)"/>
    <s v="na"/>
    <s v="na"/>
    <s v="independent"/>
    <s v="extirpated via barriers"/>
    <s v="anthropogenically blocked"/>
    <s v="SLOCWSD000031"/>
    <s v=" "/>
    <s v="N"/>
    <s v=" "/>
    <s v="Interior Columbia"/>
    <n v="0"/>
    <n v="349092.37467400002"/>
    <n v="3140345868.5500002"/>
  </r>
  <r>
    <n v="79398"/>
    <s v="Polyline"/>
    <n v="1"/>
    <n v="79398"/>
    <n v="1"/>
    <n v="79398"/>
    <s v="600 9999999905675"/>
    <n v="9999999905675"/>
    <s v=" "/>
    <n v="200.05799999999999"/>
    <n v="540"/>
    <n v="6.5000000000000002E-2"/>
    <n v="4.3"/>
    <n v="7.6"/>
    <n v="860"/>
    <n v="1520"/>
    <n v="1"/>
    <x v="0"/>
    <n v="0.25"/>
    <n v="380"/>
    <n v="50"/>
    <n v="0.25"/>
    <n v="215"/>
    <n v="5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9399"/>
    <s v="Polyline"/>
    <n v="1"/>
    <n v="79399"/>
    <n v="1"/>
    <n v="79399"/>
    <s v="800 9999999905675"/>
    <n v="9999999905675"/>
    <s v=" "/>
    <n v="200.05799999999999"/>
    <n v="560"/>
    <n v="0.09"/>
    <n v="4.3"/>
    <n v="7.6"/>
    <n v="860"/>
    <n v="1520"/>
    <n v="1"/>
    <x v="0"/>
    <n v="0.25"/>
    <n v="380"/>
    <n v="50"/>
    <n v="0.25"/>
    <n v="215"/>
    <n v="5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9710"/>
    <s v="Polyline"/>
    <n v="1"/>
    <n v="79710"/>
    <n v="1"/>
    <n v="79710"/>
    <s v="600 9999999905688"/>
    <n v="9999999905688"/>
    <s v=" "/>
    <n v="199.99199999999999"/>
    <n v="556"/>
    <n v="5.5E-2"/>
    <n v="4.9000000000000004"/>
    <n v="8.5"/>
    <n v="980"/>
    <n v="1700"/>
    <n v="1"/>
    <x v="0"/>
    <n v="0.25"/>
    <n v="425"/>
    <n v="50"/>
    <n v="0.25"/>
    <n v="245"/>
    <n v="50"/>
    <n v="0"/>
    <n v="0"/>
    <n v="4"/>
    <s v="meandering"/>
    <s v="Oncorhynchus mykiss"/>
    <s v="summer"/>
    <x v="0"/>
    <x v="1"/>
    <x v="6"/>
    <s v="ACKOO-s (Ca)"/>
    <s v="na"/>
    <s v="na"/>
    <s v="independent"/>
    <s v="extirpated via barriers"/>
    <s v="naturally blocked"/>
    <s v="SLOCWSD000034"/>
    <s v=" "/>
    <s v="N"/>
    <s v=" "/>
    <s v="Interior Columbia"/>
    <n v="0"/>
    <n v="126559.830669"/>
    <n v="567341030.79900002"/>
  </r>
  <r>
    <n v="83507"/>
    <s v="Polyline"/>
    <n v="1"/>
    <n v="83507"/>
    <n v="1"/>
    <n v="83507"/>
    <s v="400 9999999906070"/>
    <n v="9999999906070"/>
    <s v=" "/>
    <n v="200.09100000000001"/>
    <n v="501"/>
    <n v="0.03"/>
    <n v="15"/>
    <n v="23.4"/>
    <n v="3001"/>
    <n v="4682"/>
    <n v="3"/>
    <x v="0"/>
    <n v="1"/>
    <n v="4682"/>
    <n v="200"/>
    <n v="0.25"/>
    <n v="750"/>
    <n v="5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10"/>
    <s v="Polyline"/>
    <n v="1"/>
    <n v="83510"/>
    <n v="1"/>
    <n v="83510"/>
    <s v="1000 9999999906070"/>
    <n v="9999999906070"/>
    <s v=" "/>
    <n v="200.09899999999999"/>
    <n v="505"/>
    <n v="0.02"/>
    <n v="15"/>
    <n v="23.4"/>
    <n v="3001"/>
    <n v="4682"/>
    <n v="3"/>
    <x v="0"/>
    <n v="1"/>
    <n v="4682"/>
    <n v="200"/>
    <n v="0.25"/>
    <n v="750"/>
    <n v="5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11"/>
    <s v="Polyline"/>
    <n v="1"/>
    <n v="83511"/>
    <n v="1"/>
    <n v="83511"/>
    <s v="1200 9999999906070"/>
    <n v="9999999906070"/>
    <s v=" "/>
    <n v="200.09899999999999"/>
    <n v="504"/>
    <n v="0.02"/>
    <n v="15"/>
    <n v="23.4"/>
    <n v="3001"/>
    <n v="4682"/>
    <n v="3"/>
    <x v="0"/>
    <n v="1"/>
    <n v="4682"/>
    <n v="200"/>
    <n v="0.25"/>
    <n v="750"/>
    <n v="5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12"/>
    <s v="Polyline"/>
    <n v="1"/>
    <n v="83512"/>
    <n v="1"/>
    <n v="83512"/>
    <s v="1400 9999999906070"/>
    <n v="9999999906070"/>
    <s v=" "/>
    <n v="199.87799999999999"/>
    <n v="506"/>
    <n v="0.02"/>
    <n v="15"/>
    <n v="23.4"/>
    <n v="2998"/>
    <n v="4677"/>
    <n v="3"/>
    <x v="0"/>
    <n v="1"/>
    <n v="4677"/>
    <n v="200"/>
    <n v="0.25"/>
    <n v="750"/>
    <n v="5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19"/>
    <s v="Polyline"/>
    <n v="1"/>
    <n v="83519"/>
    <n v="1"/>
    <n v="83519"/>
    <s v="2800 9999999906070"/>
    <n v="9999999906070"/>
    <s v=" "/>
    <n v="200.15"/>
    <n v="516"/>
    <n v="0.03"/>
    <n v="14.9"/>
    <n v="23.3"/>
    <n v="2982"/>
    <n v="4663"/>
    <n v="3"/>
    <x v="0"/>
    <n v="1"/>
    <n v="4663"/>
    <n v="200"/>
    <n v="0.25"/>
    <n v="746"/>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21"/>
    <s v="Polyline"/>
    <n v="1"/>
    <n v="83521"/>
    <n v="1"/>
    <n v="83521"/>
    <s v="3200 9999999906070"/>
    <n v="9999999906070"/>
    <s v=" "/>
    <n v="199.858"/>
    <n v="512"/>
    <n v="0.02"/>
    <n v="14.9"/>
    <n v="23.3"/>
    <n v="2978"/>
    <n v="4657"/>
    <n v="3"/>
    <x v="0"/>
    <n v="1"/>
    <n v="4657"/>
    <n v="200"/>
    <n v="0.25"/>
    <n v="745"/>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32"/>
    <s v="Polyline"/>
    <n v="1"/>
    <n v="83532"/>
    <n v="1"/>
    <n v="83532"/>
    <s v="5400 9999999906070"/>
    <n v="9999999906070"/>
    <s v=" "/>
    <n v="200.167"/>
    <n v="537"/>
    <n v="2.5000000000000001E-2"/>
    <n v="14.4"/>
    <n v="22.6"/>
    <n v="2882"/>
    <n v="4524"/>
    <n v="1"/>
    <x v="0"/>
    <n v="0.25"/>
    <n v="1131"/>
    <n v="50"/>
    <n v="0.25"/>
    <n v="721"/>
    <n v="50"/>
    <n v="1"/>
    <n v="1"/>
    <n v="2"/>
    <s v="island-braided"/>
    <s v="Oncorhynchus mykiss"/>
    <s v="summer"/>
    <x v="0"/>
    <x v="1"/>
    <x v="6"/>
    <s v="ACKOO-s (Ca)"/>
    <s v="na"/>
    <s v="na"/>
    <s v="independent"/>
    <s v="extirpated via barriers"/>
    <s v="anthropogenically blocked"/>
    <s v="SLOCWSD000036"/>
    <s v=" "/>
    <s v="N"/>
    <s v=" "/>
    <s v="Interior Columbia"/>
    <n v="0"/>
    <n v="358896.92311899998"/>
    <n v="2576274112.7600002"/>
  </r>
  <r>
    <n v="83556"/>
    <s v="Polyline"/>
    <n v="1"/>
    <n v="83556"/>
    <n v="1"/>
    <n v="83556"/>
    <s v="10200 9999999906070"/>
    <n v="9999999906070"/>
    <s v=" "/>
    <n v="199.82400000000001"/>
    <n v="597"/>
    <n v="0.02"/>
    <n v="14.3"/>
    <n v="22.4"/>
    <n v="2857"/>
    <n v="4476"/>
    <n v="1"/>
    <x v="0"/>
    <n v="0.25"/>
    <n v="1119"/>
    <n v="50"/>
    <n v="0.25"/>
    <n v="714"/>
    <n v="5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58"/>
    <s v="Polyline"/>
    <n v="1"/>
    <n v="83558"/>
    <n v="1"/>
    <n v="83558"/>
    <s v="10600 9999999906070"/>
    <n v="9999999906070"/>
    <s v=" "/>
    <n v="199.81800000000001"/>
    <n v="605"/>
    <n v="0.02"/>
    <n v="9.6999999999999993"/>
    <n v="15.6"/>
    <n v="1938"/>
    <n v="3117"/>
    <n v="3"/>
    <x v="0"/>
    <n v="1"/>
    <n v="3117"/>
    <n v="200"/>
    <n v="0.25"/>
    <n v="485"/>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59"/>
    <s v="Polyline"/>
    <n v="1"/>
    <n v="83559"/>
    <n v="1"/>
    <n v="83559"/>
    <s v="10800 9999999906070"/>
    <n v="9999999906070"/>
    <s v=" "/>
    <n v="199.828"/>
    <n v="608"/>
    <n v="2.5000000000000001E-2"/>
    <n v="9.6999999999999993"/>
    <n v="15.6"/>
    <n v="1938"/>
    <n v="3117"/>
    <n v="3"/>
    <x v="0"/>
    <n v="1"/>
    <n v="3117"/>
    <n v="200"/>
    <n v="0.25"/>
    <n v="485"/>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62"/>
    <s v="Polyline"/>
    <n v="1"/>
    <n v="83562"/>
    <n v="1"/>
    <n v="83562"/>
    <s v="11400 9999999906070"/>
    <n v="9999999906070"/>
    <s v=" "/>
    <n v="199.83199999999999"/>
    <n v="614"/>
    <n v="2.5000000000000001E-2"/>
    <n v="9.6999999999999993"/>
    <n v="15.6"/>
    <n v="1938"/>
    <n v="3117"/>
    <n v="3"/>
    <x v="0"/>
    <n v="1"/>
    <n v="3117"/>
    <n v="200"/>
    <n v="0.25"/>
    <n v="485"/>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67"/>
    <s v="Polyline"/>
    <n v="1"/>
    <n v="83567"/>
    <n v="1"/>
    <n v="83567"/>
    <s v="12400 9999999906070"/>
    <n v="9999999906070"/>
    <s v=" "/>
    <n v="199.886"/>
    <n v="630"/>
    <n v="4.4999999999999998E-2"/>
    <n v="9.6999999999999993"/>
    <n v="15.6"/>
    <n v="1939"/>
    <n v="3118"/>
    <n v="1"/>
    <x v="0"/>
    <n v="0.25"/>
    <n v="780"/>
    <n v="50"/>
    <n v="0.25"/>
    <n v="485"/>
    <n v="5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3568"/>
    <s v="Polyline"/>
    <n v="1"/>
    <n v="83568"/>
    <n v="1"/>
    <n v="83568"/>
    <s v="12600 9999999906070"/>
    <n v="9999999906070"/>
    <s v=" "/>
    <n v="199.86199999999999"/>
    <n v="630"/>
    <n v="0.04"/>
    <n v="9.6999999999999993"/>
    <n v="15.6"/>
    <n v="1939"/>
    <n v="3118"/>
    <n v="3"/>
    <x v="0"/>
    <n v="1"/>
    <n v="3118"/>
    <n v="200"/>
    <n v="0.25"/>
    <n v="485"/>
    <n v="50"/>
    <n v="1"/>
    <n v="1"/>
    <n v="3"/>
    <s v="island-braided"/>
    <s v="Oncorhynchus mykiss"/>
    <s v="summer"/>
    <x v="0"/>
    <x v="1"/>
    <x v="6"/>
    <s v="ACKOO-s (Ca)"/>
    <s v="na"/>
    <s v="na"/>
    <s v="independent"/>
    <s v="extirpated via barriers"/>
    <s v="anthropogenically blocked"/>
    <s v="SLOCWSD000036"/>
    <s v=" "/>
    <s v="N"/>
    <s v=" "/>
    <s v="Interior Columbia"/>
    <n v="0"/>
    <n v="358896.92311899998"/>
    <n v="2576274112.7600002"/>
  </r>
  <r>
    <n v="83571"/>
    <s v="Polyline"/>
    <n v="1"/>
    <n v="83571"/>
    <n v="1"/>
    <n v="83571"/>
    <s v="13200 9999999906070"/>
    <n v="9999999906070"/>
    <s v=" "/>
    <n v="199.97200000000001"/>
    <n v="632"/>
    <n v="0.02"/>
    <n v="9.6"/>
    <n v="15.6"/>
    <n v="1920"/>
    <n v="3120"/>
    <n v="3"/>
    <x v="0"/>
    <n v="1"/>
    <n v="3120"/>
    <n v="200"/>
    <n v="0.25"/>
    <n v="480"/>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72"/>
    <s v="Polyline"/>
    <n v="1"/>
    <n v="83572"/>
    <n v="1"/>
    <n v="83572"/>
    <s v="13400 9999999906070"/>
    <n v="9999999906070"/>
    <s v=" "/>
    <n v="199.97200000000001"/>
    <n v="639"/>
    <n v="0.03"/>
    <n v="9.6"/>
    <n v="15.5"/>
    <n v="1920"/>
    <n v="3100"/>
    <n v="3"/>
    <x v="0"/>
    <n v="1"/>
    <n v="3100"/>
    <n v="200"/>
    <n v="0.25"/>
    <n v="480"/>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75"/>
    <s v="Polyline"/>
    <n v="1"/>
    <n v="83575"/>
    <n v="1"/>
    <n v="83575"/>
    <s v="14000 9999999906070"/>
    <n v="9999999906070"/>
    <s v=" "/>
    <n v="200.08699999999999"/>
    <n v="643"/>
    <n v="2.5000000000000001E-2"/>
    <n v="9.6"/>
    <n v="15.5"/>
    <n v="1921"/>
    <n v="3101"/>
    <n v="3"/>
    <x v="0"/>
    <n v="1"/>
    <n v="3101"/>
    <n v="200"/>
    <n v="0.25"/>
    <n v="480"/>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77"/>
    <s v="Polyline"/>
    <n v="1"/>
    <n v="83577"/>
    <n v="1"/>
    <n v="83577"/>
    <s v="14400 9999999906070"/>
    <n v="9999999906070"/>
    <s v=" "/>
    <n v="200.08699999999999"/>
    <n v="644"/>
    <n v="0.03"/>
    <n v="9.6"/>
    <n v="15.4"/>
    <n v="1921"/>
    <n v="3081"/>
    <n v="3"/>
    <x v="0"/>
    <n v="1"/>
    <n v="3081"/>
    <n v="200"/>
    <n v="0.25"/>
    <n v="480"/>
    <n v="5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80"/>
    <s v="Polyline"/>
    <n v="1"/>
    <n v="83580"/>
    <n v="1"/>
    <n v="83580"/>
    <s v="15000 9999999906070"/>
    <n v="9999999906070"/>
    <s v=" "/>
    <n v="200.09700000000001"/>
    <n v="659"/>
    <n v="2.5000000000000001E-2"/>
    <n v="9.6"/>
    <n v="15.4"/>
    <n v="1921"/>
    <n v="3081"/>
    <n v="3"/>
    <x v="0"/>
    <n v="1"/>
    <n v="3081"/>
    <n v="200"/>
    <n v="0.25"/>
    <n v="480"/>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3"/>
    <s v="Polyline"/>
    <n v="1"/>
    <n v="83583"/>
    <n v="1"/>
    <n v="83583"/>
    <s v="15600 9999999906070"/>
    <n v="9999999906070"/>
    <s v=" "/>
    <n v="199.96100000000001"/>
    <n v="657"/>
    <n v="4.4999999999999998E-2"/>
    <n v="9.5"/>
    <n v="15.3"/>
    <n v="1900"/>
    <n v="3059"/>
    <n v="1"/>
    <x v="0"/>
    <n v="0.25"/>
    <n v="765"/>
    <n v="50"/>
    <n v="0.25"/>
    <n v="475"/>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4"/>
    <s v="Polyline"/>
    <n v="1"/>
    <n v="83584"/>
    <n v="1"/>
    <n v="83584"/>
    <s v="15800 9999999906070"/>
    <n v="9999999906070"/>
    <s v=" "/>
    <n v="199.91499999999999"/>
    <n v="652"/>
    <n v="3.5000000000000003E-2"/>
    <n v="9.5"/>
    <n v="15.3"/>
    <n v="1899"/>
    <n v="3059"/>
    <n v="3"/>
    <x v="0"/>
    <n v="1"/>
    <n v="3059"/>
    <n v="200"/>
    <n v="0.25"/>
    <n v="475"/>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5"/>
    <s v="Polyline"/>
    <n v="1"/>
    <n v="83585"/>
    <n v="1"/>
    <n v="83585"/>
    <s v="16000 9999999906070"/>
    <n v="9999999906070"/>
    <s v=" "/>
    <n v="199.92"/>
    <n v="652"/>
    <n v="4.4999999999999998E-2"/>
    <n v="9.5"/>
    <n v="15.3"/>
    <n v="1899"/>
    <n v="3059"/>
    <n v="1"/>
    <x v="0"/>
    <n v="0.25"/>
    <n v="765"/>
    <n v="50"/>
    <n v="0.25"/>
    <n v="475"/>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7"/>
    <s v="Polyline"/>
    <n v="1"/>
    <n v="83587"/>
    <n v="1"/>
    <n v="83587"/>
    <s v="16400 9999999906070"/>
    <n v="9999999906070"/>
    <s v=" "/>
    <n v="200.06899999999999"/>
    <n v="649"/>
    <n v="0.03"/>
    <n v="9.5"/>
    <n v="15.3"/>
    <n v="1901"/>
    <n v="3061"/>
    <n v="3"/>
    <x v="0"/>
    <n v="1"/>
    <n v="3061"/>
    <n v="200"/>
    <n v="0.25"/>
    <n v="475"/>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91"/>
    <s v="Polyline"/>
    <n v="1"/>
    <n v="83591"/>
    <n v="1"/>
    <n v="83591"/>
    <s v="17200 9999999906070"/>
    <n v="9999999906070"/>
    <s v=" "/>
    <n v="200.14099999999999"/>
    <n v="657"/>
    <n v="0.02"/>
    <n v="9.4"/>
    <n v="15.2"/>
    <n v="1881"/>
    <n v="3042"/>
    <n v="3"/>
    <x v="0"/>
    <n v="1"/>
    <n v="3042"/>
    <n v="200"/>
    <n v="0.25"/>
    <n v="470"/>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93"/>
    <s v="Polyline"/>
    <n v="1"/>
    <n v="83593"/>
    <n v="1"/>
    <n v="83593"/>
    <s v="17600 9999999906070"/>
    <n v="9999999906070"/>
    <s v=" "/>
    <n v="199.95"/>
    <n v="658"/>
    <n v="2.5000000000000001E-2"/>
    <n v="9.4"/>
    <n v="15.2"/>
    <n v="1880"/>
    <n v="3039"/>
    <n v="3"/>
    <x v="0"/>
    <n v="1"/>
    <n v="3039"/>
    <n v="200"/>
    <n v="0.25"/>
    <n v="470"/>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94"/>
    <s v="Polyline"/>
    <n v="1"/>
    <n v="83594"/>
    <n v="1"/>
    <n v="83594"/>
    <s v="17800 9999999906070"/>
    <n v="9999999906070"/>
    <s v=" "/>
    <n v="199.95"/>
    <n v="658"/>
    <n v="0.03"/>
    <n v="9.4"/>
    <n v="15.2"/>
    <n v="1880"/>
    <n v="3039"/>
    <n v="3"/>
    <x v="0"/>
    <n v="1"/>
    <n v="3039"/>
    <n v="200"/>
    <n v="0.25"/>
    <n v="470"/>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95"/>
    <s v="Polyline"/>
    <n v="1"/>
    <n v="83595"/>
    <n v="1"/>
    <n v="83595"/>
    <s v="18000 9999999906070"/>
    <n v="9999999906070"/>
    <s v=" "/>
    <n v="199.875"/>
    <n v="653"/>
    <n v="0.02"/>
    <n v="9.4"/>
    <n v="15.2"/>
    <n v="1879"/>
    <n v="3038"/>
    <n v="3"/>
    <x v="0"/>
    <n v="1"/>
    <n v="3038"/>
    <n v="200"/>
    <n v="0.25"/>
    <n v="470"/>
    <n v="5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4"/>
    <s v="Polyline"/>
    <n v="1"/>
    <n v="83614"/>
    <n v="1"/>
    <n v="83614"/>
    <s v="21800 9999999906070"/>
    <n v="9999999906070"/>
    <s v=" "/>
    <n v="199.96700000000001"/>
    <n v="654"/>
    <n v="0.04"/>
    <n v="8.9"/>
    <n v="14.4"/>
    <n v="1780"/>
    <n v="2880"/>
    <n v="3"/>
    <x v="0"/>
    <n v="1"/>
    <n v="2880"/>
    <n v="200"/>
    <n v="0.25"/>
    <n v="445"/>
    <n v="5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5"/>
    <s v="Polyline"/>
    <n v="1"/>
    <n v="83615"/>
    <n v="1"/>
    <n v="83615"/>
    <s v="22000 9999999906070"/>
    <n v="9999999906070"/>
    <s v=" "/>
    <n v="200.18700000000001"/>
    <n v="651"/>
    <n v="2.5000000000000001E-2"/>
    <n v="8.9"/>
    <n v="14.4"/>
    <n v="1782"/>
    <n v="2883"/>
    <n v="3"/>
    <x v="0"/>
    <n v="1"/>
    <n v="2883"/>
    <n v="200"/>
    <n v="0.25"/>
    <n v="446"/>
    <n v="5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7"/>
    <s v="Polyline"/>
    <n v="1"/>
    <n v="83617"/>
    <n v="1"/>
    <n v="83617"/>
    <s v="22400 9999999906070"/>
    <n v="9999999906070"/>
    <s v=" "/>
    <n v="199.96899999999999"/>
    <n v="658"/>
    <n v="4.4999999999999998E-2"/>
    <n v="8.9"/>
    <n v="14.4"/>
    <n v="1780"/>
    <n v="2880"/>
    <n v="1"/>
    <x v="0"/>
    <n v="0.25"/>
    <n v="720"/>
    <n v="50"/>
    <n v="0.25"/>
    <n v="445"/>
    <n v="5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8"/>
    <s v="Polyline"/>
    <n v="1"/>
    <n v="83618"/>
    <n v="1"/>
    <n v="83618"/>
    <s v="22600 9999999906070"/>
    <n v="9999999906070"/>
    <s v=" "/>
    <n v="199.971"/>
    <n v="667"/>
    <n v="0.04"/>
    <n v="8.9"/>
    <n v="14.4"/>
    <n v="1780"/>
    <n v="2880"/>
    <n v="3"/>
    <x v="0"/>
    <n v="1"/>
    <n v="2880"/>
    <n v="200"/>
    <n v="0.25"/>
    <n v="445"/>
    <n v="5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32"/>
    <s v="Polyline"/>
    <n v="1"/>
    <n v="83632"/>
    <n v="1"/>
    <n v="83632"/>
    <s v="25400 9999999906070"/>
    <n v="9999999906070"/>
    <s v=" "/>
    <n v="200.036"/>
    <n v="653"/>
    <n v="0.02"/>
    <n v="6.7"/>
    <n v="11.3"/>
    <n v="1340"/>
    <n v="2260"/>
    <n v="3"/>
    <x v="0"/>
    <n v="1"/>
    <n v="2260"/>
    <n v="200"/>
    <n v="0.25"/>
    <n v="335"/>
    <n v="5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715"/>
    <s v="Polyline"/>
    <n v="1"/>
    <n v="83715"/>
    <n v="1"/>
    <n v="83715"/>
    <s v="600 9999999906072"/>
    <n v="9999999906072"/>
    <s v=" "/>
    <n v="200.018"/>
    <n v="554"/>
    <n v="6.5000000000000002E-2"/>
    <n v="4.7"/>
    <n v="8.3000000000000007"/>
    <n v="940"/>
    <n v="1660"/>
    <n v="1"/>
    <x v="0"/>
    <n v="0.25"/>
    <n v="415"/>
    <n v="50"/>
    <n v="0.25"/>
    <n v="235"/>
    <n v="50"/>
    <n v="0"/>
    <n v="0"/>
    <n v="2"/>
    <s v="island-braided"/>
    <s v="Oncorhynchus mykiss"/>
    <s v="summer"/>
    <x v="0"/>
    <x v="1"/>
    <x v="6"/>
    <s v="ACKOO-s (Ca)"/>
    <s v="na"/>
    <s v="na"/>
    <s v="independent"/>
    <s v="extirpated via barriers"/>
    <s v="naturally blocked"/>
    <s v="SLOCWSD000045"/>
    <s v=" "/>
    <s v="N"/>
    <s v=" "/>
    <s v="Interior Columbia"/>
    <n v="0"/>
    <n v="117124.786316"/>
    <n v="500262589.57800001"/>
  </r>
  <r>
    <n v="84117"/>
    <s v="Polyline"/>
    <n v="1"/>
    <n v="84117"/>
    <n v="1"/>
    <n v="84117"/>
    <s v="400 9999999906137"/>
    <n v="9999999906137"/>
    <s v=" "/>
    <n v="200.15199999999999"/>
    <n v="579"/>
    <n v="9.5000000000000001E-2"/>
    <n v="4.0999999999999996"/>
    <n v="7.4"/>
    <n v="821"/>
    <n v="1481"/>
    <n v="1"/>
    <x v="0"/>
    <n v="0.25"/>
    <n v="370"/>
    <n v="50"/>
    <n v="0.25"/>
    <n v="205"/>
    <n v="50"/>
    <n v="0"/>
    <n v="0"/>
    <n v="4"/>
    <s v="meandering"/>
    <s v="Oncorhynchus mykiss"/>
    <s v="summer"/>
    <x v="0"/>
    <x v="1"/>
    <x v="6"/>
    <s v="ACKOO-s (Ca)"/>
    <s v="na"/>
    <s v="na"/>
    <s v="independent"/>
    <s v="extirpated via barriers"/>
    <s v="anthropogenically blocked"/>
    <s v="SLOCWSD000012"/>
    <s v=" "/>
    <s v="N"/>
    <s v=" "/>
    <s v="Interior Columbia"/>
    <n v="0"/>
    <n v="1070547.8663900001"/>
    <n v="6882901077.6400003"/>
  </r>
  <r>
    <n v="84121"/>
    <s v="Polyline"/>
    <n v="1"/>
    <n v="84121"/>
    <n v="1"/>
    <n v="84121"/>
    <s v="1200 9999999906137"/>
    <n v="9999999906137"/>
    <s v=" "/>
    <n v="200.26300000000001"/>
    <n v="692"/>
    <n v="6.5000000000000002E-2"/>
    <n v="4.0999999999999996"/>
    <n v="7.3"/>
    <n v="821"/>
    <n v="1462"/>
    <n v="1"/>
    <x v="0"/>
    <n v="0.25"/>
    <n v="366"/>
    <n v="50"/>
    <n v="0.25"/>
    <n v="205"/>
    <n v="50"/>
    <n v="0"/>
    <n v="0"/>
    <n v="4"/>
    <s v="meandering"/>
    <s v="Oncorhynchus mykiss"/>
    <s v="summer"/>
    <x v="0"/>
    <x v="1"/>
    <x v="6"/>
    <s v="ACKOO-s (Ca)"/>
    <s v="na"/>
    <s v="na"/>
    <s v="independent"/>
    <s v="extirpated via barriers"/>
    <s v="anthropogenically blocked"/>
    <s v="SLOCWSD000012"/>
    <s v=" "/>
    <s v="N"/>
    <s v=" "/>
    <s v="Interior Columbia"/>
    <n v="0"/>
    <n v="1070547.8663900001"/>
    <n v="6882901077.6400003"/>
  </r>
  <r>
    <n v="84122"/>
    <s v="Polyline"/>
    <n v="1"/>
    <n v="84122"/>
    <n v="1"/>
    <n v="84122"/>
    <s v="1400 9999999906137"/>
    <n v="9999999906137"/>
    <s v=" "/>
    <n v="200.26300000000001"/>
    <n v="696"/>
    <n v="6.5000000000000002E-2"/>
    <n v="4.0999999999999996"/>
    <n v="7.3"/>
    <n v="821"/>
    <n v="1462"/>
    <n v="1"/>
    <x v="0"/>
    <n v="0.25"/>
    <n v="366"/>
    <n v="50"/>
    <n v="0.25"/>
    <n v="205"/>
    <n v="50"/>
    <n v="0"/>
    <n v="0"/>
    <n v="4"/>
    <s v="meandering"/>
    <s v="Oncorhynchus mykiss"/>
    <s v="summer"/>
    <x v="0"/>
    <x v="1"/>
    <x v="6"/>
    <s v="ACKOO-s (Ca)"/>
    <s v="na"/>
    <s v="na"/>
    <s v="independent"/>
    <s v="extirpated via barriers"/>
    <s v="anthropogenically blocked"/>
    <s v="SLOCWSD000012"/>
    <s v=" "/>
    <s v="N"/>
    <s v=" "/>
    <s v="Interior Columbia"/>
    <n v="0"/>
    <n v="1070547.8663900001"/>
    <n v="6882901077.6400003"/>
  </r>
  <r>
    <n v="84247"/>
    <s v="Polyline"/>
    <n v="1"/>
    <n v="84247"/>
    <n v="1"/>
    <n v="84247"/>
    <s v="1000 9999999906144"/>
    <n v="9999999906144"/>
    <s v=" "/>
    <n v="200.31200000000001"/>
    <n v="640"/>
    <n v="0.09"/>
    <n v="4.7"/>
    <n v="8.1999999999999993"/>
    <n v="941"/>
    <n v="1643"/>
    <n v="1"/>
    <x v="0"/>
    <n v="0.25"/>
    <n v="411"/>
    <n v="50"/>
    <n v="0.25"/>
    <n v="235"/>
    <n v="50"/>
    <n v="0"/>
    <n v="0"/>
    <n v="4"/>
    <s v="meandering"/>
    <s v="Oncorhynchus mykiss"/>
    <s v="summer"/>
    <x v="0"/>
    <x v="1"/>
    <x v="6"/>
    <s v="ACKOO-s (Ca)"/>
    <s v="na"/>
    <s v="na"/>
    <s v="independent"/>
    <s v="extirpated via barriers"/>
    <s v="naturally blocked"/>
    <s v="SLOCWSD000013"/>
    <s v=" "/>
    <s v="N"/>
    <s v=" "/>
    <s v="Interior Columbia"/>
    <n v="0"/>
    <n v="105133.98014100001"/>
    <n v="432588837.54900002"/>
  </r>
  <r>
    <n v="84251"/>
    <s v="Polyline"/>
    <n v="1"/>
    <n v="84251"/>
    <n v="1"/>
    <n v="84251"/>
    <s v="1800 9999999906144"/>
    <n v="9999999906144"/>
    <s v=" "/>
    <n v="200.31200000000001"/>
    <n v="730"/>
    <n v="8.5000000000000006E-2"/>
    <n v="4.5999999999999996"/>
    <n v="8.1"/>
    <n v="921"/>
    <n v="1623"/>
    <n v="1"/>
    <x v="0"/>
    <n v="0.25"/>
    <n v="406"/>
    <n v="50"/>
    <n v="0.25"/>
    <n v="230"/>
    <n v="50"/>
    <n v="0"/>
    <n v="0"/>
    <n v="4"/>
    <s v="meandering"/>
    <s v="Oncorhynchus mykiss"/>
    <s v="summer"/>
    <x v="0"/>
    <x v="1"/>
    <x v="6"/>
    <s v="ACKOO-s (Ca)"/>
    <s v="na"/>
    <s v="na"/>
    <s v="independent"/>
    <s v="extirpated via barriers"/>
    <s v="naturally blocked"/>
    <s v="SLOCWSD000013"/>
    <s v=" "/>
    <s v="N"/>
    <s v=" "/>
    <s v="Interior Columbia"/>
    <n v="0"/>
    <n v="105133.98014100001"/>
    <n v="432588837.54900002"/>
  </r>
  <r>
    <n v="84254"/>
    <s v="Polyline"/>
    <n v="1"/>
    <n v="84254"/>
    <n v="1"/>
    <n v="84254"/>
    <s v="2400 9999999906144"/>
    <n v="9999999906144"/>
    <s v=" "/>
    <n v="200.31200000000001"/>
    <n v="783"/>
    <n v="6.5000000000000002E-2"/>
    <n v="4.5999999999999996"/>
    <n v="8.1"/>
    <n v="921"/>
    <n v="1623"/>
    <n v="1"/>
    <x v="0"/>
    <n v="0.25"/>
    <n v="406"/>
    <n v="50"/>
    <n v="0.25"/>
    <n v="230"/>
    <n v="50"/>
    <n v="0"/>
    <n v="0"/>
    <n v="4"/>
    <s v="meandering"/>
    <s v="Oncorhynchus mykiss"/>
    <s v="summer"/>
    <x v="0"/>
    <x v="1"/>
    <x v="6"/>
    <s v="ACKOO-s (Ca)"/>
    <s v="na"/>
    <s v="na"/>
    <s v="independent"/>
    <s v="extirpated via barriers"/>
    <s v="naturally blocked"/>
    <s v="SLOCWSD000013"/>
    <s v=" "/>
    <s v="N"/>
    <s v=" "/>
    <s v="Interior Columbia"/>
    <n v="0"/>
    <n v="105133.98014100001"/>
    <n v="432588837.54900002"/>
  </r>
  <r>
    <n v="84255"/>
    <s v="Polyline"/>
    <n v="1"/>
    <n v="84255"/>
    <n v="1"/>
    <n v="84255"/>
    <s v="2600 9999999906144"/>
    <n v="9999999906144"/>
    <s v=" "/>
    <n v="200.31200000000001"/>
    <n v="798"/>
    <n v="0.09"/>
    <n v="4.5999999999999996"/>
    <n v="8.1"/>
    <n v="921"/>
    <n v="1623"/>
    <n v="1"/>
    <x v="0"/>
    <n v="0.25"/>
    <n v="406"/>
    <n v="50"/>
    <n v="0.25"/>
    <n v="230"/>
    <n v="50"/>
    <n v="0"/>
    <n v="0"/>
    <n v="4"/>
    <s v="meandering"/>
    <s v="Oncorhynchus mykiss"/>
    <s v="summer"/>
    <x v="0"/>
    <x v="1"/>
    <x v="6"/>
    <s v="ACKOO-s (Ca)"/>
    <s v="na"/>
    <s v="na"/>
    <s v="independent"/>
    <s v="extirpated via barriers"/>
    <s v="naturally blocked"/>
    <s v="SLOCWSD000013"/>
    <s v=" "/>
    <s v="N"/>
    <s v=" "/>
    <s v="Interior Columbia"/>
    <n v="0"/>
    <n v="105133.98014100001"/>
    <n v="432588837.54900002"/>
  </r>
  <r>
    <n v="84459"/>
    <s v="Polyline"/>
    <n v="1"/>
    <n v="84459"/>
    <n v="1"/>
    <n v="84459"/>
    <s v="6400 9999999906159"/>
    <n v="9999999906159"/>
    <s v=" "/>
    <n v="200.28299999999999"/>
    <n v="659"/>
    <n v="0.05"/>
    <n v="6.5"/>
    <n v="11"/>
    <n v="1302"/>
    <n v="2203"/>
    <n v="1"/>
    <x v="0"/>
    <n v="0.25"/>
    <n v="551"/>
    <n v="50"/>
    <n v="0.25"/>
    <n v="326"/>
    <n v="50"/>
    <n v="1"/>
    <n v="1"/>
    <n v="4"/>
    <s v="island-braided"/>
    <s v="Oncorhynchus mykiss"/>
    <s v="summer"/>
    <x v="0"/>
    <x v="1"/>
    <x v="6"/>
    <s v="ACKOO-s (Ca)"/>
    <s v="na"/>
    <s v="na"/>
    <s v="independent"/>
    <s v="extirpated via barriers"/>
    <s v="anthropogenically blocked"/>
    <s v="SLOCWSD000008"/>
    <s v=" "/>
    <s v="N"/>
    <s v=" "/>
    <s v="Interior Columbia"/>
    <n v="0"/>
    <n v="215756.85376100001"/>
    <n v="1338902647.04"/>
  </r>
  <r>
    <n v="84461"/>
    <s v="Polyline"/>
    <n v="1"/>
    <n v="84461"/>
    <n v="1"/>
    <n v="84461"/>
    <s v="6800 9999999906159"/>
    <n v="9999999906159"/>
    <s v=" "/>
    <n v="200.12200000000001"/>
    <n v="667"/>
    <n v="0.05"/>
    <n v="6.4"/>
    <n v="10.8"/>
    <n v="1281"/>
    <n v="2161"/>
    <n v="1"/>
    <x v="0"/>
    <n v="0.25"/>
    <n v="540"/>
    <n v="50"/>
    <n v="0.25"/>
    <n v="320"/>
    <n v="50"/>
    <n v="1"/>
    <n v="0"/>
    <n v="4"/>
    <s v="island-braided"/>
    <s v="Oncorhynchus mykiss"/>
    <s v="summer"/>
    <x v="0"/>
    <x v="1"/>
    <x v="6"/>
    <s v="ACKOO-s (Ca)"/>
    <s v="na"/>
    <s v="na"/>
    <s v="independent"/>
    <s v="extirpated via barriers"/>
    <s v="anthropogenically blocked"/>
    <s v="SLOCWSD000008"/>
    <s v=" "/>
    <s v="N"/>
    <s v=" "/>
    <s v="Interior Columbia"/>
    <n v="0"/>
    <n v="215756.85376100001"/>
    <n v="1338902647.04"/>
  </r>
  <r>
    <n v="84462"/>
    <s v="Polyline"/>
    <n v="1"/>
    <n v="84462"/>
    <n v="1"/>
    <n v="84462"/>
    <s v="7000 9999999906159"/>
    <n v="9999999906159"/>
    <s v=" "/>
    <n v="200.12200000000001"/>
    <n v="668"/>
    <n v="0.02"/>
    <n v="6.4"/>
    <n v="10.8"/>
    <n v="1281"/>
    <n v="2161"/>
    <n v="3"/>
    <x v="0"/>
    <n v="1"/>
    <n v="2161"/>
    <n v="200"/>
    <n v="0.25"/>
    <n v="320"/>
    <n v="50"/>
    <n v="1"/>
    <n v="0"/>
    <n v="4"/>
    <s v="meandering"/>
    <s v="Oncorhynchus mykiss"/>
    <s v="summer"/>
    <x v="0"/>
    <x v="1"/>
    <x v="6"/>
    <s v="ACKOO-s (Ca)"/>
    <s v="na"/>
    <s v="na"/>
    <s v="independent"/>
    <s v="extirpated via barriers"/>
    <s v="anthropogenically blocked"/>
    <s v="SLOCWSD000008"/>
    <s v=" "/>
    <s v="N"/>
    <s v=" "/>
    <s v="Interior Columbia"/>
    <n v="0"/>
    <n v="215756.85376100001"/>
    <n v="1338902647.04"/>
  </r>
  <r>
    <n v="84463"/>
    <s v="Polyline"/>
    <n v="1"/>
    <n v="84463"/>
    <n v="1"/>
    <n v="84463"/>
    <s v="7200 9999999906159"/>
    <n v="9999999906159"/>
    <s v=" "/>
    <n v="200.12200000000001"/>
    <n v="670"/>
    <n v="0.02"/>
    <n v="6.4"/>
    <n v="10.8"/>
    <n v="1281"/>
    <n v="2161"/>
    <n v="3"/>
    <x v="0"/>
    <n v="1"/>
    <n v="2161"/>
    <n v="200"/>
    <n v="0.25"/>
    <n v="320"/>
    <n v="50"/>
    <n v="1"/>
    <n v="0"/>
    <n v="4"/>
    <s v="meandering"/>
    <s v="Oncorhynchus mykiss"/>
    <s v="summer"/>
    <x v="0"/>
    <x v="1"/>
    <x v="6"/>
    <s v="ACKOO-s (Ca)"/>
    <s v="na"/>
    <s v="na"/>
    <s v="independent"/>
    <s v="extirpated via barriers"/>
    <s v="anthropogenically blocked"/>
    <s v="SLOCWSD000008"/>
    <s v=" "/>
    <s v="N"/>
    <s v=" "/>
    <s v="Interior Columbia"/>
    <n v="0"/>
    <n v="215756.85376100001"/>
    <n v="1338902647.04"/>
  </r>
  <r>
    <n v="84464"/>
    <s v="Polyline"/>
    <n v="1"/>
    <n v="84464"/>
    <n v="1"/>
    <n v="84464"/>
    <s v="7400 9999999906159"/>
    <n v="9999999906159"/>
    <s v=" "/>
    <n v="200.06700000000001"/>
    <n v="676"/>
    <n v="0.03"/>
    <n v="6.2"/>
    <n v="10.5"/>
    <n v="1240"/>
    <n v="2101"/>
    <n v="3"/>
    <x v="0"/>
    <n v="1"/>
    <n v="2101"/>
    <n v="200"/>
    <n v="0.25"/>
    <n v="310"/>
    <n v="50"/>
    <n v="1"/>
    <n v="0"/>
    <n v="4"/>
    <s v="meandering"/>
    <s v="Oncorhynchus mykiss"/>
    <s v="summer"/>
    <x v="0"/>
    <x v="1"/>
    <x v="6"/>
    <s v="ACKOO-s (Ca)"/>
    <s v="na"/>
    <s v="na"/>
    <s v="independent"/>
    <s v="extirpated via barriers"/>
    <s v="anthropogenically blocked"/>
    <s v="SLOCWSD000008"/>
    <s v=" "/>
    <s v="N"/>
    <s v=" "/>
    <s v="Interior Columbia"/>
    <n v="0"/>
    <n v="215756.85376100001"/>
    <n v="1338902647.04"/>
  </r>
  <r>
    <n v="84472"/>
    <s v="Polyline"/>
    <n v="1"/>
    <n v="84472"/>
    <n v="1"/>
    <n v="84472"/>
    <s v="9000 9999999906159"/>
    <n v="9999999906159"/>
    <s v=" "/>
    <n v="200.05099999999999"/>
    <n v="705"/>
    <n v="4.4999999999999998E-2"/>
    <n v="6"/>
    <n v="10.199999999999999"/>
    <n v="1200"/>
    <n v="2041"/>
    <n v="1"/>
    <x v="0"/>
    <n v="0.25"/>
    <n v="510"/>
    <n v="50"/>
    <n v="0.25"/>
    <n v="300"/>
    <n v="50"/>
    <n v="1"/>
    <n v="0"/>
    <n v="3"/>
    <s v="meandering"/>
    <s v="Oncorhynchus mykiss"/>
    <s v="summer"/>
    <x v="0"/>
    <x v="1"/>
    <x v="6"/>
    <s v="ACKOO-s (Ca)"/>
    <s v="na"/>
    <s v="na"/>
    <s v="independent"/>
    <s v="extirpated via barriers"/>
    <s v="anthropogenically blocked"/>
    <s v="SLOCWSD000008"/>
    <s v=" "/>
    <s v="N"/>
    <s v=" "/>
    <s v="Interior Columbia"/>
    <n v="0"/>
    <n v="215756.85376100001"/>
    <n v="1338902647.04"/>
  </r>
  <r>
    <n v="85274"/>
    <s v="Polyline"/>
    <n v="1"/>
    <n v="85274"/>
    <n v="1"/>
    <n v="85274"/>
    <s v="8200 9999999906254"/>
    <n v="9999999906254"/>
    <s v=" "/>
    <n v="199.94499999999999"/>
    <n v="1090"/>
    <n v="7.0000000000000007E-2"/>
    <n v="5.0999999999999996"/>
    <n v="8.9"/>
    <n v="1020"/>
    <n v="1780"/>
    <n v="1"/>
    <x v="0"/>
    <n v="0.25"/>
    <n v="445"/>
    <n v="50"/>
    <n v="0.25"/>
    <n v="255"/>
    <n v="50"/>
    <n v="0"/>
    <n v="0"/>
    <n v="4"/>
    <s v="island-braided"/>
    <s v="Oncorhynchus mykiss"/>
    <s v="summer"/>
    <x v="0"/>
    <x v="1"/>
    <x v="6"/>
    <s v="ACKOO-s (Ca)"/>
    <s v="na"/>
    <s v="na"/>
    <s v="independent"/>
    <s v="extirpated via barriers"/>
    <s v="anthropogenically blocked"/>
    <s v="SLOCWSD000010"/>
    <s v=" "/>
    <s v="N"/>
    <s v=" "/>
    <s v="Interior Columbia"/>
    <n v="0"/>
    <n v="140344.01698799999"/>
    <n v="660060767.44500005"/>
  </r>
  <r>
    <n v="85275"/>
    <s v="Polyline"/>
    <n v="1"/>
    <n v="85275"/>
    <n v="1"/>
    <n v="85275"/>
    <s v="8400 9999999906254"/>
    <n v="9999999906254"/>
    <s v=" "/>
    <n v="199.99100000000001"/>
    <n v="1085"/>
    <n v="4.4999999999999998E-2"/>
    <n v="5.0999999999999996"/>
    <n v="8.8000000000000007"/>
    <n v="1020"/>
    <n v="1760"/>
    <n v="1"/>
    <x v="0"/>
    <n v="0.25"/>
    <n v="440"/>
    <n v="50"/>
    <n v="0.25"/>
    <n v="255"/>
    <n v="50"/>
    <n v="0"/>
    <n v="0"/>
    <n v="4"/>
    <s v="island-braided"/>
    <s v="Oncorhynchus mykiss"/>
    <s v="summer"/>
    <x v="0"/>
    <x v="1"/>
    <x v="6"/>
    <s v="ACKOO-s (Ca)"/>
    <s v="na"/>
    <s v="na"/>
    <s v="independent"/>
    <s v="extirpated via barriers"/>
    <s v="anthropogenically blocked"/>
    <s v="SLOCWSD000010"/>
    <s v=" "/>
    <s v="N"/>
    <s v=" "/>
    <s v="Interior Columbia"/>
    <n v="0"/>
    <n v="140344.01698799999"/>
    <n v="660060767.44500005"/>
  </r>
  <r>
    <n v="85866"/>
    <s v="Polyline"/>
    <n v="1"/>
    <n v="85866"/>
    <n v="1"/>
    <n v="85866"/>
    <s v="400 9999999906312"/>
    <n v="9999999906312"/>
    <s v=" "/>
    <n v="200.423"/>
    <n v="546"/>
    <n v="2.5000000000000001E-2"/>
    <n v="13.8"/>
    <n v="21.7"/>
    <n v="2766"/>
    <n v="4349"/>
    <n v="3"/>
    <x v="0"/>
    <n v="1"/>
    <n v="4349"/>
    <n v="200"/>
    <n v="0.25"/>
    <n v="692"/>
    <n v="50"/>
    <n v="0"/>
    <n v="0"/>
    <n v="3"/>
    <s v="island-braided"/>
    <s v="Oncorhynchus mykiss"/>
    <s v="summer"/>
    <x v="0"/>
    <x v="1"/>
    <x v="6"/>
    <s v="ACKOO-s (Ca)"/>
    <s v="na"/>
    <s v="na"/>
    <s v="independent"/>
    <s v="extirpated via barriers"/>
    <s v="anthropogenically blocked"/>
    <s v="SLOCWSD000003"/>
    <s v=" "/>
    <s v="N"/>
    <s v=" "/>
    <s v="Interior Columbia"/>
    <n v="0"/>
    <n v="336733.92217199999"/>
    <n v="1856759088.6600001"/>
  </r>
  <r>
    <n v="85927"/>
    <s v="Polyline"/>
    <n v="1"/>
    <n v="85927"/>
    <n v="1"/>
    <n v="85927"/>
    <s v="12600 9999999906312"/>
    <n v="9999999906312"/>
    <s v=" "/>
    <n v="199.9"/>
    <n v="717"/>
    <n v="0.02"/>
    <n v="13.2"/>
    <n v="20.7"/>
    <n v="2639"/>
    <n v="4138"/>
    <n v="1"/>
    <x v="0"/>
    <n v="0.25"/>
    <n v="1035"/>
    <n v="50"/>
    <n v="0.25"/>
    <n v="660"/>
    <n v="50"/>
    <n v="1"/>
    <n v="0"/>
    <n v="2"/>
    <s v="island-braided"/>
    <s v="Oncorhynchus mykiss"/>
    <s v="summer"/>
    <x v="0"/>
    <x v="1"/>
    <x v="6"/>
    <s v="ACKOO-s (Ca)"/>
    <s v="na"/>
    <s v="na"/>
    <s v="independent"/>
    <s v="extirpated via barriers"/>
    <s v="anthropogenically blocked"/>
    <s v="SLOCWSD000003"/>
    <s v=" "/>
    <s v="N"/>
    <s v=" "/>
    <s v="Interior Columbia"/>
    <n v="0"/>
    <n v="336733.92217199999"/>
    <n v="1856759088.6600001"/>
  </r>
  <r>
    <n v="85928"/>
    <s v="Polyline"/>
    <n v="1"/>
    <n v="85928"/>
    <n v="1"/>
    <n v="85928"/>
    <s v="12800 9999999906312"/>
    <n v="9999999906312"/>
    <s v=" "/>
    <n v="199.9"/>
    <n v="721"/>
    <n v="3.5000000000000003E-2"/>
    <n v="13.2"/>
    <n v="20.8"/>
    <n v="2639"/>
    <n v="4158"/>
    <n v="1"/>
    <x v="0"/>
    <n v="0.25"/>
    <n v="1040"/>
    <n v="50"/>
    <n v="0.25"/>
    <n v="660"/>
    <n v="50"/>
    <n v="1"/>
    <n v="0"/>
    <n v="2"/>
    <s v="island-braided"/>
    <s v="Oncorhynchus mykiss"/>
    <s v="summer"/>
    <x v="0"/>
    <x v="1"/>
    <x v="6"/>
    <s v="ACKOO-s (Ca)"/>
    <s v="na"/>
    <s v="na"/>
    <s v="independent"/>
    <s v="extirpated via barriers"/>
    <s v="anthropogenically blocked"/>
    <s v="SLOCWSD000003"/>
    <s v=" "/>
    <s v="N"/>
    <s v=" "/>
    <s v="Interior Columbia"/>
    <n v="0"/>
    <n v="336733.92217199999"/>
    <n v="1856759088.6600001"/>
  </r>
  <r>
    <n v="86001"/>
    <s v="Polyline"/>
    <n v="1"/>
    <n v="86001"/>
    <n v="1"/>
    <n v="86001"/>
    <s v="27400 9999999906312"/>
    <n v="9999999906312"/>
    <s v=" "/>
    <n v="199.661"/>
    <n v="1114"/>
    <n v="0.09"/>
    <n v="5.8"/>
    <n v="9.9"/>
    <n v="1158"/>
    <n v="1977"/>
    <n v="1"/>
    <x v="0"/>
    <n v="0.25"/>
    <n v="494"/>
    <n v="50"/>
    <n v="0.25"/>
    <n v="290"/>
    <n v="50"/>
    <n v="1"/>
    <n v="0"/>
    <n v="4"/>
    <s v="island-braided"/>
    <s v="Oncorhynchus mykiss"/>
    <s v="summer"/>
    <x v="0"/>
    <x v="1"/>
    <x v="6"/>
    <s v="ACKOO-s (Ca)"/>
    <s v="na"/>
    <s v="na"/>
    <s v="independent"/>
    <s v="extirpated via barriers"/>
    <s v="anthropogenically blocked"/>
    <s v="SLOCWSD000003"/>
    <s v=" "/>
    <s v="N"/>
    <s v=" "/>
    <s v="Interior Columbia"/>
    <n v="0"/>
    <n v="336733.92217199999"/>
    <n v="1856759088.6600001"/>
  </r>
  <r>
    <n v="86025"/>
    <s v="Polyline"/>
    <n v="1"/>
    <n v="86025"/>
    <n v="1"/>
    <n v="86025"/>
    <s v="32200 9999999906312"/>
    <n v="9999999906312"/>
    <s v=" "/>
    <n v="200.46100000000001"/>
    <n v="1185"/>
    <n v="0.04"/>
    <n v="5"/>
    <n v="8.6999999999999993"/>
    <n v="1002"/>
    <n v="1744"/>
    <n v="3"/>
    <x v="0"/>
    <n v="1"/>
    <n v="1744"/>
    <n v="200"/>
    <n v="0.25"/>
    <n v="251"/>
    <n v="5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436"/>
    <s v="Polyline"/>
    <n v="1"/>
    <n v="86436"/>
    <n v="1"/>
    <n v="86436"/>
    <s v="400 9999999906351"/>
    <n v="9999999906351"/>
    <s v=" "/>
    <n v="199.77699999999999"/>
    <n v="730"/>
    <n v="2.5000000000000001E-2"/>
    <n v="10.1"/>
    <n v="16.2"/>
    <n v="2018"/>
    <n v="3236"/>
    <n v="3"/>
    <x v="0"/>
    <n v="1"/>
    <n v="3236"/>
    <n v="200"/>
    <n v="0.25"/>
    <n v="505"/>
    <n v="50"/>
    <n v="0"/>
    <n v="0"/>
    <n v="4"/>
    <s v="island-braided"/>
    <s v="Oncorhynchus mykiss"/>
    <s v="summer"/>
    <x v="0"/>
    <x v="1"/>
    <x v="6"/>
    <s v="ACKOO-s (Ca)"/>
    <s v="na"/>
    <s v="na"/>
    <s v="independent"/>
    <s v="extirpated via barriers"/>
    <s v="anthropogenically blocked"/>
    <s v="SLOCWSD000005"/>
    <s v=" "/>
    <s v="N"/>
    <s v=" "/>
    <s v="Interior Columbia"/>
    <n v="0"/>
    <n v="255369.499694"/>
    <n v="1695428198.4100001"/>
  </r>
  <r>
    <n v="86439"/>
    <s v="Polyline"/>
    <n v="1"/>
    <n v="86439"/>
    <n v="1"/>
    <n v="86439"/>
    <s v="1000 9999999906351"/>
    <n v="9999999906351"/>
    <s v=" "/>
    <n v="199.881"/>
    <n v="730"/>
    <n v="0.02"/>
    <n v="10.1"/>
    <n v="16.2"/>
    <n v="2019"/>
    <n v="3238"/>
    <n v="3"/>
    <x v="0"/>
    <n v="1"/>
    <n v="3238"/>
    <n v="200"/>
    <n v="0.25"/>
    <n v="505"/>
    <n v="50"/>
    <n v="0"/>
    <n v="0"/>
    <n v="4"/>
    <s v="island-braided"/>
    <s v="Oncorhynchus mykiss"/>
    <s v="summer"/>
    <x v="0"/>
    <x v="1"/>
    <x v="6"/>
    <s v="ACKOO-s (Ca)"/>
    <s v="na"/>
    <s v="na"/>
    <s v="independent"/>
    <s v="extirpated via barriers"/>
    <s v="anthropogenically blocked"/>
    <s v="SLOCWSD000005"/>
    <s v=" "/>
    <s v="N"/>
    <s v=" "/>
    <s v="Interior Columbia"/>
    <n v="0"/>
    <n v="255369.499694"/>
    <n v="1695428198.4100001"/>
  </r>
  <r>
    <n v="86440"/>
    <s v="Polyline"/>
    <n v="1"/>
    <n v="86440"/>
    <n v="1"/>
    <n v="86440"/>
    <s v="1200 9999999906351"/>
    <n v="9999999906351"/>
    <s v=" "/>
    <n v="199.881"/>
    <n v="739"/>
    <n v="2.5000000000000001E-2"/>
    <n v="10.1"/>
    <n v="16.3"/>
    <n v="2019"/>
    <n v="3258"/>
    <n v="1"/>
    <x v="0"/>
    <n v="0.25"/>
    <n v="815"/>
    <n v="50"/>
    <n v="0.25"/>
    <n v="505"/>
    <n v="50"/>
    <n v="0"/>
    <n v="0"/>
    <n v="4"/>
    <s v="island-braided"/>
    <s v="Oncorhynchus mykiss"/>
    <s v="summer"/>
    <x v="0"/>
    <x v="1"/>
    <x v="6"/>
    <s v="ACKOO-s (Ca)"/>
    <s v="na"/>
    <s v="na"/>
    <s v="independent"/>
    <s v="extirpated via barriers"/>
    <s v="anthropogenically blocked"/>
    <s v="SLOCWSD000005"/>
    <s v=" "/>
    <s v="N"/>
    <s v=" "/>
    <s v="Interior Columbia"/>
    <n v="0"/>
    <n v="255369.499694"/>
    <n v="1695428198.4100001"/>
  </r>
  <r>
    <n v="86442"/>
    <s v="Polyline"/>
    <n v="1"/>
    <n v="86442"/>
    <n v="1"/>
    <n v="86442"/>
    <s v="1600 9999999906351"/>
    <n v="9999999906351"/>
    <s v=" "/>
    <n v="199.881"/>
    <n v="741"/>
    <n v="0.08"/>
    <n v="10.1"/>
    <n v="16.3"/>
    <n v="2019"/>
    <n v="3258"/>
    <n v="1"/>
    <x v="0"/>
    <n v="0.25"/>
    <n v="815"/>
    <n v="50"/>
    <n v="0.25"/>
    <n v="505"/>
    <n v="50"/>
    <n v="0"/>
    <n v="0"/>
    <n v="4"/>
    <s v="island-braided"/>
    <s v="Oncorhynchus mykiss"/>
    <s v="summer"/>
    <x v="0"/>
    <x v="1"/>
    <x v="6"/>
    <s v="ACKOO-s (Ca)"/>
    <s v="na"/>
    <s v="na"/>
    <s v="independent"/>
    <s v="extirpated via barriers"/>
    <s v="anthropogenically blocked"/>
    <s v="SLOCWSD000005"/>
    <s v=" "/>
    <s v="N"/>
    <s v=" "/>
    <s v="Interior Columbia"/>
    <n v="0"/>
    <n v="255369.499694"/>
    <n v="1695428198.4100001"/>
  </r>
  <r>
    <n v="86462"/>
    <s v="Polyline"/>
    <n v="1"/>
    <n v="86462"/>
    <n v="1"/>
    <n v="86462"/>
    <s v="5600 9999999906351"/>
    <n v="9999999906351"/>
    <s v=" "/>
    <n v="200.23699999999999"/>
    <n v="833"/>
    <n v="3.5000000000000003E-2"/>
    <n v="10.1"/>
    <n v="16.2"/>
    <n v="2022"/>
    <n v="3244"/>
    <n v="3"/>
    <x v="0"/>
    <n v="1"/>
    <n v="3244"/>
    <n v="200"/>
    <n v="0.25"/>
    <n v="506"/>
    <n v="50"/>
    <n v="1"/>
    <n v="0"/>
    <n v="3"/>
    <s v="island-braided"/>
    <s v="Oncorhynchus mykiss"/>
    <s v="summer"/>
    <x v="0"/>
    <x v="1"/>
    <x v="6"/>
    <s v="ACKOO-s (Ca)"/>
    <s v="na"/>
    <s v="na"/>
    <s v="independent"/>
    <s v="extirpated via barriers"/>
    <s v="anthropogenically blocked"/>
    <s v="SLOCWSD000005"/>
    <s v=" "/>
    <s v="N"/>
    <s v=" "/>
    <s v="Interior Columbia"/>
    <n v="0"/>
    <n v="255369.499694"/>
    <n v="1695428198.4100001"/>
  </r>
  <r>
    <n v="86465"/>
    <s v="Polyline"/>
    <n v="1"/>
    <n v="86465"/>
    <n v="1"/>
    <n v="86465"/>
    <s v="6200 9999999906351"/>
    <n v="9999999906351"/>
    <s v=" "/>
    <n v="200.125"/>
    <n v="831"/>
    <n v="7.4999999999999997E-2"/>
    <n v="10.1"/>
    <n v="16.2"/>
    <n v="2021"/>
    <n v="3242"/>
    <n v="1"/>
    <x v="0"/>
    <n v="0.25"/>
    <n v="811"/>
    <n v="50"/>
    <n v="0.25"/>
    <n v="505"/>
    <n v="50"/>
    <n v="1"/>
    <n v="0"/>
    <n v="3"/>
    <s v="island-braided"/>
    <s v="Oncorhynchus mykiss"/>
    <s v="summer"/>
    <x v="0"/>
    <x v="1"/>
    <x v="6"/>
    <s v="ACKOO-s (Ca)"/>
    <s v="na"/>
    <s v="na"/>
    <s v="independent"/>
    <s v="extirpated via barriers"/>
    <s v="anthropogenically blocked"/>
    <s v="SLOCWSD000005"/>
    <s v=" "/>
    <s v="N"/>
    <s v=" "/>
    <s v="Interior Columbia"/>
    <n v="0"/>
    <n v="255369.499694"/>
    <n v="1695428198.4100001"/>
  </r>
  <r>
    <n v="86469"/>
    <s v="Polyline"/>
    <n v="1"/>
    <n v="86469"/>
    <n v="1"/>
    <n v="86469"/>
    <s v="7000 9999999906351"/>
    <n v="9999999906351"/>
    <s v=" "/>
    <n v="199.97"/>
    <n v="847"/>
    <n v="4.4999999999999998E-2"/>
    <n v="10"/>
    <n v="16.100000000000001"/>
    <n v="2000"/>
    <n v="3220"/>
    <n v="1"/>
    <x v="0"/>
    <n v="0.25"/>
    <n v="805"/>
    <n v="50"/>
    <n v="0.25"/>
    <n v="500"/>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2"/>
    <s v="Polyline"/>
    <n v="1"/>
    <n v="86472"/>
    <n v="1"/>
    <n v="86472"/>
    <s v="7600 9999999906351"/>
    <n v="9999999906351"/>
    <s v=" "/>
    <n v="199.89500000000001"/>
    <n v="845"/>
    <n v="0.04"/>
    <n v="9.9"/>
    <n v="15.9"/>
    <n v="1979"/>
    <n v="3178"/>
    <n v="3"/>
    <x v="0"/>
    <n v="1"/>
    <n v="3178"/>
    <n v="200"/>
    <n v="0.25"/>
    <n v="49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3"/>
    <s v="Polyline"/>
    <n v="1"/>
    <n v="86473"/>
    <n v="1"/>
    <n v="86473"/>
    <s v="7800 9999999906351"/>
    <n v="9999999906351"/>
    <s v=" "/>
    <n v="199.89500000000001"/>
    <n v="847"/>
    <n v="2.5000000000000001E-2"/>
    <n v="9.9"/>
    <n v="15.9"/>
    <n v="1979"/>
    <n v="3178"/>
    <n v="3"/>
    <x v="0"/>
    <n v="1"/>
    <n v="3178"/>
    <n v="200"/>
    <n v="0.25"/>
    <n v="49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4"/>
    <s v="Polyline"/>
    <n v="1"/>
    <n v="86474"/>
    <n v="1"/>
    <n v="86474"/>
    <s v="8000 9999999906351"/>
    <n v="9999999906351"/>
    <s v=" "/>
    <n v="199.89500000000001"/>
    <n v="852"/>
    <n v="3.5000000000000003E-2"/>
    <n v="9.9"/>
    <n v="15.9"/>
    <n v="1979"/>
    <n v="3178"/>
    <n v="3"/>
    <x v="0"/>
    <n v="1"/>
    <n v="3178"/>
    <n v="200"/>
    <n v="0.25"/>
    <n v="49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6"/>
    <s v="Polyline"/>
    <n v="1"/>
    <n v="86476"/>
    <n v="1"/>
    <n v="86476"/>
    <s v="8400 9999999906351"/>
    <n v="9999999906351"/>
    <s v=" "/>
    <n v="199.89500000000001"/>
    <n v="857"/>
    <n v="2.5000000000000001E-2"/>
    <n v="9.9"/>
    <n v="15.9"/>
    <n v="1979"/>
    <n v="3178"/>
    <n v="3"/>
    <x v="0"/>
    <n v="1"/>
    <n v="3178"/>
    <n v="200"/>
    <n v="0.25"/>
    <n v="49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7"/>
    <s v="Polyline"/>
    <n v="1"/>
    <n v="86477"/>
    <n v="1"/>
    <n v="86477"/>
    <s v="8600 9999999906351"/>
    <n v="9999999906351"/>
    <s v=" "/>
    <n v="200.19"/>
    <n v="860"/>
    <n v="3.5000000000000003E-2"/>
    <n v="9.9"/>
    <n v="15.9"/>
    <n v="1982"/>
    <n v="3183"/>
    <n v="3"/>
    <x v="0"/>
    <n v="1"/>
    <n v="3183"/>
    <n v="200"/>
    <n v="0.25"/>
    <n v="496"/>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82"/>
    <s v="Polyline"/>
    <n v="1"/>
    <n v="86482"/>
    <n v="1"/>
    <n v="86482"/>
    <s v="9600 9999999906351"/>
    <n v="9999999906351"/>
    <s v=" "/>
    <n v="200.291"/>
    <n v="898"/>
    <n v="7.0000000000000007E-2"/>
    <n v="9.8000000000000007"/>
    <n v="15.7"/>
    <n v="1963"/>
    <n v="3145"/>
    <n v="1"/>
    <x v="0"/>
    <n v="0.25"/>
    <n v="786"/>
    <n v="50"/>
    <n v="0.25"/>
    <n v="491"/>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84"/>
    <s v="Polyline"/>
    <n v="1"/>
    <n v="86484"/>
    <n v="1"/>
    <n v="86484"/>
    <s v="10000 9999999906351"/>
    <n v="9999999906351"/>
    <s v=" "/>
    <n v="200.291"/>
    <n v="888"/>
    <n v="8.5000000000000006E-2"/>
    <n v="9.8000000000000007"/>
    <n v="15.7"/>
    <n v="1963"/>
    <n v="3145"/>
    <n v="1"/>
    <x v="0"/>
    <n v="0.25"/>
    <n v="786"/>
    <n v="50"/>
    <n v="0.25"/>
    <n v="491"/>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86"/>
    <s v="Polyline"/>
    <n v="1"/>
    <n v="86486"/>
    <n v="1"/>
    <n v="86486"/>
    <s v="10400 9999999906351"/>
    <n v="9999999906351"/>
    <s v=" "/>
    <n v="200.25200000000001"/>
    <n v="883"/>
    <n v="5.5E-2"/>
    <n v="9.8000000000000007"/>
    <n v="15.7"/>
    <n v="1962"/>
    <n v="3144"/>
    <n v="1"/>
    <x v="0"/>
    <n v="0.25"/>
    <n v="786"/>
    <n v="50"/>
    <n v="0.25"/>
    <n v="491"/>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490"/>
    <s v="Polyline"/>
    <n v="1"/>
    <n v="86490"/>
    <n v="1"/>
    <n v="86490"/>
    <s v="11200 9999999906351"/>
    <n v="9999999906351"/>
    <s v=" "/>
    <n v="200.27600000000001"/>
    <n v="881"/>
    <n v="4.4999999999999998E-2"/>
    <n v="9.6999999999999993"/>
    <n v="15.6"/>
    <n v="1943"/>
    <n v="3124"/>
    <n v="1"/>
    <x v="0"/>
    <n v="0.25"/>
    <n v="781"/>
    <n v="50"/>
    <n v="0.25"/>
    <n v="486"/>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05"/>
    <s v="Polyline"/>
    <n v="1"/>
    <n v="86505"/>
    <n v="1"/>
    <n v="86505"/>
    <s v="14200 9999999906351"/>
    <n v="9999999906351"/>
    <s v=" "/>
    <n v="200.13"/>
    <n v="890"/>
    <n v="0.08"/>
    <n v="9.6"/>
    <n v="15.5"/>
    <n v="1921"/>
    <n v="3102"/>
    <n v="1"/>
    <x v="0"/>
    <n v="0.25"/>
    <n v="776"/>
    <n v="50"/>
    <n v="0.25"/>
    <n v="480"/>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06"/>
    <s v="Polyline"/>
    <n v="1"/>
    <n v="86506"/>
    <n v="1"/>
    <n v="86506"/>
    <s v="14400 9999999906351"/>
    <n v="9999999906351"/>
    <s v=" "/>
    <n v="200.28399999999999"/>
    <n v="886"/>
    <n v="0.06"/>
    <n v="9.5"/>
    <n v="15.4"/>
    <n v="1903"/>
    <n v="3084"/>
    <n v="1"/>
    <x v="0"/>
    <n v="0.25"/>
    <n v="771"/>
    <n v="50"/>
    <n v="0.25"/>
    <n v="476"/>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16"/>
    <s v="Polyline"/>
    <n v="1"/>
    <n v="86516"/>
    <n v="1"/>
    <n v="86516"/>
    <s v="16400 9999999906351"/>
    <n v="9999999906351"/>
    <s v=" "/>
    <n v="200.04900000000001"/>
    <n v="889"/>
    <n v="2.5000000000000001E-2"/>
    <n v="7.5"/>
    <n v="12.3"/>
    <n v="1500"/>
    <n v="2461"/>
    <n v="3"/>
    <x v="0"/>
    <n v="1"/>
    <n v="2461"/>
    <n v="200"/>
    <n v="0.25"/>
    <n v="37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17"/>
    <s v="Polyline"/>
    <n v="1"/>
    <n v="86517"/>
    <n v="1"/>
    <n v="86517"/>
    <s v="16600 9999999906351"/>
    <n v="9999999906351"/>
    <s v=" "/>
    <n v="200.04900000000001"/>
    <n v="890"/>
    <n v="3.5000000000000003E-2"/>
    <n v="7.5"/>
    <n v="12.3"/>
    <n v="1500"/>
    <n v="2461"/>
    <n v="3"/>
    <x v="0"/>
    <n v="1"/>
    <n v="2461"/>
    <n v="200"/>
    <n v="0.25"/>
    <n v="37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1"/>
    <s v="Polyline"/>
    <n v="1"/>
    <n v="86521"/>
    <n v="1"/>
    <n v="86521"/>
    <s v="17400 9999999906351"/>
    <n v="9999999906351"/>
    <s v=" "/>
    <n v="200.023"/>
    <n v="897"/>
    <n v="0.09"/>
    <n v="7.3"/>
    <n v="12.1"/>
    <n v="1460"/>
    <n v="2420"/>
    <n v="1"/>
    <x v="0"/>
    <n v="0.25"/>
    <n v="605"/>
    <n v="50"/>
    <n v="0.25"/>
    <n v="36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4"/>
    <s v="Polyline"/>
    <n v="1"/>
    <n v="86524"/>
    <n v="1"/>
    <n v="86524"/>
    <s v="18000 9999999906351"/>
    <n v="9999999906351"/>
    <s v=" "/>
    <n v="199.94300000000001"/>
    <n v="909"/>
    <n v="0.05"/>
    <n v="7.3"/>
    <n v="12.1"/>
    <n v="1460"/>
    <n v="2419"/>
    <n v="1"/>
    <x v="0"/>
    <n v="0.25"/>
    <n v="605"/>
    <n v="50"/>
    <n v="0.25"/>
    <n v="36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5"/>
    <s v="Polyline"/>
    <n v="1"/>
    <n v="86525"/>
    <n v="1"/>
    <n v="86525"/>
    <s v="18200 9999999906351"/>
    <n v="9999999906351"/>
    <s v=" "/>
    <n v="199.95099999999999"/>
    <n v="908"/>
    <n v="4.4999999999999998E-2"/>
    <n v="7.3"/>
    <n v="12.1"/>
    <n v="1460"/>
    <n v="2419"/>
    <n v="1"/>
    <x v="0"/>
    <n v="0.25"/>
    <n v="605"/>
    <n v="50"/>
    <n v="0.25"/>
    <n v="36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6"/>
    <s v="Polyline"/>
    <n v="1"/>
    <n v="86526"/>
    <n v="1"/>
    <n v="86526"/>
    <s v="18400 9999999906351"/>
    <n v="9999999906351"/>
    <s v=" "/>
    <n v="199.952"/>
    <n v="904"/>
    <n v="2.5000000000000001E-2"/>
    <n v="7.3"/>
    <n v="12.1"/>
    <n v="1460"/>
    <n v="2419"/>
    <n v="3"/>
    <x v="0"/>
    <n v="1"/>
    <n v="2419"/>
    <n v="200"/>
    <n v="0.25"/>
    <n v="36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7"/>
    <s v="Polyline"/>
    <n v="1"/>
    <n v="86527"/>
    <n v="1"/>
    <n v="86527"/>
    <s v="18600 9999999906351"/>
    <n v="9999999906351"/>
    <s v=" "/>
    <n v="200.03399999999999"/>
    <n v="908"/>
    <n v="4.4999999999999998E-2"/>
    <n v="7.1"/>
    <n v="11.8"/>
    <n v="1420"/>
    <n v="2360"/>
    <n v="1"/>
    <x v="0"/>
    <n v="0.25"/>
    <n v="590"/>
    <n v="50"/>
    <n v="0.25"/>
    <n v="35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8"/>
    <s v="Polyline"/>
    <n v="1"/>
    <n v="86528"/>
    <n v="1"/>
    <n v="86528"/>
    <s v="18800 9999999906351"/>
    <n v="9999999906351"/>
    <s v=" "/>
    <n v="200.101"/>
    <n v="913"/>
    <n v="2.5000000000000001E-2"/>
    <n v="7.1"/>
    <n v="11.8"/>
    <n v="1421"/>
    <n v="2361"/>
    <n v="3"/>
    <x v="0"/>
    <n v="1"/>
    <n v="2361"/>
    <n v="200"/>
    <n v="0.25"/>
    <n v="35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9"/>
    <s v="Polyline"/>
    <n v="1"/>
    <n v="86529"/>
    <n v="1"/>
    <n v="86529"/>
    <s v="19000 9999999906351"/>
    <n v="9999999906351"/>
    <s v=" "/>
    <n v="200.15299999999999"/>
    <n v="911"/>
    <n v="0.03"/>
    <n v="7.1"/>
    <n v="11.7"/>
    <n v="1421"/>
    <n v="2342"/>
    <n v="3"/>
    <x v="0"/>
    <n v="1"/>
    <n v="2342"/>
    <n v="200"/>
    <n v="0.25"/>
    <n v="35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31"/>
    <s v="Polyline"/>
    <n v="1"/>
    <n v="86531"/>
    <n v="1"/>
    <n v="86531"/>
    <s v="19400 9999999906351"/>
    <n v="9999999906351"/>
    <s v=" "/>
    <n v="200.423"/>
    <n v="896"/>
    <n v="3.5000000000000003E-2"/>
    <n v="7"/>
    <n v="11.7"/>
    <n v="1403"/>
    <n v="2345"/>
    <n v="3"/>
    <x v="0"/>
    <n v="1"/>
    <n v="2345"/>
    <n v="200"/>
    <n v="0.25"/>
    <n v="351"/>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32"/>
    <s v="Polyline"/>
    <n v="1"/>
    <n v="86532"/>
    <n v="1"/>
    <n v="86532"/>
    <s v="19600 9999999906351"/>
    <n v="9999999906351"/>
    <s v=" "/>
    <n v="200.352"/>
    <n v="900"/>
    <n v="3.5000000000000003E-2"/>
    <n v="7"/>
    <n v="11.7"/>
    <n v="1402"/>
    <n v="2344"/>
    <n v="1"/>
    <x v="0"/>
    <n v="0.25"/>
    <n v="586"/>
    <n v="50"/>
    <n v="0.25"/>
    <n v="351"/>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33"/>
    <s v="Polyline"/>
    <n v="1"/>
    <n v="86533"/>
    <n v="1"/>
    <n v="86533"/>
    <s v="19800 9999999906351"/>
    <n v="9999999906351"/>
    <s v=" "/>
    <n v="200.30099999999999"/>
    <n v="903"/>
    <n v="4.4999999999999998E-2"/>
    <n v="7"/>
    <n v="11.6"/>
    <n v="1402"/>
    <n v="2323"/>
    <n v="1"/>
    <x v="0"/>
    <n v="0.25"/>
    <n v="581"/>
    <n v="50"/>
    <n v="0.25"/>
    <n v="351"/>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36"/>
    <s v="Polyline"/>
    <n v="1"/>
    <n v="86536"/>
    <n v="1"/>
    <n v="86536"/>
    <s v="20400 9999999906351"/>
    <n v="9999999906351"/>
    <s v=" "/>
    <n v="200.12"/>
    <n v="900"/>
    <n v="3.5000000000000003E-2"/>
    <n v="6.9"/>
    <n v="11.5"/>
    <n v="1381"/>
    <n v="2301"/>
    <n v="1"/>
    <x v="0"/>
    <n v="0.25"/>
    <n v="575"/>
    <n v="50"/>
    <n v="0.25"/>
    <n v="345"/>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37"/>
    <s v="Polyline"/>
    <n v="1"/>
    <n v="86537"/>
    <n v="1"/>
    <n v="86537"/>
    <s v="20600 9999999906351"/>
    <n v="9999999906351"/>
    <s v=" "/>
    <n v="199.91300000000001"/>
    <n v="903"/>
    <n v="0.02"/>
    <n v="6.9"/>
    <n v="11.4"/>
    <n v="1379"/>
    <n v="2279"/>
    <n v="3"/>
    <x v="0"/>
    <n v="1"/>
    <n v="2279"/>
    <n v="200"/>
    <n v="0.25"/>
    <n v="34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38"/>
    <s v="Polyline"/>
    <n v="1"/>
    <n v="86538"/>
    <n v="1"/>
    <n v="86538"/>
    <s v="20800 9999999906351"/>
    <n v="9999999906351"/>
    <s v=" "/>
    <n v="199.86699999999999"/>
    <n v="904"/>
    <n v="0.04"/>
    <n v="6.9"/>
    <n v="11.4"/>
    <n v="1379"/>
    <n v="2278"/>
    <n v="3"/>
    <x v="0"/>
    <n v="1"/>
    <n v="2278"/>
    <n v="200"/>
    <n v="0.25"/>
    <n v="34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39"/>
    <s v="Polyline"/>
    <n v="1"/>
    <n v="86539"/>
    <n v="1"/>
    <n v="86539"/>
    <s v="21000 9999999906351"/>
    <n v="9999999906351"/>
    <s v=" "/>
    <n v="199.99799999999999"/>
    <n v="906"/>
    <n v="5.5E-2"/>
    <n v="6.9"/>
    <n v="11.4"/>
    <n v="1380"/>
    <n v="2280"/>
    <n v="1"/>
    <x v="0"/>
    <n v="0.25"/>
    <n v="570"/>
    <n v="50"/>
    <n v="0.25"/>
    <n v="345"/>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40"/>
    <s v="Polyline"/>
    <n v="1"/>
    <n v="86540"/>
    <n v="1"/>
    <n v="86540"/>
    <s v="21200 9999999906351"/>
    <n v="9999999906351"/>
    <s v=" "/>
    <n v="200.12200000000001"/>
    <n v="907"/>
    <n v="0.04"/>
    <n v="6.8"/>
    <n v="11.3"/>
    <n v="1361"/>
    <n v="2261"/>
    <n v="3"/>
    <x v="0"/>
    <n v="1"/>
    <n v="2261"/>
    <n v="200"/>
    <n v="0.25"/>
    <n v="340"/>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41"/>
    <s v="Polyline"/>
    <n v="1"/>
    <n v="86541"/>
    <n v="1"/>
    <n v="86541"/>
    <s v="21400 9999999906351"/>
    <n v="9999999906351"/>
    <s v=" "/>
    <n v="199.96"/>
    <n v="905"/>
    <n v="0.03"/>
    <n v="6.8"/>
    <n v="11.3"/>
    <n v="1360"/>
    <n v="2260"/>
    <n v="3"/>
    <x v="0"/>
    <n v="1"/>
    <n v="2260"/>
    <n v="200"/>
    <n v="0.25"/>
    <n v="340"/>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43"/>
    <s v="Polyline"/>
    <n v="1"/>
    <n v="86543"/>
    <n v="1"/>
    <n v="86543"/>
    <s v="21800 9999999906351"/>
    <n v="9999999906351"/>
    <s v=" "/>
    <n v="200.148"/>
    <n v="903"/>
    <n v="2.5000000000000001E-2"/>
    <n v="6.8"/>
    <n v="11.3"/>
    <n v="1361"/>
    <n v="2262"/>
    <n v="3"/>
    <x v="0"/>
    <n v="1"/>
    <n v="2262"/>
    <n v="200"/>
    <n v="0.25"/>
    <n v="340"/>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44"/>
    <s v="Polyline"/>
    <n v="1"/>
    <n v="86544"/>
    <n v="1"/>
    <n v="86544"/>
    <s v="22000 9999999906351"/>
    <n v="9999999906351"/>
    <s v=" "/>
    <n v="200.34399999999999"/>
    <n v="907"/>
    <n v="5.5E-2"/>
    <n v="6.7"/>
    <n v="11.2"/>
    <n v="1342"/>
    <n v="2244"/>
    <n v="1"/>
    <x v="0"/>
    <n v="0.25"/>
    <n v="561"/>
    <n v="50"/>
    <n v="0.25"/>
    <n v="336"/>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45"/>
    <s v="Polyline"/>
    <n v="1"/>
    <n v="86545"/>
    <n v="1"/>
    <n v="86545"/>
    <s v="22200 9999999906351"/>
    <n v="9999999906351"/>
    <s v=" "/>
    <n v="200.34800000000001"/>
    <n v="915"/>
    <n v="7.0000000000000007E-2"/>
    <n v="6.7"/>
    <n v="11.2"/>
    <n v="1342"/>
    <n v="2244"/>
    <n v="1"/>
    <x v="0"/>
    <n v="0.25"/>
    <n v="561"/>
    <n v="50"/>
    <n v="0.25"/>
    <n v="336"/>
    <n v="5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546"/>
    <s v="Polyline"/>
    <n v="1"/>
    <n v="86546"/>
    <n v="1"/>
    <n v="86546"/>
    <s v="22400 9999999906351"/>
    <n v="9999999906351"/>
    <s v=" "/>
    <n v="200.476"/>
    <n v="918"/>
    <n v="7.4999999999999997E-2"/>
    <n v="6"/>
    <n v="10.199999999999999"/>
    <n v="1203"/>
    <n v="2045"/>
    <n v="1"/>
    <x v="0"/>
    <n v="0.25"/>
    <n v="511"/>
    <n v="50"/>
    <n v="0.25"/>
    <n v="301"/>
    <n v="50"/>
    <n v="1"/>
    <n v="0"/>
    <n v="4"/>
    <s v="meandering"/>
    <s v="Oncorhynchus mykiss"/>
    <s v="summer"/>
    <x v="0"/>
    <x v="1"/>
    <x v="6"/>
    <s v="ACKOO-s (Ca)"/>
    <s v="na"/>
    <s v="na"/>
    <s v="independent"/>
    <s v="extirpated via barriers"/>
    <s v="anthropogenically blocked"/>
    <s v="SLOCWSD000005"/>
    <s v=" "/>
    <s v="N"/>
    <s v=" "/>
    <s v="Interior Columbia"/>
    <n v="0"/>
    <n v="255369.499694"/>
    <n v="1695428198.4100001"/>
  </r>
  <r>
    <n v="86752"/>
    <s v="Polyline"/>
    <n v="1"/>
    <n v="86752"/>
    <n v="1"/>
    <n v="86752"/>
    <s v="200 9999999906365"/>
    <n v="9999999906365"/>
    <s v=" "/>
    <n v="199.90899999999999"/>
    <n v="878"/>
    <n v="8.5000000000000006E-2"/>
    <n v="9.6999999999999993"/>
    <n v="15.6"/>
    <n v="1939"/>
    <n v="3119"/>
    <n v="1"/>
    <x v="0"/>
    <n v="0.25"/>
    <n v="780"/>
    <n v="50"/>
    <n v="0.25"/>
    <n v="485"/>
    <n v="50"/>
    <n v="0"/>
    <n v="0"/>
    <n v="4"/>
    <s v="meandering"/>
    <s v="Oncorhynchus mykiss"/>
    <s v="summer"/>
    <x v="0"/>
    <x v="1"/>
    <x v="6"/>
    <s v="ACKOO-s (Ca)"/>
    <s v="na"/>
    <s v="na"/>
    <s v="independent"/>
    <s v="extirpated via barriers"/>
    <s v="anthropogenically blocked"/>
    <s v="SLOCWSD000005"/>
    <s v=" "/>
    <s v="N"/>
    <s v=" "/>
    <s v="Interior Columbia"/>
    <n v="0"/>
    <n v="255369.499694"/>
    <n v="1695428198.4100001"/>
  </r>
  <r>
    <n v="86753"/>
    <s v="Polyline"/>
    <n v="1"/>
    <n v="86753"/>
    <n v="1"/>
    <n v="86753"/>
    <s v="400 9999999906365"/>
    <n v="9999999906365"/>
    <s v=" "/>
    <n v="199.96299999999999"/>
    <n v="874"/>
    <n v="3.5000000000000003E-2"/>
    <n v="9.6999999999999993"/>
    <n v="15.6"/>
    <n v="1940"/>
    <n v="3119"/>
    <n v="3"/>
    <x v="0"/>
    <n v="1"/>
    <n v="3119"/>
    <n v="200"/>
    <n v="0.25"/>
    <n v="485"/>
    <n v="50"/>
    <n v="0"/>
    <n v="0"/>
    <n v="4"/>
    <s v="meandering"/>
    <s v="Oncorhynchus mykiss"/>
    <s v="summer"/>
    <x v="0"/>
    <x v="1"/>
    <x v="6"/>
    <s v="ACKOO-s (Ca)"/>
    <s v="na"/>
    <s v="na"/>
    <s v="independent"/>
    <s v="extirpated via barriers"/>
    <s v="anthropogenically blocked"/>
    <s v="SLOCWSD000005"/>
    <s v=" "/>
    <s v="N"/>
    <s v=" "/>
    <s v="Interior Columbia"/>
    <n v="0"/>
    <n v="255369.499694"/>
    <n v="1695428198.4100001"/>
  </r>
  <r>
    <n v="86820"/>
    <s v="Polyline"/>
    <n v="1"/>
    <n v="86820"/>
    <n v="1"/>
    <n v="86820"/>
    <s v="200 9999999906372"/>
    <n v="9999999906372"/>
    <s v=" "/>
    <n v="199.68799999999999"/>
    <n v="882"/>
    <n v="3.5000000000000003E-2"/>
    <n v="9.5"/>
    <n v="15.3"/>
    <n v="1897"/>
    <n v="3055"/>
    <n v="3"/>
    <x v="0"/>
    <n v="1"/>
    <n v="3055"/>
    <n v="200"/>
    <n v="0.25"/>
    <n v="474"/>
    <n v="50"/>
    <n v="1"/>
    <n v="1"/>
    <n v="4"/>
    <s v="meandering"/>
    <s v="Oncorhynchus mykiss"/>
    <s v="summer"/>
    <x v="0"/>
    <x v="1"/>
    <x v="6"/>
    <s v="ACKOO-s (Ca)"/>
    <s v="na"/>
    <s v="na"/>
    <s v="independent"/>
    <s v="extirpated via barriers"/>
    <s v="anthropogenically blocked"/>
    <s v="SLOCWSD000005"/>
    <s v=" "/>
    <s v="N"/>
    <s v=" "/>
    <s v="Interior Columbia"/>
    <n v="0"/>
    <n v="255369.499694"/>
    <n v="1695428198.4100001"/>
  </r>
  <r>
    <n v="86858"/>
    <s v="Polyline"/>
    <n v="1"/>
    <n v="86858"/>
    <n v="1"/>
    <n v="86858"/>
    <s v="800 9999999906375"/>
    <n v="9999999906375"/>
    <s v=" "/>
    <n v="199.845"/>
    <n v="894"/>
    <n v="0.03"/>
    <n v="6.9"/>
    <n v="11.4"/>
    <n v="1379"/>
    <n v="2278"/>
    <n v="3"/>
    <x v="0"/>
    <n v="1"/>
    <n v="2278"/>
    <n v="200"/>
    <n v="0.25"/>
    <n v="345"/>
    <n v="50"/>
    <n v="1"/>
    <n v="0"/>
    <n v="4"/>
    <s v="island-braided"/>
    <s v="Oncorhynchus mykiss"/>
    <s v="summer"/>
    <x v="0"/>
    <x v="1"/>
    <x v="6"/>
    <s v="ACKOO-s (Ca)"/>
    <s v="na"/>
    <s v="na"/>
    <s v="independent"/>
    <s v="extirpated via barriers"/>
    <s v="anthropogenically blocked"/>
    <s v="SLOCWSD000002"/>
    <s v=" "/>
    <s v="N"/>
    <s v=" "/>
    <s v="Interior Columbia"/>
    <n v="0"/>
    <n v="178824.850668"/>
    <n v="974364424.51300001"/>
  </r>
  <r>
    <n v="87542"/>
    <s v="Polyline"/>
    <n v="1"/>
    <n v="87542"/>
    <n v="1"/>
    <n v="87542"/>
    <s v="200 9999999906440"/>
    <n v="9999999906440"/>
    <s v=" "/>
    <n v="199.68600000000001"/>
    <n v="909"/>
    <n v="0.09"/>
    <n v="4.2"/>
    <n v="7.4"/>
    <n v="839"/>
    <n v="1478"/>
    <n v="1"/>
    <x v="0"/>
    <n v="0.25"/>
    <n v="370"/>
    <n v="50"/>
    <n v="0.25"/>
    <n v="210"/>
    <n v="50"/>
    <n v="0"/>
    <n v="0"/>
    <n v="4"/>
    <s v="meandering"/>
    <s v="Oncorhynchus mykiss"/>
    <s v="summer"/>
    <x v="0"/>
    <x v="1"/>
    <x v="6"/>
    <s v="ACKOO-s (Ca)"/>
    <s v="na"/>
    <s v="na"/>
    <s v="independent"/>
    <s v="extirpated via barriers"/>
    <s v="anthropogenically blocked"/>
    <s v="SLOCWSD000005"/>
    <s v=" "/>
    <s v="N"/>
    <s v=" "/>
    <s v="Interior Columbia"/>
    <n v="0"/>
    <n v="255369.499694"/>
    <n v="1695428198.4100001"/>
  </r>
  <r>
    <n v="88992"/>
    <s v="Polyline"/>
    <n v="1"/>
    <n v="88992"/>
    <n v="1"/>
    <n v="88992"/>
    <s v="400 9999999906610"/>
    <n v="9999999906610"/>
    <s v=" "/>
    <n v="199.946"/>
    <n v="543"/>
    <n v="7.0000000000000007E-2"/>
    <n v="5.8"/>
    <n v="9.9"/>
    <n v="1160"/>
    <n v="1979"/>
    <n v="1"/>
    <x v="0"/>
    <n v="0.25"/>
    <n v="495"/>
    <n v="50"/>
    <n v="0.25"/>
    <n v="290"/>
    <n v="50"/>
    <n v="0"/>
    <n v="0"/>
    <n v="2"/>
    <s v="island-braided"/>
    <s v="Oncorhynchus mykiss"/>
    <s v="summer"/>
    <x v="0"/>
    <x v="1"/>
    <x v="6"/>
    <s v="ACKOO-s (Ca)"/>
    <s v="na"/>
    <s v="na"/>
    <s v="independent"/>
    <s v="extirpated via barriers"/>
    <s v="naturally blocked"/>
    <s v="SLOCWSD000032"/>
    <s v=" "/>
    <s v="N"/>
    <s v=" "/>
    <s v="Interior Columbia"/>
    <n v="0"/>
    <n v="182462.608431"/>
    <n v="854882497.204"/>
  </r>
  <r>
    <n v="89016"/>
    <s v="Polyline"/>
    <n v="1"/>
    <n v="89016"/>
    <n v="1"/>
    <n v="89016"/>
    <s v="270 9999999906623"/>
    <n v="9999999906623"/>
    <s v=" "/>
    <n v="70.046999999999997"/>
    <n v="648"/>
    <n v="2.9000000000000001E-2"/>
    <n v="9.4"/>
    <n v="15.3"/>
    <n v="658"/>
    <n v="1072"/>
    <n v="3"/>
    <x v="0"/>
    <n v="1"/>
    <n v="1072"/>
    <n v="70"/>
    <n v="0.25"/>
    <n v="165"/>
    <n v="18"/>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9018"/>
    <s v="Polyline"/>
    <n v="1"/>
    <n v="89018"/>
    <n v="1"/>
    <n v="89018"/>
    <s v="350 9999999906624"/>
    <n v="9999999906624"/>
    <s v=" "/>
    <n v="150.02000000000001"/>
    <n v="645"/>
    <n v="0.02"/>
    <n v="9.5"/>
    <n v="15.3"/>
    <n v="1425"/>
    <n v="2295"/>
    <n v="3"/>
    <x v="0"/>
    <n v="1"/>
    <n v="2295"/>
    <n v="150"/>
    <n v="0.25"/>
    <n v="356"/>
    <n v="38"/>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9022"/>
    <s v="Polyline"/>
    <n v="1"/>
    <n v="89022"/>
    <n v="1"/>
    <n v="89022"/>
    <s v="240 9999999906627"/>
    <n v="9999999906627"/>
    <s v=" "/>
    <n v="40.412999999999997"/>
    <n v="620"/>
    <n v="2.5000000000000001E-2"/>
    <n v="9.6999999999999993"/>
    <n v="15.6"/>
    <n v="392"/>
    <n v="630"/>
    <n v="1"/>
    <x v="0"/>
    <n v="0.25"/>
    <n v="158"/>
    <n v="10"/>
    <n v="0.25"/>
    <n v="98"/>
    <n v="10"/>
    <n v="0"/>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9043"/>
    <s v="Polyline"/>
    <n v="1"/>
    <n v="89043"/>
    <n v="1"/>
    <n v="89043"/>
    <s v="400 9999999906636"/>
    <n v="9999999906636"/>
    <s v=" "/>
    <n v="200.13900000000001"/>
    <n v="511"/>
    <n v="2.5000000000000001E-2"/>
    <n v="14.9"/>
    <n v="23.4"/>
    <n v="2982"/>
    <n v="4683"/>
    <n v="3"/>
    <x v="0"/>
    <n v="1"/>
    <n v="4683"/>
    <n v="200"/>
    <n v="0.25"/>
    <n v="746"/>
    <n v="50"/>
    <n v="0"/>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9049"/>
    <s v="Polyline"/>
    <n v="1"/>
    <n v="89049"/>
    <n v="0"/>
    <n v="89049"/>
    <s v="200 9999999906639"/>
    <n v="9999999906639"/>
    <s v=" "/>
    <n v="200.36500000000001"/>
    <n v="540"/>
    <n v="3.5000000000000003E-2"/>
    <n v="8.1"/>
    <n v="13.3"/>
    <n v="1623"/>
    <n v="2665"/>
    <n v="3"/>
    <x v="0"/>
    <n v="1"/>
    <n v="2665"/>
    <n v="200"/>
    <n v="0.25"/>
    <n v="406"/>
    <n v="50"/>
    <n v="0"/>
    <n v="0"/>
    <n v="4"/>
    <s v="island-braided"/>
    <s v=" "/>
    <s v=" "/>
    <x v="1"/>
    <x v="2"/>
    <x v="5"/>
    <s v=" "/>
    <s v=" "/>
    <s v=" "/>
    <s v=" "/>
    <s v=" "/>
    <s v=" "/>
    <s v=" "/>
    <s v=" "/>
    <s v=" "/>
    <s v=" "/>
    <s v=" "/>
    <n v="0"/>
    <n v="0"/>
    <n v="0"/>
  </r>
  <r>
    <n v="89071"/>
    <s v="Polyline"/>
    <n v="1"/>
    <n v="89071"/>
    <n v="1"/>
    <n v="89071"/>
    <s v="200 9999999906653"/>
    <n v="9999999906653"/>
    <s v=" "/>
    <n v="200.124"/>
    <n v="1177"/>
    <n v="4.4999999999999998E-2"/>
    <n v="5.0999999999999996"/>
    <n v="8.8000000000000007"/>
    <n v="1021"/>
    <n v="1761"/>
    <n v="1"/>
    <x v="0"/>
    <n v="0.25"/>
    <n v="440"/>
    <n v="50"/>
    <n v="0.25"/>
    <n v="255"/>
    <n v="50"/>
    <n v="0"/>
    <n v="0"/>
    <n v="4"/>
    <s v="island-braided"/>
    <s v="Oncorhynchus mykiss"/>
    <s v="summer"/>
    <x v="0"/>
    <x v="1"/>
    <x v="6"/>
    <s v="ACKOO-s (Ca)"/>
    <s v="na"/>
    <s v="na"/>
    <s v="independent"/>
    <s v="extirpated via barriers"/>
    <s v="anthropogenically blocked"/>
    <s v="SLOCWSD000003"/>
    <s v=" "/>
    <s v="N"/>
    <s v=" "/>
    <s v="Interior Columbia"/>
    <n v="0"/>
    <n v="336733.92217199999"/>
    <n v="1856759088.6600001"/>
  </r>
  <r>
    <n v="89072"/>
    <s v="Polyline"/>
    <n v="1"/>
    <n v="89072"/>
    <n v="1"/>
    <n v="89072"/>
    <s v="400 9999999906653"/>
    <n v="9999999906653"/>
    <s v=" "/>
    <n v="200.27799999999999"/>
    <n v="1180"/>
    <n v="4.4999999999999998E-2"/>
    <n v="5.0999999999999996"/>
    <n v="8.8000000000000007"/>
    <n v="1021"/>
    <n v="1762"/>
    <n v="1"/>
    <x v="0"/>
    <n v="0.25"/>
    <n v="441"/>
    <n v="50"/>
    <n v="0.25"/>
    <n v="255"/>
    <n v="50"/>
    <n v="0"/>
    <n v="0"/>
    <n v="4"/>
    <s v="island-braided"/>
    <s v="Oncorhynchus mykiss"/>
    <s v="summer"/>
    <x v="0"/>
    <x v="1"/>
    <x v="6"/>
    <s v="ACKOO-s (Ca)"/>
    <s v="na"/>
    <s v="na"/>
    <s v="independent"/>
    <s v="extirpated via barriers"/>
    <s v="anthropogenically blocked"/>
    <s v="SLOCWSD000003"/>
    <s v=" "/>
    <s v="N"/>
    <s v=" "/>
    <s v="Interior Columbia"/>
    <n v="0"/>
    <n v="336733.92217199999"/>
    <n v="1856759088.6600001"/>
  </r>
  <r>
    <n v="90923"/>
    <s v="Polyline"/>
    <n v="1"/>
    <n v="90923"/>
    <n v="1"/>
    <n v="90923"/>
    <s v="8400 1190149481266"/>
    <n v="1190149481266"/>
    <s v="Little Nespelem River"/>
    <n v="200.06299999999999"/>
    <n v="573"/>
    <n v="0.02"/>
    <n v="4.2"/>
    <n v="7.7"/>
    <n v="840"/>
    <n v="1540"/>
    <n v="3"/>
    <x v="0"/>
    <n v="1"/>
    <n v="1540"/>
    <n v="200"/>
    <n v="0.25"/>
    <n v="210"/>
    <n v="5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4"/>
    <s v="Polyline"/>
    <n v="1"/>
    <n v="90924"/>
    <n v="1"/>
    <n v="90924"/>
    <s v="8600 1190149481266"/>
    <n v="1190149481266"/>
    <s v="Little Nespelem River"/>
    <n v="200.06100000000001"/>
    <n v="577"/>
    <n v="0.02"/>
    <n v="4.2"/>
    <n v="7.6"/>
    <n v="840"/>
    <n v="1520"/>
    <n v="3"/>
    <x v="0"/>
    <n v="1"/>
    <n v="1520"/>
    <n v="200"/>
    <n v="0.25"/>
    <n v="210"/>
    <n v="5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6"/>
    <s v="Polyline"/>
    <n v="1"/>
    <n v="90926"/>
    <n v="1"/>
    <n v="90926"/>
    <s v="9000 1190149481266"/>
    <n v="1190149481266"/>
    <s v="Little Nespelem River"/>
    <n v="200.07599999999999"/>
    <n v="583"/>
    <n v="0.02"/>
    <n v="4.2"/>
    <n v="7.6"/>
    <n v="840"/>
    <n v="1521"/>
    <n v="3"/>
    <x v="0"/>
    <n v="1"/>
    <n v="1521"/>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9"/>
    <s v="Polyline"/>
    <n v="1"/>
    <n v="90929"/>
    <n v="1"/>
    <n v="90929"/>
    <s v="9600 1190149481266"/>
    <n v="1190149481266"/>
    <s v="Little Nespelem River"/>
    <n v="200.03700000000001"/>
    <n v="596"/>
    <n v="0.02"/>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0"/>
    <s v="Polyline"/>
    <n v="1"/>
    <n v="90930"/>
    <n v="1"/>
    <n v="90930"/>
    <s v="9800 1190149481266"/>
    <n v="1190149481266"/>
    <s v="Little Nespelem River"/>
    <n v="200.06399999999999"/>
    <n v="601"/>
    <n v="2.5000000000000001E-2"/>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1"/>
    <s v="Polyline"/>
    <n v="1"/>
    <n v="90931"/>
    <n v="1"/>
    <n v="90931"/>
    <s v="10000 1190149481266"/>
    <n v="1190149481266"/>
    <s v="Little Nespelem River"/>
    <n v="200.054"/>
    <n v="606"/>
    <n v="0.03"/>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2"/>
    <s v="Polyline"/>
    <n v="1"/>
    <n v="90932"/>
    <n v="1"/>
    <n v="90932"/>
    <s v="10200 1190149481266"/>
    <n v="1190149481266"/>
    <s v="Little Nespelem River"/>
    <n v="200.066"/>
    <n v="612"/>
    <n v="0.03"/>
    <n v="4.2"/>
    <n v="7.6"/>
    <n v="840"/>
    <n v="1521"/>
    <n v="3"/>
    <x v="0"/>
    <n v="1"/>
    <n v="1521"/>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3"/>
    <s v="Polyline"/>
    <n v="1"/>
    <n v="90933"/>
    <n v="1"/>
    <n v="90933"/>
    <s v="10400 1190149481266"/>
    <n v="1190149481266"/>
    <s v="Little Nespelem River"/>
    <n v="200.024"/>
    <n v="617"/>
    <n v="0.02"/>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4"/>
    <s v="Polyline"/>
    <n v="1"/>
    <n v="90934"/>
    <n v="1"/>
    <n v="90934"/>
    <s v="10600 1190149481266"/>
    <n v="1190149481266"/>
    <s v="Little Nespelem River"/>
    <n v="200.05799999999999"/>
    <n v="621"/>
    <n v="2.5000000000000001E-2"/>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5"/>
    <s v="Polyline"/>
    <n v="1"/>
    <n v="90935"/>
    <n v="1"/>
    <n v="90935"/>
    <s v="10800 1190149481266"/>
    <n v="1190149481266"/>
    <s v="Little Nespelem River"/>
    <n v="200.36600000000001"/>
    <n v="627"/>
    <n v="0.03"/>
    <n v="4.2"/>
    <n v="7.6"/>
    <n v="842"/>
    <n v="1523"/>
    <n v="3"/>
    <x v="0"/>
    <n v="1"/>
    <n v="1523"/>
    <n v="200"/>
    <n v="0.25"/>
    <n v="211"/>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6"/>
    <s v="Polyline"/>
    <n v="1"/>
    <n v="90936"/>
    <n v="1"/>
    <n v="90936"/>
    <s v="11000 1190149481266"/>
    <n v="1190149481266"/>
    <s v="Little Nespelem River"/>
    <n v="200.10400000000001"/>
    <n v="632"/>
    <n v="0.02"/>
    <n v="4.2"/>
    <n v="7.6"/>
    <n v="840"/>
    <n v="1521"/>
    <n v="3"/>
    <x v="0"/>
    <n v="1"/>
    <n v="1521"/>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8"/>
    <s v="Polyline"/>
    <n v="1"/>
    <n v="90938"/>
    <n v="1"/>
    <n v="90938"/>
    <s v="11400 1190149481266"/>
    <n v="1190149481266"/>
    <s v="Little Nespelem River"/>
    <n v="200.11199999999999"/>
    <n v="641"/>
    <n v="0.02"/>
    <n v="4.2"/>
    <n v="7.6"/>
    <n v="840"/>
    <n v="1521"/>
    <n v="3"/>
    <x v="0"/>
    <n v="1"/>
    <n v="1521"/>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9"/>
    <s v="Polyline"/>
    <n v="1"/>
    <n v="90939"/>
    <n v="1"/>
    <n v="90939"/>
    <s v="11600 1190149481266"/>
    <n v="1190149481266"/>
    <s v="Little Nespelem River"/>
    <n v="200.024"/>
    <n v="646"/>
    <n v="2.5000000000000001E-2"/>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0"/>
    <s v="Polyline"/>
    <n v="1"/>
    <n v="90940"/>
    <n v="1"/>
    <n v="90940"/>
    <s v="11800 1190149481266"/>
    <n v="1190149481266"/>
    <s v="Little Nespelem River"/>
    <n v="200.05799999999999"/>
    <n v="650"/>
    <n v="0.02"/>
    <n v="4.2"/>
    <n v="7.6"/>
    <n v="840"/>
    <n v="1520"/>
    <n v="3"/>
    <x v="0"/>
    <n v="1"/>
    <n v="1520"/>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1"/>
    <s v="Polyline"/>
    <n v="1"/>
    <n v="90941"/>
    <n v="1"/>
    <n v="90941"/>
    <s v="12000 1190149481266"/>
    <n v="1190149481266"/>
    <s v="Little Nespelem River"/>
    <n v="200.33799999999999"/>
    <n v="654"/>
    <n v="0.02"/>
    <n v="4.2"/>
    <n v="7.6"/>
    <n v="841"/>
    <n v="1523"/>
    <n v="3"/>
    <x v="0"/>
    <n v="1"/>
    <n v="1523"/>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2"/>
    <s v="Polyline"/>
    <n v="1"/>
    <n v="90942"/>
    <n v="1"/>
    <n v="90942"/>
    <s v="12200 1190149481266"/>
    <n v="1190149481266"/>
    <s v="Little Nespelem River"/>
    <n v="200.07300000000001"/>
    <n v="660"/>
    <n v="3.5000000000000003E-2"/>
    <n v="4.2"/>
    <n v="7.5"/>
    <n v="840"/>
    <n v="1501"/>
    <n v="3"/>
    <x v="0"/>
    <n v="1"/>
    <n v="1501"/>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3"/>
    <s v="Polyline"/>
    <n v="1"/>
    <n v="90943"/>
    <n v="1"/>
    <n v="90943"/>
    <s v="12400 1190149481266"/>
    <n v="1190149481266"/>
    <s v="Little Nespelem River"/>
    <n v="200.07"/>
    <n v="665"/>
    <n v="0.02"/>
    <n v="4.2"/>
    <n v="7.5"/>
    <n v="840"/>
    <n v="1501"/>
    <n v="3"/>
    <x v="0"/>
    <n v="1"/>
    <n v="1501"/>
    <n v="200"/>
    <n v="0.25"/>
    <n v="21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5"/>
    <s v="Polyline"/>
    <n v="1"/>
    <n v="90945"/>
    <n v="1"/>
    <n v="90945"/>
    <s v="12800 1190149481266"/>
    <n v="1190149481266"/>
    <s v="Little Nespelem River"/>
    <n v="200.03100000000001"/>
    <n v="674"/>
    <n v="2.5000000000000001E-2"/>
    <n v="4"/>
    <n v="7.3"/>
    <n v="800"/>
    <n v="1460"/>
    <n v="3"/>
    <x v="0"/>
    <n v="1"/>
    <n v="1460"/>
    <n v="200"/>
    <n v="0.25"/>
    <n v="20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7"/>
    <s v="Polyline"/>
    <n v="1"/>
    <n v="90947"/>
    <n v="1"/>
    <n v="90947"/>
    <s v="13200 1190149481266"/>
    <n v="1190149481266"/>
    <s v="Little Nespelem River"/>
    <n v="200.36099999999999"/>
    <n v="684"/>
    <n v="0.04"/>
    <n v="4"/>
    <n v="7.3"/>
    <n v="801"/>
    <n v="1463"/>
    <n v="3"/>
    <x v="0"/>
    <n v="1"/>
    <n v="1463"/>
    <n v="200"/>
    <n v="0.25"/>
    <n v="20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0"/>
    <s v="Polyline"/>
    <n v="1"/>
    <n v="90950"/>
    <n v="1"/>
    <n v="90950"/>
    <s v="13800 1190149481266"/>
    <n v="1190149481266"/>
    <s v="Little Nespelem River"/>
    <n v="200.00700000000001"/>
    <n v="716"/>
    <n v="1.4999999999999999E-2"/>
    <n v="4"/>
    <n v="7.3"/>
    <n v="800"/>
    <n v="1460"/>
    <n v="1"/>
    <x v="0"/>
    <n v="0.25"/>
    <n v="365"/>
    <n v="50"/>
    <n v="0.25"/>
    <n v="20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1"/>
    <s v="Polyline"/>
    <n v="1"/>
    <n v="90951"/>
    <n v="1"/>
    <n v="90951"/>
    <s v="14000 1190149481266"/>
    <n v="1190149481266"/>
    <s v="Little Nespelem River"/>
    <n v="200.024"/>
    <n v="718"/>
    <n v="2.5000000000000001E-2"/>
    <n v="4"/>
    <n v="7.3"/>
    <n v="800"/>
    <n v="1460"/>
    <n v="3"/>
    <x v="0"/>
    <n v="1"/>
    <n v="1460"/>
    <n v="200"/>
    <n v="0.25"/>
    <n v="200"/>
    <n v="5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6"/>
    <s v="Polyline"/>
    <n v="1"/>
    <n v="90956"/>
    <n v="1"/>
    <n v="90956"/>
    <s v="15000 1190149481266"/>
    <n v="1190149481266"/>
    <s v="Little Nespelem River"/>
    <n v="200.05500000000001"/>
    <n v="736"/>
    <n v="4.4999999999999998E-2"/>
    <n v="4"/>
    <n v="7.3"/>
    <n v="800"/>
    <n v="1460"/>
    <n v="1"/>
    <x v="0"/>
    <n v="0.25"/>
    <n v="365"/>
    <n v="50"/>
    <n v="0.25"/>
    <n v="200"/>
    <n v="5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2473"/>
    <s v="Polyline"/>
    <n v="1"/>
    <n v="2473"/>
    <n v="1"/>
    <n v="2473"/>
    <s v="1400 1173267474930"/>
    <n v="1173267474930"/>
    <s v="Rock Creek"/>
    <n v="200.11500000000001"/>
    <n v="588"/>
    <n v="0.01"/>
    <n v="7.7"/>
    <n v="12.7"/>
    <n v="1541"/>
    <n v="2541"/>
    <n v="3"/>
    <x v="1"/>
    <n v="1"/>
    <n v="2541"/>
    <n v="200"/>
    <n v="0.5"/>
    <n v="77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4"/>
    <s v="Polyline"/>
    <n v="1"/>
    <n v="2474"/>
    <n v="1"/>
    <n v="2474"/>
    <s v="1600 1173267474930"/>
    <n v="1173267474930"/>
    <s v="Rock Creek"/>
    <n v="200.11600000000001"/>
    <n v="591"/>
    <n v="0.01"/>
    <n v="7.7"/>
    <n v="12.7"/>
    <n v="1541"/>
    <n v="2541"/>
    <n v="3"/>
    <x v="1"/>
    <n v="1"/>
    <n v="2541"/>
    <n v="200"/>
    <n v="0.5"/>
    <n v="77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7"/>
    <s v="Polyline"/>
    <n v="1"/>
    <n v="2477"/>
    <n v="1"/>
    <n v="2477"/>
    <s v="2200 1173267474930"/>
    <n v="1173267474930"/>
    <s v="Rock Creek"/>
    <n v="200.11600000000001"/>
    <n v="595"/>
    <n v="0.01"/>
    <n v="7.7"/>
    <n v="12.7"/>
    <n v="1541"/>
    <n v="2541"/>
    <n v="3"/>
    <x v="1"/>
    <n v="1"/>
    <n v="2541"/>
    <n v="200"/>
    <n v="0.5"/>
    <n v="77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1"/>
    <s v="Polyline"/>
    <n v="1"/>
    <n v="2481"/>
    <n v="1"/>
    <n v="2481"/>
    <s v="3000 1173267474930"/>
    <n v="1173267474930"/>
    <s v="Rock Creek"/>
    <n v="200.11600000000001"/>
    <n v="593"/>
    <n v="0.04"/>
    <n v="7.7"/>
    <n v="12.7"/>
    <n v="1541"/>
    <n v="2541"/>
    <n v="3"/>
    <x v="1"/>
    <n v="1"/>
    <n v="2541"/>
    <n v="200"/>
    <n v="0.5"/>
    <n v="77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7"/>
    <s v="Polyline"/>
    <n v="1"/>
    <n v="2487"/>
    <n v="1"/>
    <n v="2487"/>
    <s v="4200 1173267474930"/>
    <n v="1173267474930"/>
    <s v="Rock Creek"/>
    <n v="200.1"/>
    <n v="602"/>
    <n v="1.4999999999999999E-2"/>
    <n v="7.6"/>
    <n v="12.7"/>
    <n v="1521"/>
    <n v="2541"/>
    <n v="3"/>
    <x v="1"/>
    <n v="1"/>
    <n v="2541"/>
    <n v="200"/>
    <n v="0.5"/>
    <n v="76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1"/>
    <s v="Polyline"/>
    <n v="1"/>
    <n v="2491"/>
    <n v="1"/>
    <n v="2491"/>
    <s v="5000 1173267474930"/>
    <n v="1173267474930"/>
    <s v="Rock Creek"/>
    <n v="200.1"/>
    <n v="603"/>
    <n v="1.4999999999999999E-2"/>
    <n v="7.6"/>
    <n v="12.7"/>
    <n v="1521"/>
    <n v="2541"/>
    <n v="3"/>
    <x v="1"/>
    <n v="1"/>
    <n v="2541"/>
    <n v="200"/>
    <n v="0.5"/>
    <n v="76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8"/>
    <s v="Polyline"/>
    <n v="1"/>
    <n v="2498"/>
    <n v="1"/>
    <n v="2498"/>
    <s v="6400 1173267474930"/>
    <n v="1173267474930"/>
    <s v="Rock Creek"/>
    <n v="200.10300000000001"/>
    <n v="616"/>
    <n v="0.01"/>
    <n v="7.6"/>
    <n v="12.6"/>
    <n v="1521"/>
    <n v="2521"/>
    <n v="3"/>
    <x v="1"/>
    <n v="1"/>
    <n v="2521"/>
    <n v="200"/>
    <n v="0.5"/>
    <n v="76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00"/>
    <s v="Polyline"/>
    <n v="1"/>
    <n v="2500"/>
    <n v="1"/>
    <n v="2500"/>
    <s v="6800 1173267474930"/>
    <n v="1173267474930"/>
    <s v="Rock Creek"/>
    <n v="200.10300000000001"/>
    <n v="614"/>
    <n v="0.01"/>
    <n v="7.6"/>
    <n v="12.6"/>
    <n v="1521"/>
    <n v="2521"/>
    <n v="3"/>
    <x v="1"/>
    <n v="1"/>
    <n v="2521"/>
    <n v="200"/>
    <n v="0.5"/>
    <n v="76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01"/>
    <s v="Polyline"/>
    <n v="1"/>
    <n v="2501"/>
    <n v="1"/>
    <n v="2501"/>
    <s v="7000 1173267474930"/>
    <n v="1173267474930"/>
    <s v="Rock Creek"/>
    <n v="200.40799999999999"/>
    <n v="617"/>
    <n v="0.01"/>
    <n v="7.6"/>
    <n v="12.6"/>
    <n v="1523"/>
    <n v="2525"/>
    <n v="3"/>
    <x v="1"/>
    <n v="1"/>
    <n v="2525"/>
    <n v="200"/>
    <n v="0.5"/>
    <n v="762"/>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02"/>
    <s v="Polyline"/>
    <n v="1"/>
    <n v="2502"/>
    <n v="1"/>
    <n v="2502"/>
    <s v="7200 1173267474930"/>
    <n v="1173267474930"/>
    <s v="Rock Creek"/>
    <n v="200.10300000000001"/>
    <n v="620"/>
    <n v="0.01"/>
    <n v="7.6"/>
    <n v="12.6"/>
    <n v="1521"/>
    <n v="2521"/>
    <n v="3"/>
    <x v="1"/>
    <n v="1"/>
    <n v="2521"/>
    <n v="200"/>
    <n v="0.5"/>
    <n v="76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20"/>
    <s v="Polyline"/>
    <n v="1"/>
    <n v="2520"/>
    <n v="1"/>
    <n v="2520"/>
    <s v="10800 1173267474930"/>
    <n v="1173267474930"/>
    <s v="Rock Creek"/>
    <n v="200.44800000000001"/>
    <n v="649"/>
    <n v="5.0000000000000001E-3"/>
    <n v="7.4"/>
    <n v="12.2"/>
    <n v="1483"/>
    <n v="2445"/>
    <n v="1"/>
    <x v="1"/>
    <n v="0.25"/>
    <n v="611"/>
    <n v="50"/>
    <n v="0.5"/>
    <n v="742"/>
    <n v="10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31"/>
    <s v="Polyline"/>
    <n v="1"/>
    <n v="2531"/>
    <n v="1"/>
    <n v="2531"/>
    <s v="13000 1173267474930"/>
    <n v="1173267474930"/>
    <s v="Rock Creek"/>
    <n v="200.16399999999999"/>
    <n v="673"/>
    <n v="1.4999999999999999E-2"/>
    <n v="7.2"/>
    <n v="12"/>
    <n v="1441"/>
    <n v="2402"/>
    <n v="3"/>
    <x v="1"/>
    <n v="1"/>
    <n v="2402"/>
    <n v="200"/>
    <n v="0.5"/>
    <n v="72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34"/>
    <s v="Polyline"/>
    <n v="1"/>
    <n v="2534"/>
    <n v="1"/>
    <n v="2534"/>
    <s v="13600 1173267474930"/>
    <n v="1173267474930"/>
    <s v="Rock Creek"/>
    <n v="200.14699999999999"/>
    <n v="672"/>
    <n v="0.01"/>
    <n v="7"/>
    <n v="11.7"/>
    <n v="1401"/>
    <n v="2342"/>
    <n v="3"/>
    <x v="1"/>
    <n v="1"/>
    <n v="2342"/>
    <n v="200"/>
    <n v="0.5"/>
    <n v="701"/>
    <n v="10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58"/>
    <s v="Polyline"/>
    <n v="1"/>
    <n v="2558"/>
    <n v="1"/>
    <n v="2558"/>
    <s v="18400 1173267474930"/>
    <n v="1173267474930"/>
    <s v="Rock Creek"/>
    <n v="200.14699999999999"/>
    <n v="702"/>
    <n v="1.4999999999999999E-2"/>
    <n v="6.9"/>
    <n v="11.6"/>
    <n v="1381"/>
    <n v="2322"/>
    <n v="3"/>
    <x v="1"/>
    <n v="1"/>
    <n v="2322"/>
    <n v="200"/>
    <n v="0.5"/>
    <n v="69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59"/>
    <s v="Polyline"/>
    <n v="1"/>
    <n v="2559"/>
    <n v="1"/>
    <n v="2559"/>
    <s v="18600 1173267474930"/>
    <n v="1173267474930"/>
    <s v="Rock Creek"/>
    <n v="200.14699999999999"/>
    <n v="699"/>
    <n v="1.4999999999999999E-2"/>
    <n v="6.9"/>
    <n v="11.6"/>
    <n v="1381"/>
    <n v="2322"/>
    <n v="3"/>
    <x v="1"/>
    <n v="1"/>
    <n v="2322"/>
    <n v="200"/>
    <n v="0.5"/>
    <n v="69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0"/>
    <s v="Polyline"/>
    <n v="1"/>
    <n v="2560"/>
    <n v="1"/>
    <n v="2560"/>
    <s v="18800 1173267474930"/>
    <n v="1173267474930"/>
    <s v="Rock Creek"/>
    <n v="200.14699999999999"/>
    <n v="700"/>
    <n v="0.01"/>
    <n v="6.9"/>
    <n v="11.5"/>
    <n v="1381"/>
    <n v="2302"/>
    <n v="3"/>
    <x v="1"/>
    <n v="1"/>
    <n v="2302"/>
    <n v="200"/>
    <n v="0.5"/>
    <n v="69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4"/>
    <s v="Polyline"/>
    <n v="1"/>
    <n v="2564"/>
    <n v="1"/>
    <n v="2564"/>
    <s v="19600 1173267474930"/>
    <n v="1173267474930"/>
    <s v="Rock Creek"/>
    <n v="200.13900000000001"/>
    <n v="706"/>
    <n v="1.4999999999999999E-2"/>
    <n v="6.9"/>
    <n v="11.5"/>
    <n v="1381"/>
    <n v="2302"/>
    <n v="3"/>
    <x v="1"/>
    <n v="1"/>
    <n v="2302"/>
    <n v="200"/>
    <n v="0.5"/>
    <n v="69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5"/>
    <s v="Polyline"/>
    <n v="1"/>
    <n v="2565"/>
    <n v="1"/>
    <n v="2565"/>
    <s v="19800 1173267474930"/>
    <n v="1173267474930"/>
    <s v="Rock Creek"/>
    <n v="200.13900000000001"/>
    <n v="711"/>
    <n v="1.4999999999999999E-2"/>
    <n v="6.9"/>
    <n v="11.5"/>
    <n v="1381"/>
    <n v="2302"/>
    <n v="3"/>
    <x v="1"/>
    <n v="1"/>
    <n v="2302"/>
    <n v="200"/>
    <n v="0.5"/>
    <n v="69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8"/>
    <s v="Polyline"/>
    <n v="1"/>
    <n v="2568"/>
    <n v="1"/>
    <n v="2568"/>
    <s v="20400 1173267474930"/>
    <n v="1173267474930"/>
    <s v="Rock Creek"/>
    <n v="200.13900000000001"/>
    <n v="711"/>
    <n v="0.01"/>
    <n v="6.8"/>
    <n v="11.5"/>
    <n v="1361"/>
    <n v="2302"/>
    <n v="3"/>
    <x v="1"/>
    <n v="1"/>
    <n v="2302"/>
    <n v="200"/>
    <n v="0.5"/>
    <n v="681"/>
    <n v="10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73"/>
    <s v="Polyline"/>
    <n v="1"/>
    <n v="2573"/>
    <n v="1"/>
    <n v="2573"/>
    <s v="21400 1173267474930"/>
    <n v="1173267474930"/>
    <s v="Rock Creek"/>
    <n v="200.107"/>
    <n v="714"/>
    <n v="0.01"/>
    <n v="6.8"/>
    <n v="11.4"/>
    <n v="1361"/>
    <n v="2281"/>
    <n v="3"/>
    <x v="1"/>
    <n v="1"/>
    <n v="2281"/>
    <n v="200"/>
    <n v="0.5"/>
    <n v="68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0"/>
    <s v="Polyline"/>
    <n v="1"/>
    <n v="2580"/>
    <n v="1"/>
    <n v="2580"/>
    <s v="22800 1173267474930"/>
    <n v="1173267474930"/>
    <s v="Rock Creek"/>
    <n v="200.12299999999999"/>
    <n v="722"/>
    <n v="0.02"/>
    <n v="6.2"/>
    <n v="10.5"/>
    <n v="1241"/>
    <n v="2101"/>
    <n v="3"/>
    <x v="1"/>
    <n v="1"/>
    <n v="2101"/>
    <n v="200"/>
    <n v="0.5"/>
    <n v="62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90"/>
    <s v="Polyline"/>
    <n v="1"/>
    <n v="2590"/>
    <n v="1"/>
    <n v="2590"/>
    <s v="24800 1173267474930"/>
    <n v="1173267474930"/>
    <s v="Rock Creek"/>
    <n v="200.137"/>
    <n v="731"/>
    <n v="0.01"/>
    <n v="6.1"/>
    <n v="10.4"/>
    <n v="1221"/>
    <n v="2081"/>
    <n v="3"/>
    <x v="1"/>
    <n v="1"/>
    <n v="2081"/>
    <n v="200"/>
    <n v="0.5"/>
    <n v="611"/>
    <n v="1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91"/>
    <s v="Polyline"/>
    <n v="1"/>
    <n v="2591"/>
    <n v="0"/>
    <n v="2591"/>
    <s v="25000 1173267474930"/>
    <n v="1173267474930"/>
    <s v="Rock Creek"/>
    <n v="200.166"/>
    <n v="736"/>
    <n v="1.4999999999999999E-2"/>
    <n v="6.1"/>
    <n v="10.4"/>
    <n v="1221"/>
    <n v="2082"/>
    <n v="3"/>
    <x v="1"/>
    <n v="1"/>
    <n v="2082"/>
    <n v="200"/>
    <n v="0.5"/>
    <n v="611"/>
    <n v="100"/>
    <n v="1"/>
    <n v="1"/>
    <n v="4"/>
    <s v="meandering"/>
    <s v=" "/>
    <s v=" "/>
    <x v="1"/>
    <x v="2"/>
    <x v="5"/>
    <s v=" "/>
    <s v=" "/>
    <s v=" "/>
    <s v=" "/>
    <s v=" "/>
    <s v=" "/>
    <s v=" "/>
    <s v=" "/>
    <s v=" "/>
    <s v=" "/>
    <s v=" "/>
    <n v="0"/>
    <n v="0"/>
    <n v="0"/>
  </r>
  <r>
    <n v="2602"/>
    <s v="Polyline"/>
    <n v="1"/>
    <n v="2602"/>
    <n v="1"/>
    <n v="2602"/>
    <s v="27200 1173267474930"/>
    <n v="1173267474930"/>
    <s v="Rock Creek"/>
    <n v="200.142"/>
    <n v="745"/>
    <n v="0.02"/>
    <n v="4.7"/>
    <n v="8.3000000000000007"/>
    <n v="941"/>
    <n v="1661"/>
    <n v="3"/>
    <x v="1"/>
    <n v="1"/>
    <n v="1661"/>
    <n v="200"/>
    <n v="0.5"/>
    <n v="471"/>
    <n v="1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9"/>
    <s v="Polyline"/>
    <n v="1"/>
    <n v="2609"/>
    <n v="1"/>
    <n v="2609"/>
    <s v="28600 1173267474930"/>
    <n v="1173267474930"/>
    <s v="Rock Creek"/>
    <n v="200.15799999999999"/>
    <n v="750"/>
    <n v="0.02"/>
    <n v="4.5999999999999996"/>
    <n v="8.1999999999999993"/>
    <n v="921"/>
    <n v="1641"/>
    <n v="3"/>
    <x v="1"/>
    <n v="1"/>
    <n v="1641"/>
    <n v="200"/>
    <n v="0.5"/>
    <n v="461"/>
    <n v="1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861"/>
    <s v="Polyline"/>
    <n v="1"/>
    <n v="2861"/>
    <n v="1"/>
    <n v="2861"/>
    <s v="800 1170758472242"/>
    <n v="1170758472242"/>
    <s v="Little Hangman Creek"/>
    <n v="200.423"/>
    <n v="764"/>
    <n v="0.02"/>
    <n v="4.9000000000000004"/>
    <n v="8.6"/>
    <n v="982"/>
    <n v="1724"/>
    <n v="3"/>
    <x v="1"/>
    <n v="1"/>
    <n v="1724"/>
    <n v="200"/>
    <n v="0.5"/>
    <n v="491"/>
    <n v="1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8"/>
    <s v="Polyline"/>
    <n v="1"/>
    <n v="2868"/>
    <n v="1"/>
    <n v="2868"/>
    <s v="2200 1170758472242"/>
    <n v="1170758472242"/>
    <s v="Little Hangman Creek"/>
    <n v="200.11799999999999"/>
    <n v="760"/>
    <n v="0.01"/>
    <n v="4.8"/>
    <n v="8.5"/>
    <n v="961"/>
    <n v="1701"/>
    <n v="3"/>
    <x v="1"/>
    <n v="1"/>
    <n v="1701"/>
    <n v="200"/>
    <n v="0.5"/>
    <n v="481"/>
    <n v="1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3206"/>
    <s v="Polyline"/>
    <n v="1"/>
    <n v="3206"/>
    <n v="1"/>
    <n v="3206"/>
    <s v="400 1174565476600"/>
    <n v="1174565476600"/>
    <s v="Hangman Creek"/>
    <n v="200.09"/>
    <n v="529"/>
    <n v="0.01"/>
    <n v="14.7"/>
    <n v="23.1"/>
    <n v="2941"/>
    <n v="4622"/>
    <n v="3"/>
    <x v="1"/>
    <n v="1"/>
    <n v="4622"/>
    <n v="200"/>
    <n v="0.5"/>
    <n v="1471"/>
    <n v="100"/>
    <n v="0"/>
    <n v="0"/>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19"/>
    <s v="Polyline"/>
    <n v="1"/>
    <n v="3219"/>
    <n v="1"/>
    <n v="3219"/>
    <s v="3000 1174565476600"/>
    <n v="1174565476600"/>
    <s v="Hangman Creek"/>
    <n v="200.131"/>
    <n v="535"/>
    <n v="5.0000000000000001E-3"/>
    <n v="14.7"/>
    <n v="23"/>
    <n v="2942"/>
    <n v="4603"/>
    <n v="1"/>
    <x v="1"/>
    <n v="0.25"/>
    <n v="1151"/>
    <n v="50"/>
    <n v="0.5"/>
    <n v="1471"/>
    <n v="1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0"/>
    <s v="Polyline"/>
    <n v="1"/>
    <n v="3220"/>
    <n v="1"/>
    <n v="3220"/>
    <s v="3200 1174565476600"/>
    <n v="1174565476600"/>
    <s v="Hangman Creek"/>
    <n v="200.43600000000001"/>
    <n v="535"/>
    <n v="0.01"/>
    <n v="14.7"/>
    <n v="23"/>
    <n v="2946"/>
    <n v="4610"/>
    <n v="3"/>
    <x v="1"/>
    <n v="1"/>
    <n v="4610"/>
    <n v="200"/>
    <n v="0.5"/>
    <n v="1473"/>
    <n v="1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1"/>
    <s v="Polyline"/>
    <n v="1"/>
    <n v="3221"/>
    <n v="1"/>
    <n v="3221"/>
    <s v="3400 1174565476600"/>
    <n v="1174565476600"/>
    <s v="Hangman Creek"/>
    <n v="200.13"/>
    <n v="535"/>
    <n v="0.01"/>
    <n v="14.7"/>
    <n v="23"/>
    <n v="2942"/>
    <n v="4603"/>
    <n v="3"/>
    <x v="1"/>
    <n v="1"/>
    <n v="4603"/>
    <n v="200"/>
    <n v="0.5"/>
    <n v="1471"/>
    <n v="1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5"/>
    <s v="Polyline"/>
    <n v="1"/>
    <n v="3225"/>
    <n v="1"/>
    <n v="3225"/>
    <s v="4200 1174565476600"/>
    <n v="1174565476600"/>
    <s v="Hangman Creek"/>
    <n v="200.13"/>
    <n v="538"/>
    <n v="0.01"/>
    <n v="14.7"/>
    <n v="23"/>
    <n v="2942"/>
    <n v="4603"/>
    <n v="3"/>
    <x v="1"/>
    <n v="1"/>
    <n v="4603"/>
    <n v="200"/>
    <n v="0.5"/>
    <n v="1471"/>
    <n v="10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8"/>
    <s v="Polyline"/>
    <n v="1"/>
    <n v="3228"/>
    <n v="1"/>
    <n v="3228"/>
    <s v="4800 1174565476600"/>
    <n v="1174565476600"/>
    <s v="Hangman Creek"/>
    <n v="200.131"/>
    <n v="538"/>
    <n v="1.4999999999999999E-2"/>
    <n v="14.6"/>
    <n v="22.9"/>
    <n v="2922"/>
    <n v="4583"/>
    <n v="3"/>
    <x v="1"/>
    <n v="1"/>
    <n v="4583"/>
    <n v="200"/>
    <n v="0.5"/>
    <n v="1461"/>
    <n v="10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9"/>
    <s v="Polyline"/>
    <n v="1"/>
    <n v="3239"/>
    <n v="1"/>
    <n v="3239"/>
    <s v="7000 1174565476600"/>
    <n v="1174565476600"/>
    <s v="Hangman Creek"/>
    <n v="200.43299999999999"/>
    <n v="547"/>
    <n v="0.01"/>
    <n v="14.6"/>
    <n v="22.9"/>
    <n v="2926"/>
    <n v="4590"/>
    <n v="3"/>
    <x v="1"/>
    <n v="1"/>
    <n v="4590"/>
    <n v="200"/>
    <n v="0.5"/>
    <n v="1463"/>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42"/>
    <s v="Polyline"/>
    <n v="1"/>
    <n v="3242"/>
    <n v="1"/>
    <n v="3242"/>
    <s v="7600 1174565476600"/>
    <n v="1174565476600"/>
    <s v="Hangman Creek"/>
    <n v="200.12200000000001"/>
    <n v="554"/>
    <n v="0"/>
    <n v="13.8"/>
    <n v="21.7"/>
    <n v="2762"/>
    <n v="4343"/>
    <n v="0"/>
    <x v="1"/>
    <n v="0"/>
    <n v="0"/>
    <n v="0"/>
    <n v="0.5"/>
    <n v="138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3"/>
    <s v="Polyline"/>
    <n v="1"/>
    <n v="3253"/>
    <n v="1"/>
    <n v="3253"/>
    <s v="9800 1174565476600"/>
    <n v="1174565476600"/>
    <s v="Hangman Creek"/>
    <n v="200.12100000000001"/>
    <n v="557"/>
    <n v="5.0000000000000001E-3"/>
    <n v="13.8"/>
    <n v="21.7"/>
    <n v="2762"/>
    <n v="4343"/>
    <n v="1"/>
    <x v="1"/>
    <n v="0.25"/>
    <n v="1086"/>
    <n v="50"/>
    <n v="0.5"/>
    <n v="138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5"/>
    <s v="Polyline"/>
    <n v="1"/>
    <n v="3255"/>
    <n v="1"/>
    <n v="3255"/>
    <s v="10200 1174565476600"/>
    <n v="1174565476600"/>
    <s v="Hangman Creek"/>
    <n v="200.12100000000001"/>
    <n v="556"/>
    <n v="0"/>
    <n v="13.8"/>
    <n v="21.7"/>
    <n v="2762"/>
    <n v="4343"/>
    <n v="0"/>
    <x v="1"/>
    <n v="0"/>
    <n v="0"/>
    <n v="0"/>
    <n v="0.5"/>
    <n v="138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5"/>
    <s v="Polyline"/>
    <n v="1"/>
    <n v="3285"/>
    <n v="1"/>
    <n v="3285"/>
    <s v="16200 1174565476600"/>
    <n v="1174565476600"/>
    <s v="Hangman Creek"/>
    <n v="200.126"/>
    <n v="568"/>
    <n v="1.4999999999999999E-2"/>
    <n v="13.6"/>
    <n v="21.4"/>
    <n v="2722"/>
    <n v="4283"/>
    <n v="3"/>
    <x v="1"/>
    <n v="1"/>
    <n v="4283"/>
    <n v="20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7"/>
    <s v="Polyline"/>
    <n v="1"/>
    <n v="3287"/>
    <n v="1"/>
    <n v="3287"/>
    <s v="16600 1174565476600"/>
    <n v="1174565476600"/>
    <s v="Hangman Creek"/>
    <n v="200.126"/>
    <n v="569"/>
    <n v="1.4999999999999999E-2"/>
    <n v="13.6"/>
    <n v="21.5"/>
    <n v="2722"/>
    <n v="4303"/>
    <n v="3"/>
    <x v="1"/>
    <n v="1"/>
    <n v="4303"/>
    <n v="20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8"/>
    <s v="Polyline"/>
    <n v="1"/>
    <n v="3288"/>
    <n v="1"/>
    <n v="3288"/>
    <s v="16800 1174565476600"/>
    <n v="1174565476600"/>
    <s v="Hangman Creek"/>
    <n v="200.126"/>
    <n v="570"/>
    <n v="1.4999999999999999E-2"/>
    <n v="13.6"/>
    <n v="21.5"/>
    <n v="2722"/>
    <n v="4303"/>
    <n v="3"/>
    <x v="1"/>
    <n v="1"/>
    <n v="4303"/>
    <n v="20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1"/>
    <s v="Polyline"/>
    <n v="1"/>
    <n v="3301"/>
    <n v="1"/>
    <n v="3301"/>
    <s v="19400 1174565476600"/>
    <n v="1174565476600"/>
    <s v="Hangman Creek"/>
    <n v="200.43100000000001"/>
    <n v="569"/>
    <n v="0.01"/>
    <n v="13.6"/>
    <n v="21.4"/>
    <n v="2726"/>
    <n v="4289"/>
    <n v="3"/>
    <x v="1"/>
    <n v="1"/>
    <n v="4289"/>
    <n v="200"/>
    <n v="0.5"/>
    <n v="1363"/>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6"/>
    <s v="Polyline"/>
    <n v="1"/>
    <n v="3306"/>
    <n v="1"/>
    <n v="3306"/>
    <s v="20400 1174565476600"/>
    <n v="1174565476600"/>
    <s v="Hangman Creek"/>
    <n v="200.126"/>
    <n v="574"/>
    <n v="5.0000000000000001E-3"/>
    <n v="13.6"/>
    <n v="21.4"/>
    <n v="2722"/>
    <n v="4283"/>
    <n v="1"/>
    <x v="1"/>
    <n v="0.25"/>
    <n v="1071"/>
    <n v="5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9"/>
    <s v="Polyline"/>
    <n v="1"/>
    <n v="3309"/>
    <n v="1"/>
    <n v="3309"/>
    <s v="21000 1174565476600"/>
    <n v="1174565476600"/>
    <s v="Hangman Creek"/>
    <n v="200.126"/>
    <n v="569"/>
    <n v="0.01"/>
    <n v="13.6"/>
    <n v="21.4"/>
    <n v="2722"/>
    <n v="4283"/>
    <n v="3"/>
    <x v="1"/>
    <n v="1"/>
    <n v="4283"/>
    <n v="20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0"/>
    <s v="Polyline"/>
    <n v="1"/>
    <n v="3310"/>
    <n v="1"/>
    <n v="3310"/>
    <s v="21200 1174565476600"/>
    <n v="1174565476600"/>
    <s v="Hangman Creek"/>
    <n v="200.126"/>
    <n v="570"/>
    <n v="0"/>
    <n v="13.6"/>
    <n v="21.4"/>
    <n v="2722"/>
    <n v="4283"/>
    <n v="0"/>
    <x v="1"/>
    <n v="0"/>
    <n v="0"/>
    <n v="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2"/>
    <s v="Polyline"/>
    <n v="1"/>
    <n v="3312"/>
    <n v="1"/>
    <n v="3312"/>
    <s v="21600 1174565476600"/>
    <n v="1174565476600"/>
    <s v="Hangman Creek"/>
    <n v="200.126"/>
    <n v="573"/>
    <n v="5.0000000000000001E-3"/>
    <n v="13.6"/>
    <n v="21.4"/>
    <n v="2722"/>
    <n v="4283"/>
    <n v="1"/>
    <x v="1"/>
    <n v="0.25"/>
    <n v="1071"/>
    <n v="5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5"/>
    <s v="Polyline"/>
    <n v="1"/>
    <n v="3315"/>
    <n v="1"/>
    <n v="3315"/>
    <s v="22200 1174565476600"/>
    <n v="1174565476600"/>
    <s v="Hangman Creek"/>
    <n v="200.126"/>
    <n v="572"/>
    <n v="1.4999999999999999E-2"/>
    <n v="13.6"/>
    <n v="21.4"/>
    <n v="2722"/>
    <n v="4283"/>
    <n v="3"/>
    <x v="1"/>
    <n v="1"/>
    <n v="4283"/>
    <n v="20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7"/>
    <s v="Polyline"/>
    <n v="1"/>
    <n v="3317"/>
    <n v="1"/>
    <n v="3317"/>
    <s v="22600 1174565476600"/>
    <n v="1174565476600"/>
    <s v="Hangman Creek"/>
    <n v="200.126"/>
    <n v="574"/>
    <n v="5.0000000000000001E-3"/>
    <n v="13.6"/>
    <n v="21.4"/>
    <n v="2722"/>
    <n v="4283"/>
    <n v="1"/>
    <x v="1"/>
    <n v="0.25"/>
    <n v="1071"/>
    <n v="50"/>
    <n v="0.5"/>
    <n v="136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3"/>
    <s v="Polyline"/>
    <n v="1"/>
    <n v="3333"/>
    <n v="1"/>
    <n v="3333"/>
    <s v="25800 1174565476600"/>
    <n v="1174565476600"/>
    <s v="Hangman Creek"/>
    <n v="200.43700000000001"/>
    <n v="575"/>
    <n v="1.4999999999999999E-2"/>
    <n v="13.4"/>
    <n v="21.2"/>
    <n v="2686"/>
    <n v="4249"/>
    <n v="3"/>
    <x v="1"/>
    <n v="1"/>
    <n v="4249"/>
    <n v="200"/>
    <n v="0.5"/>
    <n v="1343"/>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4"/>
    <s v="Polyline"/>
    <n v="1"/>
    <n v="3334"/>
    <n v="1"/>
    <n v="3334"/>
    <s v="26000 1174565476600"/>
    <n v="1174565476600"/>
    <s v="Hangman Creek"/>
    <n v="200.13200000000001"/>
    <n v="577"/>
    <n v="2.5000000000000001E-2"/>
    <n v="13.4"/>
    <n v="21.2"/>
    <n v="2682"/>
    <n v="4243"/>
    <n v="3"/>
    <x v="1"/>
    <n v="1"/>
    <n v="4243"/>
    <n v="200"/>
    <n v="0.5"/>
    <n v="1341"/>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9"/>
    <s v="Polyline"/>
    <n v="1"/>
    <n v="3339"/>
    <n v="1"/>
    <n v="3339"/>
    <s v="27000 1174565476600"/>
    <n v="1174565476600"/>
    <s v="Hangman Creek"/>
    <n v="200.43700000000001"/>
    <n v="580"/>
    <n v="1.4999999999999999E-2"/>
    <n v="13.4"/>
    <n v="21.2"/>
    <n v="2686"/>
    <n v="4249"/>
    <n v="3"/>
    <x v="1"/>
    <n v="1"/>
    <n v="4249"/>
    <n v="200"/>
    <n v="0.5"/>
    <n v="1343"/>
    <n v="1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48"/>
    <s v="Polyline"/>
    <n v="1"/>
    <n v="3348"/>
    <n v="1"/>
    <n v="3348"/>
    <s v="28800 1174565476600"/>
    <n v="1174565476600"/>
    <s v="Hangman Creek"/>
    <n v="200.173"/>
    <n v="580"/>
    <n v="1.4999999999999999E-2"/>
    <n v="13.1"/>
    <n v="20.7"/>
    <n v="2622"/>
    <n v="4144"/>
    <n v="3"/>
    <x v="1"/>
    <n v="1"/>
    <n v="4144"/>
    <n v="200"/>
    <n v="0.5"/>
    <n v="1311"/>
    <n v="1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2"/>
    <s v="Polyline"/>
    <n v="1"/>
    <n v="3352"/>
    <n v="1"/>
    <n v="3352"/>
    <s v="29600 1174565476600"/>
    <n v="1174565476600"/>
    <s v="Hangman Creek"/>
    <n v="200.124"/>
    <n v="587"/>
    <n v="0"/>
    <n v="12.9"/>
    <n v="20.399999999999999"/>
    <n v="2582"/>
    <n v="4083"/>
    <n v="0"/>
    <x v="1"/>
    <n v="0"/>
    <n v="0"/>
    <n v="0"/>
    <n v="0.5"/>
    <n v="1291"/>
    <n v="1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65"/>
    <s v="Polyline"/>
    <n v="1"/>
    <n v="3365"/>
    <n v="1"/>
    <n v="3365"/>
    <s v="32200 1174565476600"/>
    <n v="1174565476600"/>
    <s v="Hangman Creek"/>
    <n v="200.13499999999999"/>
    <n v="588"/>
    <n v="0.01"/>
    <n v="10.6"/>
    <n v="17.100000000000001"/>
    <n v="2121"/>
    <n v="3422"/>
    <n v="3"/>
    <x v="1"/>
    <n v="1"/>
    <n v="342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6"/>
    <s v="Polyline"/>
    <n v="1"/>
    <n v="3366"/>
    <n v="1"/>
    <n v="3366"/>
    <s v="32400 1174565476600"/>
    <n v="1174565476600"/>
    <s v="Hangman Creek"/>
    <n v="200.13499999999999"/>
    <n v="588"/>
    <n v="1.4999999999999999E-2"/>
    <n v="10.6"/>
    <n v="17.100000000000001"/>
    <n v="2121"/>
    <n v="3422"/>
    <n v="3"/>
    <x v="1"/>
    <n v="1"/>
    <n v="342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3"/>
    <s v="Polyline"/>
    <n v="1"/>
    <n v="3373"/>
    <n v="1"/>
    <n v="3373"/>
    <s v="33800 1174565476600"/>
    <n v="1174565476600"/>
    <s v="Hangman Creek"/>
    <n v="200.13499999999999"/>
    <n v="592"/>
    <n v="0.01"/>
    <n v="10.6"/>
    <n v="17.100000000000001"/>
    <n v="2121"/>
    <n v="3422"/>
    <n v="3"/>
    <x v="1"/>
    <n v="1"/>
    <n v="342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0"/>
    <s v="Polyline"/>
    <n v="1"/>
    <n v="3380"/>
    <n v="1"/>
    <n v="3380"/>
    <s v="35200 1174565476600"/>
    <n v="1174565476600"/>
    <s v="Hangman Creek"/>
    <n v="200.13499999999999"/>
    <n v="596"/>
    <n v="0.01"/>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1"/>
    <s v="Polyline"/>
    <n v="1"/>
    <n v="3381"/>
    <n v="1"/>
    <n v="3381"/>
    <s v="35400 1174565476600"/>
    <n v="1174565476600"/>
    <s v="Hangman Creek"/>
    <n v="200.13499999999999"/>
    <n v="596"/>
    <n v="0.01"/>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2"/>
    <s v="Polyline"/>
    <n v="1"/>
    <n v="3382"/>
    <n v="1"/>
    <n v="3382"/>
    <s v="35600 1174565476600"/>
    <n v="1174565476600"/>
    <s v="Hangman Creek"/>
    <n v="200.13499999999999"/>
    <n v="597"/>
    <n v="1.4999999999999999E-2"/>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5"/>
    <s v="Polyline"/>
    <n v="1"/>
    <n v="3385"/>
    <n v="1"/>
    <n v="3385"/>
    <s v="36200 1174565476600"/>
    <n v="1174565476600"/>
    <s v="Hangman Creek"/>
    <n v="200.13499999999999"/>
    <n v="599"/>
    <n v="0.01"/>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6"/>
    <s v="Polyline"/>
    <n v="1"/>
    <n v="3386"/>
    <n v="1"/>
    <n v="3386"/>
    <s v="36400 1174565476600"/>
    <n v="1174565476600"/>
    <s v="Hangman Creek"/>
    <n v="200.13499999999999"/>
    <n v="599"/>
    <n v="0.01"/>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4"/>
    <s v="Polyline"/>
    <n v="1"/>
    <n v="3394"/>
    <n v="1"/>
    <n v="3394"/>
    <s v="38000 1174565476600"/>
    <n v="1174565476600"/>
    <s v="Hangman Creek"/>
    <n v="200.18600000000001"/>
    <n v="607"/>
    <n v="0.01"/>
    <n v="10.6"/>
    <n v="17"/>
    <n v="2122"/>
    <n v="3403"/>
    <n v="3"/>
    <x v="1"/>
    <n v="1"/>
    <n v="3403"/>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6"/>
    <s v="Polyline"/>
    <n v="1"/>
    <n v="3396"/>
    <n v="1"/>
    <n v="3396"/>
    <s v="38400 1174565476600"/>
    <n v="1174565476600"/>
    <s v="Hangman Creek"/>
    <n v="200.13800000000001"/>
    <n v="610"/>
    <n v="0.01"/>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7"/>
    <s v="Polyline"/>
    <n v="1"/>
    <n v="3397"/>
    <n v="1"/>
    <n v="3397"/>
    <s v="38600 1174565476600"/>
    <n v="1174565476600"/>
    <s v="Hangman Creek"/>
    <n v="200.13800000000001"/>
    <n v="612"/>
    <n v="1.4999999999999999E-2"/>
    <n v="10.6"/>
    <n v="17"/>
    <n v="2121"/>
    <n v="3402"/>
    <n v="3"/>
    <x v="1"/>
    <n v="1"/>
    <n v="3402"/>
    <n v="200"/>
    <n v="0.5"/>
    <n v="106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00"/>
    <s v="Polyline"/>
    <n v="1"/>
    <n v="3400"/>
    <n v="1"/>
    <n v="3400"/>
    <s v="39200 1174565476600"/>
    <n v="1174565476600"/>
    <s v="Hangman Creek"/>
    <n v="200.13800000000001"/>
    <n v="615"/>
    <n v="1.4999999999999999E-2"/>
    <n v="10.5"/>
    <n v="16.899999999999999"/>
    <n v="2101"/>
    <n v="3382"/>
    <n v="3"/>
    <x v="1"/>
    <n v="1"/>
    <n v="3382"/>
    <n v="200"/>
    <n v="0.5"/>
    <n v="105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03"/>
    <s v="Polyline"/>
    <n v="1"/>
    <n v="3403"/>
    <n v="1"/>
    <n v="3403"/>
    <s v="39800 1174565476600"/>
    <n v="1174565476600"/>
    <s v="Hangman Creek"/>
    <n v="200.13800000000001"/>
    <n v="620"/>
    <n v="0.01"/>
    <n v="10.5"/>
    <n v="16.899999999999999"/>
    <n v="2101"/>
    <n v="3382"/>
    <n v="3"/>
    <x v="1"/>
    <n v="1"/>
    <n v="3382"/>
    <n v="200"/>
    <n v="0.5"/>
    <n v="105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16"/>
    <s v="Polyline"/>
    <n v="1"/>
    <n v="3416"/>
    <n v="1"/>
    <n v="3416"/>
    <s v="42400 1174565476600"/>
    <n v="1174565476600"/>
    <s v="Hangman Creek"/>
    <n v="200.12200000000001"/>
    <n v="641"/>
    <n v="0.01"/>
    <n v="10.4"/>
    <n v="16.8"/>
    <n v="2081"/>
    <n v="3362"/>
    <n v="3"/>
    <x v="1"/>
    <n v="1"/>
    <n v="3362"/>
    <n v="200"/>
    <n v="0.5"/>
    <n v="1041"/>
    <n v="10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21"/>
    <s v="Polyline"/>
    <n v="1"/>
    <n v="3421"/>
    <n v="1"/>
    <n v="3421"/>
    <s v="43400 1174565476600"/>
    <n v="1174565476600"/>
    <s v="Hangman Creek"/>
    <n v="200.13300000000001"/>
    <n v="650"/>
    <n v="5.0000000000000001E-3"/>
    <n v="10.4"/>
    <n v="16.7"/>
    <n v="2081"/>
    <n v="3342"/>
    <n v="1"/>
    <x v="1"/>
    <n v="0.25"/>
    <n v="836"/>
    <n v="50"/>
    <n v="0.5"/>
    <n v="1041"/>
    <n v="100"/>
    <n v="1"/>
    <n v="0"/>
    <n v="4"/>
    <s v="island-braided"/>
    <s v="Oncorhynchus mykiss"/>
    <s v="summer"/>
    <x v="0"/>
    <x v="0"/>
    <x v="0"/>
    <s v="SPHAN-s"/>
    <s v="na"/>
    <s v="na"/>
    <s v="independent"/>
    <s v="extirpated via barriers"/>
    <s v="anthropogenically blocked"/>
    <n v="170103060204"/>
    <s v="Middle Hangman Creek"/>
    <s v="N"/>
    <s v=" "/>
    <s v="Interior Columbia"/>
    <n v="0"/>
    <n v="360512.06253200001"/>
    <n v="3370789873.3400002"/>
  </r>
  <r>
    <n v="3432"/>
    <s v="Polyline"/>
    <n v="1"/>
    <n v="3432"/>
    <n v="1"/>
    <n v="3432"/>
    <s v="45600 1174565476600"/>
    <n v="1174565476600"/>
    <s v="Hangman Creek"/>
    <n v="200.13399999999999"/>
    <n v="679"/>
    <n v="0.01"/>
    <n v="10.4"/>
    <n v="16.7"/>
    <n v="2081"/>
    <n v="3342"/>
    <n v="3"/>
    <x v="1"/>
    <n v="1"/>
    <n v="3342"/>
    <n v="200"/>
    <n v="0.5"/>
    <n v="1041"/>
    <n v="10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3"/>
    <s v="Polyline"/>
    <n v="1"/>
    <n v="3433"/>
    <n v="1"/>
    <n v="3433"/>
    <s v="45800 1174565476600"/>
    <n v="1174565476600"/>
    <s v="Hangman Creek"/>
    <n v="200.43899999999999"/>
    <n v="681"/>
    <n v="0.01"/>
    <n v="10.4"/>
    <n v="16.7"/>
    <n v="2085"/>
    <n v="3347"/>
    <n v="3"/>
    <x v="1"/>
    <n v="1"/>
    <n v="3347"/>
    <n v="200"/>
    <n v="0.5"/>
    <n v="1043"/>
    <n v="10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8"/>
    <s v="Polyline"/>
    <n v="1"/>
    <n v="3438"/>
    <n v="1"/>
    <n v="3438"/>
    <s v="46800 1174565476600"/>
    <n v="1174565476600"/>
    <s v="Hangman Creek"/>
    <n v="200.17"/>
    <n v="680"/>
    <n v="5.0000000000000001E-3"/>
    <n v="10.3"/>
    <n v="16.600000000000001"/>
    <n v="2062"/>
    <n v="3323"/>
    <n v="1"/>
    <x v="1"/>
    <n v="0.25"/>
    <n v="831"/>
    <n v="50"/>
    <n v="0.5"/>
    <n v="103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0"/>
    <s v="Polyline"/>
    <n v="1"/>
    <n v="3440"/>
    <n v="1"/>
    <n v="3440"/>
    <s v="47200 1174565476600"/>
    <n v="1174565476600"/>
    <s v="Hangman Creek"/>
    <n v="200.17"/>
    <n v="684"/>
    <n v="0.01"/>
    <n v="10.3"/>
    <n v="16.600000000000001"/>
    <n v="2062"/>
    <n v="3323"/>
    <n v="3"/>
    <x v="1"/>
    <n v="1"/>
    <n v="3323"/>
    <n v="200"/>
    <n v="0.5"/>
    <n v="1031"/>
    <n v="100"/>
    <n v="1"/>
    <n v="1"/>
    <n v="4"/>
    <s v="island-braided"/>
    <s v="Oncorhynchus mykiss"/>
    <s v="summer"/>
    <x v="0"/>
    <x v="0"/>
    <x v="0"/>
    <s v="SPHAN-s"/>
    <s v="na"/>
    <s v="na"/>
    <s v="independent"/>
    <s v="extirpated via barriers"/>
    <s v="anthropogenically blocked"/>
    <n v="170103060204"/>
    <s v="Middle Hangman Creek"/>
    <s v="N"/>
    <s v=" "/>
    <s v="Interior Columbia"/>
    <n v="0"/>
    <n v="360512.06253200001"/>
    <n v="3370789873.3400002"/>
  </r>
  <r>
    <n v="3445"/>
    <s v="Polyline"/>
    <n v="1"/>
    <n v="3445"/>
    <n v="1"/>
    <n v="3445"/>
    <s v="48200 1174565476600"/>
    <n v="1174565476600"/>
    <s v="Hangman Creek"/>
    <n v="200.47499999999999"/>
    <n v="688"/>
    <n v="0.01"/>
    <n v="10.3"/>
    <n v="16.5"/>
    <n v="2065"/>
    <n v="3308"/>
    <n v="3"/>
    <x v="1"/>
    <n v="1"/>
    <n v="3308"/>
    <n v="200"/>
    <n v="0.5"/>
    <n v="1033"/>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7"/>
    <s v="Polyline"/>
    <n v="1"/>
    <n v="3447"/>
    <n v="1"/>
    <n v="3447"/>
    <s v="48600 1174565476600"/>
    <n v="1174565476600"/>
    <s v="Hangman Creek"/>
    <n v="200.17"/>
    <n v="690"/>
    <n v="1.4999999999999999E-2"/>
    <n v="10.3"/>
    <n v="16.5"/>
    <n v="2062"/>
    <n v="3303"/>
    <n v="3"/>
    <x v="1"/>
    <n v="1"/>
    <n v="3303"/>
    <n v="200"/>
    <n v="0.5"/>
    <n v="103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8"/>
    <s v="Polyline"/>
    <n v="1"/>
    <n v="3448"/>
    <n v="1"/>
    <n v="3448"/>
    <s v="48800 1174565476600"/>
    <n v="1174565476600"/>
    <s v="Hangman Creek"/>
    <n v="200.17"/>
    <n v="690"/>
    <n v="0.01"/>
    <n v="10.3"/>
    <n v="16.600000000000001"/>
    <n v="2062"/>
    <n v="3323"/>
    <n v="3"/>
    <x v="1"/>
    <n v="1"/>
    <n v="3323"/>
    <n v="200"/>
    <n v="0.5"/>
    <n v="103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3"/>
    <s v="Polyline"/>
    <n v="1"/>
    <n v="3453"/>
    <n v="1"/>
    <n v="3453"/>
    <s v="49800 1174565476600"/>
    <n v="1174565476600"/>
    <s v="Hangman Creek"/>
    <n v="200.161"/>
    <n v="696"/>
    <n v="0.01"/>
    <n v="10.3"/>
    <n v="16.5"/>
    <n v="2062"/>
    <n v="3303"/>
    <n v="3"/>
    <x v="1"/>
    <n v="1"/>
    <n v="3303"/>
    <n v="200"/>
    <n v="0.5"/>
    <n v="103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4"/>
    <s v="Polyline"/>
    <n v="1"/>
    <n v="3454"/>
    <n v="1"/>
    <n v="3454"/>
    <s v="50000 1174565476600"/>
    <n v="1174565476600"/>
    <s v="Hangman Creek"/>
    <n v="200.161"/>
    <n v="698"/>
    <n v="0.01"/>
    <n v="10.3"/>
    <n v="16.5"/>
    <n v="2062"/>
    <n v="3303"/>
    <n v="3"/>
    <x v="1"/>
    <n v="1"/>
    <n v="3303"/>
    <n v="200"/>
    <n v="0.5"/>
    <n v="103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8"/>
    <s v="Polyline"/>
    <n v="1"/>
    <n v="3458"/>
    <n v="1"/>
    <n v="3458"/>
    <s v="50800 1174565476600"/>
    <n v="1174565476600"/>
    <s v="Hangman Creek"/>
    <n v="200.45099999999999"/>
    <n v="703"/>
    <n v="0.01"/>
    <n v="10"/>
    <n v="16.2"/>
    <n v="2005"/>
    <n v="3247"/>
    <n v="3"/>
    <x v="1"/>
    <n v="1"/>
    <n v="3247"/>
    <n v="200"/>
    <n v="0.5"/>
    <n v="1003"/>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2"/>
    <s v="Polyline"/>
    <n v="1"/>
    <n v="3462"/>
    <n v="1"/>
    <n v="3462"/>
    <s v="51600 1174565476600"/>
    <n v="1174565476600"/>
    <s v="Hangman Creek"/>
    <n v="200.14599999999999"/>
    <n v="707"/>
    <n v="0.01"/>
    <n v="10"/>
    <n v="16.2"/>
    <n v="2001"/>
    <n v="3242"/>
    <n v="3"/>
    <x v="1"/>
    <n v="1"/>
    <n v="3242"/>
    <n v="200"/>
    <n v="0.5"/>
    <n v="100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5"/>
    <s v="Polyline"/>
    <n v="1"/>
    <n v="3465"/>
    <n v="1"/>
    <n v="3465"/>
    <s v="52200 1174565476600"/>
    <n v="1174565476600"/>
    <s v="Hangman Creek"/>
    <n v="200.14599999999999"/>
    <n v="711"/>
    <n v="0.01"/>
    <n v="10"/>
    <n v="16.2"/>
    <n v="2001"/>
    <n v="3242"/>
    <n v="3"/>
    <x v="1"/>
    <n v="1"/>
    <n v="3242"/>
    <n v="200"/>
    <n v="0.5"/>
    <n v="100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0"/>
    <s v="Polyline"/>
    <n v="1"/>
    <n v="3470"/>
    <n v="1"/>
    <n v="3470"/>
    <s v="53200 1174565476600"/>
    <n v="1174565476600"/>
    <s v="Hangman Creek"/>
    <n v="200.494"/>
    <n v="708"/>
    <n v="0.01"/>
    <n v="10"/>
    <n v="16.2"/>
    <n v="2005"/>
    <n v="3248"/>
    <n v="3"/>
    <x v="1"/>
    <n v="1"/>
    <n v="3248"/>
    <n v="200"/>
    <n v="0.5"/>
    <n v="1003"/>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3"/>
    <s v="Polyline"/>
    <n v="1"/>
    <n v="3473"/>
    <n v="1"/>
    <n v="3473"/>
    <s v="53800 1174565476600"/>
    <n v="1174565476600"/>
    <s v="Hangman Creek"/>
    <n v="200.227"/>
    <n v="711"/>
    <n v="1.4999999999999999E-2"/>
    <n v="10"/>
    <n v="16.100000000000001"/>
    <n v="2002"/>
    <n v="3224"/>
    <n v="3"/>
    <x v="1"/>
    <n v="1"/>
    <n v="3224"/>
    <n v="200"/>
    <n v="0.5"/>
    <n v="100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8"/>
    <s v="Polyline"/>
    <n v="1"/>
    <n v="3488"/>
    <n v="1"/>
    <n v="3488"/>
    <s v="56800 1174565476600"/>
    <n v="1174565476600"/>
    <s v="Hangman Creek"/>
    <n v="200.12700000000001"/>
    <n v="718"/>
    <n v="1.4999999999999999E-2"/>
    <n v="9.9"/>
    <n v="15.9"/>
    <n v="1981"/>
    <n v="3182"/>
    <n v="3"/>
    <x v="1"/>
    <n v="1"/>
    <n v="3182"/>
    <n v="200"/>
    <n v="0.5"/>
    <n v="99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0"/>
    <s v="Polyline"/>
    <n v="1"/>
    <n v="3490"/>
    <n v="1"/>
    <n v="3490"/>
    <s v="57200 1174565476600"/>
    <n v="1174565476600"/>
    <s v="Hangman Creek"/>
    <n v="200.12700000000001"/>
    <n v="718"/>
    <n v="1.4999999999999999E-2"/>
    <n v="9.9"/>
    <n v="15.9"/>
    <n v="1981"/>
    <n v="3182"/>
    <n v="3"/>
    <x v="1"/>
    <n v="1"/>
    <n v="3182"/>
    <n v="200"/>
    <n v="0.5"/>
    <n v="99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4"/>
    <s v="Polyline"/>
    <n v="1"/>
    <n v="3494"/>
    <n v="1"/>
    <n v="3494"/>
    <s v="58000 1174565476600"/>
    <n v="1174565476600"/>
    <s v="Hangman Creek"/>
    <n v="200.12700000000001"/>
    <n v="718"/>
    <n v="0.01"/>
    <n v="9.9"/>
    <n v="15.9"/>
    <n v="1981"/>
    <n v="3182"/>
    <n v="3"/>
    <x v="1"/>
    <n v="1"/>
    <n v="3182"/>
    <n v="200"/>
    <n v="0.5"/>
    <n v="99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6"/>
    <s v="Polyline"/>
    <n v="1"/>
    <n v="3496"/>
    <n v="1"/>
    <n v="3496"/>
    <s v="58400 1174565476600"/>
    <n v="1174565476600"/>
    <s v="Hangman Creek"/>
    <n v="200.12700000000001"/>
    <n v="717"/>
    <n v="0.01"/>
    <n v="9.9"/>
    <n v="15.9"/>
    <n v="1981"/>
    <n v="3182"/>
    <n v="3"/>
    <x v="1"/>
    <n v="1"/>
    <n v="3182"/>
    <n v="200"/>
    <n v="0.5"/>
    <n v="99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9"/>
    <s v="Polyline"/>
    <n v="1"/>
    <n v="3499"/>
    <n v="1"/>
    <n v="3499"/>
    <s v="59000 1174565476600"/>
    <n v="1174565476600"/>
    <s v="Hangman Creek"/>
    <n v="200.12700000000001"/>
    <n v="719"/>
    <n v="0.01"/>
    <n v="9.8000000000000007"/>
    <n v="15.9"/>
    <n v="1961"/>
    <n v="3182"/>
    <n v="3"/>
    <x v="1"/>
    <n v="1"/>
    <n v="3182"/>
    <n v="200"/>
    <n v="0.5"/>
    <n v="98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1"/>
    <s v="Polyline"/>
    <n v="1"/>
    <n v="3511"/>
    <n v="1"/>
    <n v="3511"/>
    <s v="61400 1174565476600"/>
    <n v="1174565476600"/>
    <s v="Hangman Creek"/>
    <n v="200.14500000000001"/>
    <n v="725"/>
    <n v="0.01"/>
    <n v="9.6999999999999993"/>
    <n v="15.8"/>
    <n v="1941"/>
    <n v="3162"/>
    <n v="3"/>
    <x v="1"/>
    <n v="1"/>
    <n v="3162"/>
    <n v="200"/>
    <n v="0.5"/>
    <n v="971"/>
    <n v="1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2"/>
    <s v="Polyline"/>
    <n v="1"/>
    <n v="3532"/>
    <n v="1"/>
    <n v="3532"/>
    <s v="65600 1174565476600"/>
    <n v="1174565476600"/>
    <s v="Hangman Creek"/>
    <n v="200.167"/>
    <n v="738"/>
    <n v="0.01"/>
    <n v="9.6"/>
    <n v="15.5"/>
    <n v="1922"/>
    <n v="3103"/>
    <n v="1"/>
    <x v="1"/>
    <n v="0.25"/>
    <n v="776"/>
    <n v="50"/>
    <n v="0.5"/>
    <n v="961"/>
    <n v="1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3"/>
    <s v="Polyline"/>
    <n v="1"/>
    <n v="3533"/>
    <n v="1"/>
    <n v="3533"/>
    <s v="65800 1174565476600"/>
    <n v="1174565476600"/>
    <s v="Hangman Creek"/>
    <n v="200.47200000000001"/>
    <n v="736"/>
    <n v="1.4999999999999999E-2"/>
    <n v="9.6"/>
    <n v="15.5"/>
    <n v="1925"/>
    <n v="3107"/>
    <n v="1"/>
    <x v="1"/>
    <n v="0.25"/>
    <n v="777"/>
    <n v="50"/>
    <n v="0.5"/>
    <n v="963"/>
    <n v="1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5"/>
    <s v="Polyline"/>
    <n v="1"/>
    <n v="3535"/>
    <n v="1"/>
    <n v="3535"/>
    <s v="66200 1174565476600"/>
    <n v="1174565476600"/>
    <s v="Hangman Creek"/>
    <n v="200.15"/>
    <n v="735"/>
    <n v="0.01"/>
    <n v="9.6"/>
    <n v="15.5"/>
    <n v="1921"/>
    <n v="3102"/>
    <n v="1"/>
    <x v="1"/>
    <n v="0.25"/>
    <n v="776"/>
    <n v="50"/>
    <n v="0.5"/>
    <n v="961"/>
    <n v="1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2"/>
    <s v="Polyline"/>
    <n v="1"/>
    <n v="3552"/>
    <n v="1"/>
    <n v="3552"/>
    <s v="69600 1174565476600"/>
    <n v="1174565476600"/>
    <s v="Hangman Creek"/>
    <n v="200.221"/>
    <n v="736"/>
    <n v="0.01"/>
    <n v="9.4"/>
    <n v="15.3"/>
    <n v="1882"/>
    <n v="3063"/>
    <n v="3"/>
    <x v="1"/>
    <n v="1"/>
    <n v="3063"/>
    <n v="200"/>
    <n v="0.5"/>
    <n v="941"/>
    <n v="1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2"/>
    <s v="Polyline"/>
    <n v="1"/>
    <n v="3562"/>
    <n v="1"/>
    <n v="3562"/>
    <s v="71600 1174565476600"/>
    <n v="1174565476600"/>
    <s v="Hangman Creek"/>
    <n v="200.15600000000001"/>
    <n v="738"/>
    <n v="1.4999999999999999E-2"/>
    <n v="9.4"/>
    <n v="15.3"/>
    <n v="1881"/>
    <n v="3062"/>
    <n v="3"/>
    <x v="1"/>
    <n v="1"/>
    <n v="3062"/>
    <n v="200"/>
    <n v="0.5"/>
    <n v="94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6"/>
    <s v="Polyline"/>
    <n v="1"/>
    <n v="3566"/>
    <n v="1"/>
    <n v="3566"/>
    <s v="72400 1174565476600"/>
    <n v="1174565476600"/>
    <s v="Hangman Creek"/>
    <n v="200.15600000000001"/>
    <n v="744"/>
    <n v="1.4999999999999999E-2"/>
    <n v="9.4"/>
    <n v="15.2"/>
    <n v="1881"/>
    <n v="3042"/>
    <n v="3"/>
    <x v="1"/>
    <n v="1"/>
    <n v="3042"/>
    <n v="200"/>
    <n v="0.5"/>
    <n v="941"/>
    <n v="1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7"/>
    <s v="Polyline"/>
    <n v="1"/>
    <n v="3567"/>
    <n v="1"/>
    <n v="3567"/>
    <s v="72600 1174565476600"/>
    <n v="1174565476600"/>
    <s v="Hangman Creek"/>
    <n v="200.154"/>
    <n v="744"/>
    <n v="5.0000000000000001E-3"/>
    <n v="9.1999999999999993"/>
    <n v="14.9"/>
    <n v="1841"/>
    <n v="2982"/>
    <n v="1"/>
    <x v="1"/>
    <n v="0.25"/>
    <n v="746"/>
    <n v="50"/>
    <n v="0.5"/>
    <n v="921"/>
    <n v="1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2"/>
    <s v="Polyline"/>
    <n v="1"/>
    <n v="3582"/>
    <n v="1"/>
    <n v="3582"/>
    <s v="75600 1174565476600"/>
    <n v="1174565476600"/>
    <s v="Hangman Creek"/>
    <n v="200.166"/>
    <n v="744"/>
    <n v="1.4999999999999999E-2"/>
    <n v="9.1999999999999993"/>
    <n v="14.9"/>
    <n v="1842"/>
    <n v="2982"/>
    <n v="3"/>
    <x v="1"/>
    <n v="1"/>
    <n v="2982"/>
    <n v="200"/>
    <n v="0.5"/>
    <n v="921"/>
    <n v="1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0"/>
    <s v="Polyline"/>
    <n v="1"/>
    <n v="3590"/>
    <n v="1"/>
    <n v="3590"/>
    <s v="77200 1174565476600"/>
    <n v="1174565476600"/>
    <s v="Hangman Creek"/>
    <n v="200.16499999999999"/>
    <n v="747"/>
    <n v="0.01"/>
    <n v="9.1"/>
    <n v="14.9"/>
    <n v="1822"/>
    <n v="2982"/>
    <n v="3"/>
    <x v="1"/>
    <n v="1"/>
    <n v="2982"/>
    <n v="200"/>
    <n v="0.5"/>
    <n v="911"/>
    <n v="1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8"/>
    <s v="Polyline"/>
    <n v="1"/>
    <n v="3598"/>
    <n v="1"/>
    <n v="3598"/>
    <s v="78800 1174565476600"/>
    <n v="1174565476600"/>
    <s v="Hangman Creek"/>
    <n v="200.18199999999999"/>
    <n v="746"/>
    <n v="0.01"/>
    <n v="9.1"/>
    <n v="14.8"/>
    <n v="1822"/>
    <n v="2963"/>
    <n v="3"/>
    <x v="1"/>
    <n v="1"/>
    <n v="2963"/>
    <n v="200"/>
    <n v="0.5"/>
    <n v="911"/>
    <n v="1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7"/>
    <s v="Polyline"/>
    <n v="1"/>
    <n v="3607"/>
    <n v="1"/>
    <n v="3607"/>
    <s v="80600 1174565476600"/>
    <n v="1174565476600"/>
    <s v="Hangman Creek"/>
    <n v="200.18199999999999"/>
    <n v="750"/>
    <n v="0.01"/>
    <n v="9.1"/>
    <n v="14.8"/>
    <n v="1822"/>
    <n v="2963"/>
    <n v="3"/>
    <x v="1"/>
    <n v="1"/>
    <n v="2963"/>
    <n v="200"/>
    <n v="0.5"/>
    <n v="911"/>
    <n v="1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51"/>
    <s v="Polyline"/>
    <n v="1"/>
    <n v="3651"/>
    <n v="1"/>
    <n v="3651"/>
    <s v="89400 1174565476600"/>
    <n v="1174565476600"/>
    <s v="Hangman Creek"/>
    <n v="200.483"/>
    <n v="764"/>
    <n v="0.01"/>
    <n v="7.8"/>
    <n v="12.9"/>
    <n v="1564"/>
    <n v="2586"/>
    <n v="3"/>
    <x v="1"/>
    <n v="1"/>
    <n v="2586"/>
    <n v="200"/>
    <n v="0.5"/>
    <n v="782"/>
    <n v="1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5"/>
    <s v="Polyline"/>
    <n v="1"/>
    <n v="3655"/>
    <n v="1"/>
    <n v="3655"/>
    <s v="90200 1174565476600"/>
    <n v="1174565476600"/>
    <s v="Hangman Creek"/>
    <n v="200.178"/>
    <n v="767"/>
    <n v="0.01"/>
    <n v="7.8"/>
    <n v="12.9"/>
    <n v="1561"/>
    <n v="2582"/>
    <n v="3"/>
    <x v="1"/>
    <n v="1"/>
    <n v="2582"/>
    <n v="200"/>
    <n v="0.5"/>
    <n v="781"/>
    <n v="1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4"/>
    <s v="Polyline"/>
    <n v="1"/>
    <n v="3664"/>
    <n v="1"/>
    <n v="3664"/>
    <s v="92000 1174565476600"/>
    <n v="1174565476600"/>
    <s v="Hangman Creek"/>
    <n v="200.499"/>
    <n v="764"/>
    <n v="0.01"/>
    <n v="7.8"/>
    <n v="12.8"/>
    <n v="1564"/>
    <n v="2566"/>
    <n v="3"/>
    <x v="1"/>
    <n v="1"/>
    <n v="2566"/>
    <n v="200"/>
    <n v="0.5"/>
    <n v="782"/>
    <n v="1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7"/>
    <s v="Polyline"/>
    <n v="1"/>
    <n v="3697"/>
    <n v="1"/>
    <n v="3697"/>
    <s v="98600 1174565476600"/>
    <n v="1174565476600"/>
    <s v="Hangman Creek"/>
    <n v="200.11600000000001"/>
    <n v="770"/>
    <n v="0.01"/>
    <n v="7.3"/>
    <n v="12.1"/>
    <n v="1461"/>
    <n v="2421"/>
    <n v="3"/>
    <x v="1"/>
    <n v="1"/>
    <n v="2421"/>
    <n v="200"/>
    <n v="0.5"/>
    <n v="731"/>
    <n v="1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8"/>
    <s v="Polyline"/>
    <n v="1"/>
    <n v="3748"/>
    <n v="1"/>
    <n v="3748"/>
    <s v="108800 1174565476600"/>
    <n v="1174565476600"/>
    <s v="Hangman Creek"/>
    <n v="200.13800000000001"/>
    <n v="786"/>
    <n v="0.02"/>
    <n v="5.4"/>
    <n v="9.3000000000000007"/>
    <n v="1081"/>
    <n v="1861"/>
    <n v="3"/>
    <x v="1"/>
    <n v="1"/>
    <n v="1861"/>
    <n v="200"/>
    <n v="0.5"/>
    <n v="541"/>
    <n v="1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9"/>
    <s v="Polyline"/>
    <n v="1"/>
    <n v="3759"/>
    <n v="1"/>
    <n v="3759"/>
    <s v="111000 1174565476600"/>
    <n v="1174565476600"/>
    <s v="Hangman Creek"/>
    <n v="200.13800000000001"/>
    <n v="794"/>
    <n v="0.04"/>
    <n v="5.3"/>
    <n v="9.3000000000000007"/>
    <n v="1061"/>
    <n v="1861"/>
    <n v="3"/>
    <x v="1"/>
    <n v="1"/>
    <n v="1861"/>
    <n v="200"/>
    <n v="0.5"/>
    <n v="531"/>
    <n v="1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6384"/>
    <s v="Polyline"/>
    <n v="1"/>
    <n v="6384"/>
    <n v="0"/>
    <n v="6384"/>
    <s v="200 1174233476148"/>
    <n v="1174233476148"/>
    <s v="Marshall Creek"/>
    <n v="200.13399999999999"/>
    <n v="549"/>
    <n v="0.01"/>
    <n v="5.3"/>
    <n v="9.1999999999999993"/>
    <n v="1061"/>
    <n v="1841"/>
    <n v="3"/>
    <x v="1"/>
    <n v="1"/>
    <n v="1841"/>
    <n v="200"/>
    <n v="0.5"/>
    <n v="531"/>
    <n v="100"/>
    <n v="1"/>
    <n v="1"/>
    <n v="4"/>
    <s v="meandering"/>
    <s v=" "/>
    <s v=" "/>
    <x v="1"/>
    <x v="2"/>
    <x v="5"/>
    <s v=" "/>
    <s v=" "/>
    <s v=" "/>
    <s v=" "/>
    <s v=" "/>
    <s v=" "/>
    <s v=" "/>
    <s v=" "/>
    <s v=" "/>
    <s v=" "/>
    <s v=" "/>
    <n v="0"/>
    <n v="0"/>
    <n v="0"/>
  </r>
  <r>
    <n v="6398"/>
    <s v="Polyline"/>
    <n v="1"/>
    <n v="6398"/>
    <n v="1"/>
    <n v="6398"/>
    <s v="3000 1174233476148"/>
    <n v="1174233476148"/>
    <s v="Marshall Creek"/>
    <n v="200.131"/>
    <n v="600"/>
    <n v="2.5000000000000001E-2"/>
    <n v="5.2"/>
    <n v="9.1"/>
    <n v="1041"/>
    <n v="1821"/>
    <n v="3"/>
    <x v="1"/>
    <n v="1"/>
    <n v="1821"/>
    <n v="200"/>
    <n v="0.5"/>
    <n v="52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4"/>
    <s v="Polyline"/>
    <n v="1"/>
    <n v="6404"/>
    <n v="1"/>
    <n v="6404"/>
    <s v="4200 1174233476148"/>
    <n v="1174233476148"/>
    <s v="Marshall Creek"/>
    <n v="200.131"/>
    <n v="602"/>
    <n v="2.5000000000000001E-2"/>
    <n v="5.2"/>
    <n v="9.1"/>
    <n v="1041"/>
    <n v="1821"/>
    <n v="3"/>
    <x v="1"/>
    <n v="1"/>
    <n v="1821"/>
    <n v="200"/>
    <n v="0.5"/>
    <n v="52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8"/>
    <s v="Polyline"/>
    <n v="1"/>
    <n v="6408"/>
    <n v="1"/>
    <n v="6408"/>
    <s v="5000 1174233476148"/>
    <n v="1174233476148"/>
    <s v="Marshall Creek"/>
    <n v="200.131"/>
    <n v="609"/>
    <n v="2.5000000000000001E-2"/>
    <n v="5.2"/>
    <n v="9.1"/>
    <n v="1041"/>
    <n v="1821"/>
    <n v="3"/>
    <x v="1"/>
    <n v="1"/>
    <n v="1821"/>
    <n v="200"/>
    <n v="0.5"/>
    <n v="52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0"/>
    <s v="Polyline"/>
    <n v="1"/>
    <n v="6410"/>
    <n v="1"/>
    <n v="6410"/>
    <s v="5400 1174233476148"/>
    <n v="1174233476148"/>
    <s v="Marshall Creek"/>
    <n v="200.131"/>
    <n v="612"/>
    <n v="0.01"/>
    <n v="5.2"/>
    <n v="9.1"/>
    <n v="1041"/>
    <n v="1821"/>
    <n v="3"/>
    <x v="1"/>
    <n v="1"/>
    <n v="1821"/>
    <n v="200"/>
    <n v="0.5"/>
    <n v="52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1"/>
    <s v="Polyline"/>
    <n v="1"/>
    <n v="6411"/>
    <n v="1"/>
    <n v="6411"/>
    <s v="5600 1174233476148"/>
    <n v="1174233476148"/>
    <s v="Marshall Creek"/>
    <n v="200.13"/>
    <n v="613"/>
    <n v="0.02"/>
    <n v="5.2"/>
    <n v="9.1"/>
    <n v="1041"/>
    <n v="1821"/>
    <n v="3"/>
    <x v="1"/>
    <n v="1"/>
    <n v="1821"/>
    <n v="200"/>
    <n v="0.5"/>
    <n v="52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6"/>
    <s v="Polyline"/>
    <n v="1"/>
    <n v="6416"/>
    <n v="1"/>
    <n v="6416"/>
    <s v="6600 1174233476148"/>
    <n v="1174233476148"/>
    <s v="Marshall Creek"/>
    <n v="200.131"/>
    <n v="627"/>
    <n v="0.01"/>
    <n v="5.0999999999999996"/>
    <n v="9"/>
    <n v="1021"/>
    <n v="1801"/>
    <n v="3"/>
    <x v="1"/>
    <n v="1"/>
    <n v="1801"/>
    <n v="200"/>
    <n v="0.5"/>
    <n v="51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0"/>
    <s v="Polyline"/>
    <n v="1"/>
    <n v="6420"/>
    <n v="1"/>
    <n v="6420"/>
    <s v="7400 1174233476148"/>
    <n v="1174233476148"/>
    <s v="Marshall Creek"/>
    <n v="200.13"/>
    <n v="636"/>
    <n v="0.01"/>
    <n v="5.0999999999999996"/>
    <n v="8.9"/>
    <n v="1021"/>
    <n v="1781"/>
    <n v="3"/>
    <x v="1"/>
    <n v="1"/>
    <n v="1781"/>
    <n v="200"/>
    <n v="0.5"/>
    <n v="51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1"/>
    <s v="Polyline"/>
    <n v="1"/>
    <n v="6421"/>
    <n v="1"/>
    <n v="6421"/>
    <s v="7600 1174233476148"/>
    <n v="1174233476148"/>
    <s v="Marshall Creek"/>
    <n v="200.131"/>
    <n v="637"/>
    <n v="1.4999999999999999E-2"/>
    <n v="5.0999999999999996"/>
    <n v="8.9"/>
    <n v="1021"/>
    <n v="1781"/>
    <n v="3"/>
    <x v="1"/>
    <n v="1"/>
    <n v="1781"/>
    <n v="200"/>
    <n v="0.5"/>
    <n v="51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2"/>
    <s v="Polyline"/>
    <n v="1"/>
    <n v="6422"/>
    <n v="1"/>
    <n v="6422"/>
    <s v="7800 1174233476148"/>
    <n v="1174233476148"/>
    <s v="Marshall Creek"/>
    <n v="200.131"/>
    <n v="641"/>
    <n v="3.5000000000000003E-2"/>
    <n v="5.0999999999999996"/>
    <n v="8.9"/>
    <n v="1021"/>
    <n v="1781"/>
    <n v="3"/>
    <x v="1"/>
    <n v="1"/>
    <n v="1781"/>
    <n v="200"/>
    <n v="0.5"/>
    <n v="511"/>
    <n v="1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0"/>
    <s v="Polyline"/>
    <n v="1"/>
    <n v="6540"/>
    <n v="1"/>
    <n v="6540"/>
    <s v="400 1174913475581"/>
    <n v="1174913475581"/>
    <s v="Minnie Creek"/>
    <n v="200.13300000000001"/>
    <n v="649"/>
    <n v="0.02"/>
    <n v="4"/>
    <n v="7.3"/>
    <n v="801"/>
    <n v="1461"/>
    <n v="3"/>
    <x v="1"/>
    <n v="1"/>
    <n v="1461"/>
    <n v="200"/>
    <n v="0.5"/>
    <n v="401"/>
    <n v="1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7038"/>
    <s v="Polyline"/>
    <n v="1"/>
    <n v="7038"/>
    <n v="1"/>
    <n v="7038"/>
    <s v="5400 1175466477640"/>
    <n v="1175466477640"/>
    <s v="Deep Creek"/>
    <n v="200.10499999999999"/>
    <n v="551"/>
    <n v="0.02"/>
    <n v="5.7"/>
    <n v="9.8000000000000007"/>
    <n v="1141"/>
    <n v="1961"/>
    <n v="3"/>
    <x v="1"/>
    <n v="1"/>
    <n v="1961"/>
    <n v="200"/>
    <n v="0.5"/>
    <n v="571"/>
    <n v="1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41"/>
    <s v="Polyline"/>
    <n v="1"/>
    <n v="7041"/>
    <n v="1"/>
    <n v="7041"/>
    <s v="6000 1175466477640"/>
    <n v="1175466477640"/>
    <s v="Deep Creek"/>
    <n v="200.10499999999999"/>
    <n v="553"/>
    <n v="0.01"/>
    <n v="5.7"/>
    <n v="9.8000000000000007"/>
    <n v="1141"/>
    <n v="1961"/>
    <n v="3"/>
    <x v="1"/>
    <n v="1"/>
    <n v="1961"/>
    <n v="200"/>
    <n v="0.5"/>
    <n v="57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46"/>
    <s v="Polyline"/>
    <n v="1"/>
    <n v="7046"/>
    <n v="1"/>
    <n v="7046"/>
    <s v="7000 1175466477640"/>
    <n v="1175466477640"/>
    <s v="Deep Creek"/>
    <n v="200.41"/>
    <n v="568"/>
    <n v="0.02"/>
    <n v="5.7"/>
    <n v="9.8000000000000007"/>
    <n v="1142"/>
    <n v="1964"/>
    <n v="3"/>
    <x v="1"/>
    <n v="1"/>
    <n v="1964"/>
    <n v="200"/>
    <n v="0.5"/>
    <n v="571"/>
    <n v="1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53"/>
    <s v="Polyline"/>
    <n v="1"/>
    <n v="7053"/>
    <n v="1"/>
    <n v="7053"/>
    <s v="8400 1175466477640"/>
    <n v="1175466477640"/>
    <s v="Deep Creek"/>
    <n v="200.10499999999999"/>
    <n v="570"/>
    <n v="0.02"/>
    <n v="5.7"/>
    <n v="9.6999999999999993"/>
    <n v="1141"/>
    <n v="1941"/>
    <n v="3"/>
    <x v="1"/>
    <n v="1"/>
    <n v="1941"/>
    <n v="200"/>
    <n v="0.5"/>
    <n v="57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58"/>
    <s v="Polyline"/>
    <n v="1"/>
    <n v="7058"/>
    <n v="1"/>
    <n v="7058"/>
    <s v="9400 1175466477640"/>
    <n v="1175466477640"/>
    <s v="Deep Creek"/>
    <n v="200.41"/>
    <n v="575"/>
    <n v="2.5000000000000001E-2"/>
    <n v="5.7"/>
    <n v="9.6999999999999993"/>
    <n v="1142"/>
    <n v="1944"/>
    <n v="3"/>
    <x v="1"/>
    <n v="1"/>
    <n v="1944"/>
    <n v="200"/>
    <n v="0.5"/>
    <n v="57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62"/>
    <s v="Polyline"/>
    <n v="1"/>
    <n v="7062"/>
    <n v="1"/>
    <n v="7062"/>
    <s v="10200 1175466477640"/>
    <n v="1175466477640"/>
    <s v="Deep Creek"/>
    <n v="200.11799999999999"/>
    <n v="581"/>
    <n v="0.01"/>
    <n v="5.6"/>
    <n v="9.6999999999999993"/>
    <n v="1121"/>
    <n v="1941"/>
    <n v="3"/>
    <x v="1"/>
    <n v="1"/>
    <n v="1941"/>
    <n v="200"/>
    <n v="0.5"/>
    <n v="56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63"/>
    <s v="Polyline"/>
    <n v="1"/>
    <n v="7063"/>
    <n v="1"/>
    <n v="7063"/>
    <s v="10400 1175466477640"/>
    <n v="1175466477640"/>
    <s v="Deep Creek"/>
    <n v="200.11799999999999"/>
    <n v="582"/>
    <n v="1.4999999999999999E-2"/>
    <n v="5.6"/>
    <n v="9.6999999999999993"/>
    <n v="1121"/>
    <n v="1941"/>
    <n v="3"/>
    <x v="1"/>
    <n v="1"/>
    <n v="1941"/>
    <n v="200"/>
    <n v="0.5"/>
    <n v="56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70"/>
    <s v="Polyline"/>
    <n v="1"/>
    <n v="7070"/>
    <n v="1"/>
    <n v="7070"/>
    <s v="11800 1175466477640"/>
    <n v="1175466477640"/>
    <s v="Deep Creek"/>
    <n v="200.11799999999999"/>
    <n v="592"/>
    <n v="0.01"/>
    <n v="5.6"/>
    <n v="9.6"/>
    <n v="1121"/>
    <n v="1921"/>
    <n v="3"/>
    <x v="1"/>
    <n v="1"/>
    <n v="1921"/>
    <n v="200"/>
    <n v="0.5"/>
    <n v="56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71"/>
    <s v="Polyline"/>
    <n v="1"/>
    <n v="7071"/>
    <n v="1"/>
    <n v="7071"/>
    <s v="12000 1175466477640"/>
    <n v="1175466477640"/>
    <s v="Deep Creek"/>
    <n v="200.422"/>
    <n v="596"/>
    <n v="0.01"/>
    <n v="5.6"/>
    <n v="9.6"/>
    <n v="1122"/>
    <n v="1924"/>
    <n v="3"/>
    <x v="1"/>
    <n v="1"/>
    <n v="1924"/>
    <n v="200"/>
    <n v="0.5"/>
    <n v="56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72"/>
    <s v="Polyline"/>
    <n v="1"/>
    <n v="7072"/>
    <n v="1"/>
    <n v="7072"/>
    <s v="12200 1175466477640"/>
    <n v="1175466477640"/>
    <s v="Deep Creek"/>
    <n v="200.11799999999999"/>
    <n v="597"/>
    <n v="0.01"/>
    <n v="5.6"/>
    <n v="9.6"/>
    <n v="1121"/>
    <n v="1921"/>
    <n v="3"/>
    <x v="1"/>
    <n v="1"/>
    <n v="1921"/>
    <n v="200"/>
    <n v="0.5"/>
    <n v="56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75"/>
    <s v="Polyline"/>
    <n v="1"/>
    <n v="7075"/>
    <n v="1"/>
    <n v="7075"/>
    <s v="12800 1175466477640"/>
    <n v="1175466477640"/>
    <s v="Deep Creek"/>
    <n v="200.11799999999999"/>
    <n v="617"/>
    <n v="0.03"/>
    <n v="5.6"/>
    <n v="9.6"/>
    <n v="1121"/>
    <n v="1921"/>
    <n v="3"/>
    <x v="1"/>
    <n v="1"/>
    <n v="1921"/>
    <n v="200"/>
    <n v="0.5"/>
    <n v="56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88"/>
    <s v="Polyline"/>
    <n v="1"/>
    <n v="7088"/>
    <n v="1"/>
    <n v="7088"/>
    <s v="15400 1175466477640"/>
    <n v="1175466477640"/>
    <s v="Deep Creek"/>
    <n v="200.10900000000001"/>
    <n v="616"/>
    <n v="1.4999999999999999E-2"/>
    <n v="5.4"/>
    <n v="9.3000000000000007"/>
    <n v="1081"/>
    <n v="1861"/>
    <n v="3"/>
    <x v="1"/>
    <n v="1"/>
    <n v="1861"/>
    <n v="200"/>
    <n v="0.5"/>
    <n v="541"/>
    <n v="1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94"/>
    <s v="Polyline"/>
    <n v="1"/>
    <n v="7094"/>
    <n v="1"/>
    <n v="7094"/>
    <s v="16600 1175466477640"/>
    <n v="1175466477640"/>
    <s v="Deep Creek"/>
    <n v="200.10400000000001"/>
    <n v="626"/>
    <n v="1.4999999999999999E-2"/>
    <n v="5.3"/>
    <n v="9.1999999999999993"/>
    <n v="1061"/>
    <n v="1841"/>
    <n v="3"/>
    <x v="1"/>
    <n v="1"/>
    <n v="1841"/>
    <n v="200"/>
    <n v="0.5"/>
    <n v="53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95"/>
    <s v="Polyline"/>
    <n v="1"/>
    <n v="7095"/>
    <n v="1"/>
    <n v="7095"/>
    <s v="16800 1175466477640"/>
    <n v="1175466477640"/>
    <s v="Deep Creek"/>
    <n v="200.10400000000001"/>
    <n v="624"/>
    <n v="0.01"/>
    <n v="5.3"/>
    <n v="9.1999999999999993"/>
    <n v="1061"/>
    <n v="1841"/>
    <n v="3"/>
    <x v="1"/>
    <n v="1"/>
    <n v="1841"/>
    <n v="200"/>
    <n v="0.5"/>
    <n v="531"/>
    <n v="1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98"/>
    <s v="Polyline"/>
    <n v="1"/>
    <n v="7098"/>
    <n v="1"/>
    <n v="7098"/>
    <s v="17400 1175466477640"/>
    <n v="1175466477640"/>
    <s v="Deep Creek"/>
    <n v="200.10400000000001"/>
    <n v="647"/>
    <n v="0.01"/>
    <n v="5.2"/>
    <n v="9.1"/>
    <n v="1041"/>
    <n v="1821"/>
    <n v="3"/>
    <x v="1"/>
    <n v="1"/>
    <n v="1821"/>
    <n v="200"/>
    <n v="0.5"/>
    <n v="521"/>
    <n v="1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8"/>
    <s v="Polyline"/>
    <n v="1"/>
    <n v="7108"/>
    <n v="1"/>
    <n v="7108"/>
    <s v="19400 1175466477640"/>
    <n v="1175466477640"/>
    <s v="Deep Creek"/>
    <n v="200.40899999999999"/>
    <n v="641"/>
    <n v="1.4999999999999999E-2"/>
    <n v="5.2"/>
    <n v="9.1"/>
    <n v="1042"/>
    <n v="1824"/>
    <n v="3"/>
    <x v="1"/>
    <n v="1"/>
    <n v="1824"/>
    <n v="200"/>
    <n v="0.5"/>
    <n v="521"/>
    <n v="1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2"/>
    <s v="Polyline"/>
    <n v="1"/>
    <n v="7112"/>
    <n v="1"/>
    <n v="7112"/>
    <s v="20200 1175466477640"/>
    <n v="1175466477640"/>
    <s v="Deep Creek"/>
    <n v="200.10499999999999"/>
    <n v="640"/>
    <n v="0.02"/>
    <n v="5.2"/>
    <n v="9"/>
    <n v="1041"/>
    <n v="1801"/>
    <n v="3"/>
    <x v="1"/>
    <n v="1"/>
    <n v="1801"/>
    <n v="200"/>
    <n v="0.5"/>
    <n v="521"/>
    <n v="1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93"/>
    <s v="Polyline"/>
    <n v="1"/>
    <n v="7193"/>
    <n v="1"/>
    <n v="7193"/>
    <s v="600 1175486477520"/>
    <n v="1175486477520"/>
    <s v="Coulee Creek"/>
    <n v="200.09299999999999"/>
    <n v="553"/>
    <n v="1.4999999999999999E-2"/>
    <n v="4.2"/>
    <n v="7.6"/>
    <n v="840"/>
    <n v="1521"/>
    <n v="3"/>
    <x v="1"/>
    <n v="1"/>
    <n v="1521"/>
    <n v="200"/>
    <n v="0.5"/>
    <n v="420"/>
    <n v="1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195"/>
    <s v="Polyline"/>
    <n v="1"/>
    <n v="7195"/>
    <n v="1"/>
    <n v="7195"/>
    <s v="1000 1175486477520"/>
    <n v="1175486477520"/>
    <s v="Coulee Creek"/>
    <n v="200.09299999999999"/>
    <n v="555"/>
    <n v="0.01"/>
    <n v="4.2"/>
    <n v="7.6"/>
    <n v="840"/>
    <n v="1521"/>
    <n v="3"/>
    <x v="1"/>
    <n v="1"/>
    <n v="1521"/>
    <n v="200"/>
    <n v="0.5"/>
    <n v="420"/>
    <n v="1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11"/>
    <s v="Polyline"/>
    <n v="1"/>
    <n v="7211"/>
    <n v="1"/>
    <n v="7211"/>
    <s v="4200 1175486477520"/>
    <n v="1175486477520"/>
    <s v="Coulee Creek"/>
    <n v="200.089"/>
    <n v="568"/>
    <n v="0.02"/>
    <n v="4"/>
    <n v="7.2"/>
    <n v="800"/>
    <n v="1441"/>
    <n v="3"/>
    <x v="1"/>
    <n v="1"/>
    <n v="1441"/>
    <n v="200"/>
    <n v="0.5"/>
    <n v="400"/>
    <n v="1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9"/>
    <s v="Polyline"/>
    <n v="1"/>
    <n v="7219"/>
    <n v="1"/>
    <n v="7219"/>
    <s v="5800 1175486477520"/>
    <n v="1175486477520"/>
    <s v="Coulee Creek"/>
    <n v="200.39400000000001"/>
    <n v="580"/>
    <n v="0.01"/>
    <n v="3.9"/>
    <n v="7.2"/>
    <n v="782"/>
    <n v="1443"/>
    <n v="3"/>
    <x v="1"/>
    <n v="1"/>
    <n v="1443"/>
    <n v="200"/>
    <n v="0.5"/>
    <n v="391"/>
    <n v="1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8"/>
    <s v="Polyline"/>
    <n v="1"/>
    <n v="7228"/>
    <n v="1"/>
    <n v="7228"/>
    <s v="7600 1175486477520"/>
    <n v="1175486477520"/>
    <s v="Coulee Creek"/>
    <n v="200.08799999999999"/>
    <n v="601"/>
    <n v="0.02"/>
    <n v="3.9"/>
    <n v="7.1"/>
    <n v="780"/>
    <n v="1421"/>
    <n v="3"/>
    <x v="1"/>
    <n v="1"/>
    <n v="1421"/>
    <n v="200"/>
    <n v="0.5"/>
    <n v="390"/>
    <n v="1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1"/>
    <s v="Polyline"/>
    <n v="1"/>
    <n v="7231"/>
    <n v="1"/>
    <n v="7231"/>
    <s v="8200 1175486477520"/>
    <n v="1175486477520"/>
    <s v="Coulee Creek"/>
    <n v="200.38900000000001"/>
    <n v="608"/>
    <n v="0.01"/>
    <n v="3.8"/>
    <n v="7"/>
    <n v="761"/>
    <n v="1403"/>
    <n v="3"/>
    <x v="1"/>
    <n v="1"/>
    <n v="1403"/>
    <n v="200"/>
    <n v="0.5"/>
    <n v="381"/>
    <n v="1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2"/>
    <s v="Polyline"/>
    <n v="1"/>
    <n v="7232"/>
    <n v="1"/>
    <n v="7232"/>
    <s v="8400 1175486477520"/>
    <n v="1175486477520"/>
    <s v="Coulee Creek"/>
    <n v="200.084"/>
    <n v="610"/>
    <n v="0.01"/>
    <n v="3.8"/>
    <n v="7"/>
    <n v="760"/>
    <n v="1401"/>
    <n v="3"/>
    <x v="1"/>
    <n v="1"/>
    <n v="1401"/>
    <n v="200"/>
    <n v="0.5"/>
    <n v="380"/>
    <n v="1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3"/>
    <s v="Polyline"/>
    <n v="1"/>
    <n v="7233"/>
    <n v="1"/>
    <n v="7233"/>
    <s v="8600 1175486477520"/>
    <n v="1175486477520"/>
    <s v="Coulee Creek"/>
    <n v="200.084"/>
    <n v="612"/>
    <n v="0.01"/>
    <n v="3.8"/>
    <n v="7"/>
    <n v="760"/>
    <n v="1401"/>
    <n v="3"/>
    <x v="1"/>
    <n v="1"/>
    <n v="1401"/>
    <n v="200"/>
    <n v="0.5"/>
    <n v="380"/>
    <n v="1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8"/>
    <s v="Polyline"/>
    <n v="1"/>
    <n v="7238"/>
    <n v="1"/>
    <n v="7238"/>
    <s v="9600 1175486477520"/>
    <n v="1175486477520"/>
    <s v="Coulee Creek"/>
    <n v="200.084"/>
    <n v="618"/>
    <n v="0.02"/>
    <n v="3.8"/>
    <n v="6.9"/>
    <n v="760"/>
    <n v="1381"/>
    <n v="3"/>
    <x v="1"/>
    <n v="1"/>
    <n v="1381"/>
    <n v="200"/>
    <n v="0.5"/>
    <n v="380"/>
    <n v="1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1"/>
    <s v="Polyline"/>
    <n v="1"/>
    <n v="7241"/>
    <n v="1"/>
    <n v="7241"/>
    <s v="10200 1175486477520"/>
    <n v="1175486477520"/>
    <s v="Coulee Creek"/>
    <n v="200.084"/>
    <n v="631"/>
    <n v="0.02"/>
    <n v="3.7"/>
    <n v="6.9"/>
    <n v="740"/>
    <n v="1381"/>
    <n v="3"/>
    <x v="1"/>
    <n v="1"/>
    <n v="1381"/>
    <n v="200"/>
    <n v="0.5"/>
    <n v="370"/>
    <n v="1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4"/>
    <s v="Polyline"/>
    <n v="1"/>
    <n v="7244"/>
    <n v="1"/>
    <n v="7244"/>
    <s v="10800 1175486477520"/>
    <n v="1175486477520"/>
    <s v="Coulee Creek"/>
    <n v="200.38900000000001"/>
    <n v="629"/>
    <n v="0.01"/>
    <n v="3.7"/>
    <n v="6.8"/>
    <n v="741"/>
    <n v="1363"/>
    <n v="3"/>
    <x v="1"/>
    <n v="1"/>
    <n v="1363"/>
    <n v="200"/>
    <n v="0.5"/>
    <n v="371"/>
    <n v="1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8"/>
    <s v="Polyline"/>
    <n v="1"/>
    <n v="7248"/>
    <n v="1"/>
    <n v="7248"/>
    <s v="11600 1175486477520"/>
    <n v="1175486477520"/>
    <s v="Coulee Creek"/>
    <n v="200.084"/>
    <n v="638"/>
    <n v="0.02"/>
    <n v="3.7"/>
    <n v="6.8"/>
    <n v="740"/>
    <n v="1361"/>
    <n v="3"/>
    <x v="1"/>
    <n v="1"/>
    <n v="1361"/>
    <n v="200"/>
    <n v="0.5"/>
    <n v="370"/>
    <n v="1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10427"/>
    <s v="Polyline"/>
    <n v="1"/>
    <n v="10427"/>
    <n v="0"/>
    <n v="10427"/>
    <s v="200 1178653478449"/>
    <n v="1178653478449"/>
    <s v="Chamokane Creek"/>
    <n v="200.09899999999999"/>
    <n v="415"/>
    <n v="0.01"/>
    <n v="7.7"/>
    <n v="12.7"/>
    <n v="1541"/>
    <n v="2541"/>
    <n v="3"/>
    <x v="1"/>
    <n v="1"/>
    <n v="2541"/>
    <n v="200"/>
    <n v="0.5"/>
    <n v="771"/>
    <n v="100"/>
    <n v="1"/>
    <n v="1"/>
    <n v="3"/>
    <s v="island-braided"/>
    <s v=" "/>
    <s v=" "/>
    <x v="1"/>
    <x v="2"/>
    <x v="5"/>
    <s v=" "/>
    <s v=" "/>
    <s v=" "/>
    <s v=" "/>
    <s v=" "/>
    <s v=" "/>
    <s v=" "/>
    <s v=" "/>
    <s v=" "/>
    <s v=" "/>
    <s v=" "/>
    <n v="0"/>
    <n v="0"/>
    <n v="0"/>
  </r>
  <r>
    <n v="10939"/>
    <s v="Polyline"/>
    <n v="1"/>
    <n v="10939"/>
    <n v="1"/>
    <n v="10939"/>
    <s v="400 1178806478473"/>
    <n v="1178806478473"/>
    <s v="Little Chamokane Creek"/>
    <n v="200.113"/>
    <n v="417"/>
    <n v="0.02"/>
    <n v="4.9000000000000004"/>
    <n v="8.6"/>
    <n v="981"/>
    <n v="1721"/>
    <n v="3"/>
    <x v="1"/>
    <n v="1"/>
    <n v="1721"/>
    <n v="200"/>
    <n v="0.5"/>
    <n v="491"/>
    <n v="100"/>
    <n v="1"/>
    <n v="1"/>
    <n v="3"/>
    <s v="island-braided"/>
    <s v="Oncorhynchus mykiss"/>
    <s v="summer"/>
    <x v="0"/>
    <x v="0"/>
    <x v="1"/>
    <s v="SPMAI-s"/>
    <s v="na"/>
    <s v="na"/>
    <s v="independent"/>
    <s v="extirpated via barriers"/>
    <s v="anthropogenically blocked"/>
    <n v="170103070303"/>
    <s v="Lower Little Chamokane Creek"/>
    <s v="N"/>
    <s v=" "/>
    <s v="Interior Columbia"/>
    <n v="0"/>
    <n v="128565.289729"/>
    <n v="455956161.55000001"/>
  </r>
  <r>
    <n v="17265"/>
    <s v="Polyline"/>
    <n v="1"/>
    <n v="17265"/>
    <n v="1"/>
    <n v="17265"/>
    <s v="2000 1173551478884"/>
    <n v="1173551478884"/>
    <s v="Deer Creek"/>
    <n v="200.38300000000001"/>
    <n v="568"/>
    <n v="2.5000000000000001E-2"/>
    <n v="4.2"/>
    <n v="7.6"/>
    <n v="842"/>
    <n v="1523"/>
    <n v="3"/>
    <x v="1"/>
    <n v="1"/>
    <n v="1523"/>
    <n v="200"/>
    <n v="0.5"/>
    <n v="42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2"/>
    <s v="Polyline"/>
    <n v="1"/>
    <n v="17272"/>
    <n v="1"/>
    <n v="17272"/>
    <s v="3400 1173551478884"/>
    <n v="1173551478884"/>
    <s v="Deer Creek"/>
    <n v="200.078"/>
    <n v="581"/>
    <n v="0.04"/>
    <n v="4.2"/>
    <n v="7.5"/>
    <n v="840"/>
    <n v="1501"/>
    <n v="3"/>
    <x v="1"/>
    <n v="1"/>
    <n v="1501"/>
    <n v="200"/>
    <n v="0.5"/>
    <n v="420"/>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7"/>
    <s v="Polyline"/>
    <n v="1"/>
    <n v="17277"/>
    <n v="1"/>
    <n v="17277"/>
    <s v="4400 1173551478884"/>
    <n v="1173551478884"/>
    <s v="Deer Creek"/>
    <n v="200.38300000000001"/>
    <n v="581"/>
    <n v="2.5000000000000001E-2"/>
    <n v="4.2"/>
    <n v="7.5"/>
    <n v="842"/>
    <n v="1503"/>
    <n v="3"/>
    <x v="1"/>
    <n v="1"/>
    <n v="1503"/>
    <n v="200"/>
    <n v="0.5"/>
    <n v="42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8"/>
    <s v="Polyline"/>
    <n v="1"/>
    <n v="17298"/>
    <n v="1"/>
    <n v="17298"/>
    <s v="8600 1173551478884"/>
    <n v="1173551478884"/>
    <s v="Deer Creek"/>
    <n v="200.078"/>
    <n v="603"/>
    <n v="0.02"/>
    <n v="3.8"/>
    <n v="7"/>
    <n v="760"/>
    <n v="1401"/>
    <n v="3"/>
    <x v="1"/>
    <n v="1"/>
    <n v="1401"/>
    <n v="200"/>
    <n v="0.5"/>
    <n v="380"/>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9"/>
    <s v="Polyline"/>
    <n v="1"/>
    <n v="17299"/>
    <n v="1"/>
    <n v="17299"/>
    <s v="8800 1173551478884"/>
    <n v="1173551478884"/>
    <s v="Deer Creek"/>
    <n v="200.078"/>
    <n v="608"/>
    <n v="0.02"/>
    <n v="3.8"/>
    <n v="7"/>
    <n v="760"/>
    <n v="1401"/>
    <n v="3"/>
    <x v="1"/>
    <n v="1"/>
    <n v="1401"/>
    <n v="200"/>
    <n v="0.5"/>
    <n v="380"/>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444"/>
    <s v="Polyline"/>
    <n v="1"/>
    <n v="17444"/>
    <n v="1"/>
    <n v="17444"/>
    <s v="200 1173684478762"/>
    <n v="1173684478762"/>
    <s v="Dragoon Creek"/>
    <n v="200.07300000000001"/>
    <n v="513"/>
    <n v="0.01"/>
    <n v="8.3000000000000007"/>
    <n v="13.6"/>
    <n v="1661"/>
    <n v="2721"/>
    <n v="3"/>
    <x v="1"/>
    <n v="1"/>
    <n v="2721"/>
    <n v="200"/>
    <n v="0.5"/>
    <n v="831"/>
    <n v="100"/>
    <n v="1"/>
    <n v="0"/>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17454"/>
    <s v="Polyline"/>
    <n v="1"/>
    <n v="17454"/>
    <n v="1"/>
    <n v="17454"/>
    <s v="2200 1173684478762"/>
    <n v="1173684478762"/>
    <s v="Dragoon Creek"/>
    <n v="200.07300000000001"/>
    <n v="549"/>
    <n v="1.4999999999999999E-2"/>
    <n v="8.3000000000000007"/>
    <n v="13.6"/>
    <n v="1661"/>
    <n v="2721"/>
    <n v="3"/>
    <x v="1"/>
    <n v="1"/>
    <n v="2721"/>
    <n v="200"/>
    <n v="0.5"/>
    <n v="831"/>
    <n v="100"/>
    <n v="1"/>
    <n v="0"/>
    <n v="4"/>
    <s v="island-braided"/>
    <s v="Oncorhynchus mykiss"/>
    <s v="summer"/>
    <x v="0"/>
    <x v="0"/>
    <x v="1"/>
    <s v="SPMAI-s"/>
    <s v="na"/>
    <s v="na"/>
    <s v="independent"/>
    <s v="extirpated via barriers"/>
    <s v="anthropogenically blocked"/>
    <n v="170103080203"/>
    <s v="Lower Dragoon Creek"/>
    <s v="N"/>
    <s v=" "/>
    <s v="Interior Columbia"/>
    <n v="0"/>
    <n v="211647.57936100001"/>
    <n v="1434045453.6500001"/>
  </r>
  <r>
    <n v="17456"/>
    <s v="Polyline"/>
    <n v="1"/>
    <n v="17456"/>
    <n v="1"/>
    <n v="17456"/>
    <s v="2600 1173684478762"/>
    <n v="1173684478762"/>
    <s v="Dragoon Creek"/>
    <n v="200.07300000000001"/>
    <n v="554"/>
    <n v="1.4999999999999999E-2"/>
    <n v="8"/>
    <n v="13.3"/>
    <n v="1601"/>
    <n v="2661"/>
    <n v="3"/>
    <x v="1"/>
    <n v="1"/>
    <n v="2661"/>
    <n v="200"/>
    <n v="0.5"/>
    <n v="801"/>
    <n v="100"/>
    <n v="1"/>
    <n v="0"/>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57"/>
    <s v="Polyline"/>
    <n v="1"/>
    <n v="17457"/>
    <n v="1"/>
    <n v="17457"/>
    <s v="2800 1173684478762"/>
    <n v="1173684478762"/>
    <s v="Dragoon Creek"/>
    <n v="200.07300000000001"/>
    <n v="555"/>
    <n v="1.4999999999999999E-2"/>
    <n v="8"/>
    <n v="13.3"/>
    <n v="1601"/>
    <n v="2661"/>
    <n v="3"/>
    <x v="1"/>
    <n v="1"/>
    <n v="2661"/>
    <n v="200"/>
    <n v="0.5"/>
    <n v="801"/>
    <n v="100"/>
    <n v="1"/>
    <n v="0"/>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5"/>
    <s v="Polyline"/>
    <n v="1"/>
    <n v="17475"/>
    <n v="1"/>
    <n v="17475"/>
    <s v="6400 1173684478762"/>
    <n v="1173684478762"/>
    <s v="Dragoon Creek"/>
    <n v="200.07400000000001"/>
    <n v="579"/>
    <n v="1.4999999999999999E-2"/>
    <n v="7.7"/>
    <n v="12.7"/>
    <n v="1541"/>
    <n v="2541"/>
    <n v="3"/>
    <x v="1"/>
    <n v="1"/>
    <n v="2541"/>
    <n v="200"/>
    <n v="0.5"/>
    <n v="77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7"/>
    <s v="Polyline"/>
    <n v="1"/>
    <n v="17477"/>
    <n v="1"/>
    <n v="17477"/>
    <s v="6800 1173684478762"/>
    <n v="1173684478762"/>
    <s v="Dragoon Creek"/>
    <n v="200.07400000000001"/>
    <n v="580"/>
    <n v="1.4999999999999999E-2"/>
    <n v="7.7"/>
    <n v="12.7"/>
    <n v="1541"/>
    <n v="2541"/>
    <n v="3"/>
    <x v="1"/>
    <n v="1"/>
    <n v="2541"/>
    <n v="200"/>
    <n v="0.5"/>
    <n v="77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1"/>
    <s v="Polyline"/>
    <n v="1"/>
    <n v="17481"/>
    <n v="1"/>
    <n v="17481"/>
    <s v="7600 1173684478762"/>
    <n v="1173684478762"/>
    <s v="Dragoon Creek"/>
    <n v="200.07400000000001"/>
    <n v="579"/>
    <n v="0.01"/>
    <n v="7.6"/>
    <n v="12.6"/>
    <n v="1521"/>
    <n v="2521"/>
    <n v="3"/>
    <x v="1"/>
    <n v="1"/>
    <n v="2521"/>
    <n v="200"/>
    <n v="0.5"/>
    <n v="76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6"/>
    <s v="Polyline"/>
    <n v="1"/>
    <n v="17486"/>
    <n v="1"/>
    <n v="17486"/>
    <s v="8600 1173684478762"/>
    <n v="1173684478762"/>
    <s v="Dragoon Creek"/>
    <n v="200.07400000000001"/>
    <n v="582"/>
    <n v="1.4999999999999999E-2"/>
    <n v="7.6"/>
    <n v="12.6"/>
    <n v="1521"/>
    <n v="2521"/>
    <n v="3"/>
    <x v="1"/>
    <n v="1"/>
    <n v="2521"/>
    <n v="200"/>
    <n v="0.5"/>
    <n v="76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8"/>
    <s v="Polyline"/>
    <n v="1"/>
    <n v="17488"/>
    <n v="1"/>
    <n v="17488"/>
    <s v="9000 1173684478762"/>
    <n v="1173684478762"/>
    <s v="Dragoon Creek"/>
    <n v="200.07400000000001"/>
    <n v="585"/>
    <n v="0.01"/>
    <n v="7.6"/>
    <n v="12.6"/>
    <n v="1521"/>
    <n v="2521"/>
    <n v="3"/>
    <x v="1"/>
    <n v="1"/>
    <n v="2521"/>
    <n v="200"/>
    <n v="0.5"/>
    <n v="76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9"/>
    <s v="Polyline"/>
    <n v="1"/>
    <n v="17489"/>
    <n v="1"/>
    <n v="17489"/>
    <s v="9200 1173684478762"/>
    <n v="1173684478762"/>
    <s v="Dragoon Creek"/>
    <n v="200.07400000000001"/>
    <n v="585"/>
    <n v="0.01"/>
    <n v="7.6"/>
    <n v="12.6"/>
    <n v="1521"/>
    <n v="2521"/>
    <n v="3"/>
    <x v="1"/>
    <n v="1"/>
    <n v="2521"/>
    <n v="200"/>
    <n v="0.5"/>
    <n v="76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0"/>
    <s v="Polyline"/>
    <n v="1"/>
    <n v="17490"/>
    <n v="1"/>
    <n v="17490"/>
    <s v="9400 1173684478762"/>
    <n v="1173684478762"/>
    <s v="Dragoon Creek"/>
    <n v="200.37899999999999"/>
    <n v="588"/>
    <n v="0.01"/>
    <n v="7.6"/>
    <n v="12.6"/>
    <n v="1523"/>
    <n v="2525"/>
    <n v="3"/>
    <x v="1"/>
    <n v="1"/>
    <n v="2525"/>
    <n v="200"/>
    <n v="0.5"/>
    <n v="762"/>
    <n v="100"/>
    <n v="1"/>
    <n v="1"/>
    <n v="4"/>
    <s v="island-braided"/>
    <s v="Oncorhynchus mykiss"/>
    <s v="summer"/>
    <x v="0"/>
    <x v="0"/>
    <x v="1"/>
    <s v="SPMAI-s"/>
    <s v="na"/>
    <s v="na"/>
    <s v="independent"/>
    <s v="extirpated via barriers"/>
    <s v="anthropogenically blocked"/>
    <n v="170103080203"/>
    <s v="Lower Dragoon Creek"/>
    <s v="N"/>
    <s v=" "/>
    <s v="Interior Columbia"/>
    <n v="0"/>
    <n v="211647.57936100001"/>
    <n v="1434045453.6500001"/>
  </r>
  <r>
    <n v="17494"/>
    <s v="Polyline"/>
    <n v="1"/>
    <n v="17494"/>
    <n v="1"/>
    <n v="17494"/>
    <s v="10200 1173684478762"/>
    <n v="1173684478762"/>
    <s v="Dragoon Creek"/>
    <n v="200.07400000000001"/>
    <n v="593"/>
    <n v="1.4999999999999999E-2"/>
    <n v="7.5"/>
    <n v="12.5"/>
    <n v="1501"/>
    <n v="2501"/>
    <n v="3"/>
    <x v="1"/>
    <n v="1"/>
    <n v="2501"/>
    <n v="200"/>
    <n v="0.5"/>
    <n v="75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2"/>
    <s v="Polyline"/>
    <n v="1"/>
    <n v="17502"/>
    <n v="1"/>
    <n v="17502"/>
    <s v="11800 1173684478762"/>
    <n v="1173684478762"/>
    <s v="Dragoon Creek"/>
    <n v="200.09"/>
    <n v="600"/>
    <n v="0.01"/>
    <n v="7.2"/>
    <n v="12.1"/>
    <n v="1441"/>
    <n v="2421"/>
    <n v="3"/>
    <x v="1"/>
    <n v="1"/>
    <n v="2421"/>
    <n v="200"/>
    <n v="0.5"/>
    <n v="72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6"/>
    <s v="Polyline"/>
    <n v="1"/>
    <n v="17506"/>
    <n v="1"/>
    <n v="17506"/>
    <s v="12600 1173684478762"/>
    <n v="1173684478762"/>
    <s v="Dragoon Creek"/>
    <n v="200.09200000000001"/>
    <n v="602"/>
    <n v="0.01"/>
    <n v="7.2"/>
    <n v="12"/>
    <n v="1441"/>
    <n v="2401"/>
    <n v="3"/>
    <x v="1"/>
    <n v="1"/>
    <n v="2401"/>
    <n v="200"/>
    <n v="0.5"/>
    <n v="72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0"/>
    <s v="Polyline"/>
    <n v="1"/>
    <n v="17510"/>
    <n v="1"/>
    <n v="17510"/>
    <s v="13400 1173684478762"/>
    <n v="1173684478762"/>
    <s v="Dragoon Creek"/>
    <n v="200.07599999999999"/>
    <n v="606"/>
    <n v="1.4999999999999999E-2"/>
    <n v="7"/>
    <n v="11.7"/>
    <n v="1401"/>
    <n v="2341"/>
    <n v="3"/>
    <x v="1"/>
    <n v="1"/>
    <n v="2341"/>
    <n v="200"/>
    <n v="0.5"/>
    <n v="70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8"/>
    <s v="Polyline"/>
    <n v="1"/>
    <n v="17518"/>
    <n v="1"/>
    <n v="17518"/>
    <s v="15000 1173684478762"/>
    <n v="1173684478762"/>
    <s v="Dragoon Creek"/>
    <n v="200.07599999999999"/>
    <n v="611"/>
    <n v="0.01"/>
    <n v="7"/>
    <n v="11.6"/>
    <n v="1401"/>
    <n v="2321"/>
    <n v="3"/>
    <x v="1"/>
    <n v="1"/>
    <n v="2321"/>
    <n v="200"/>
    <n v="0.5"/>
    <n v="701"/>
    <n v="1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24"/>
    <s v="Polyline"/>
    <n v="1"/>
    <n v="17524"/>
    <n v="1"/>
    <n v="17524"/>
    <s v="16200 1173684478762"/>
    <n v="1173684478762"/>
    <s v="Dragoon Creek"/>
    <n v="200.07900000000001"/>
    <n v="614"/>
    <n v="1.4999999999999999E-2"/>
    <n v="6.9"/>
    <n v="11.6"/>
    <n v="1381"/>
    <n v="2321"/>
    <n v="3"/>
    <x v="1"/>
    <n v="1"/>
    <n v="2321"/>
    <n v="200"/>
    <n v="0.5"/>
    <n v="691"/>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29"/>
    <s v="Polyline"/>
    <n v="1"/>
    <n v="17529"/>
    <n v="1"/>
    <n v="17529"/>
    <s v="17200 1173684478762"/>
    <n v="1173684478762"/>
    <s v="Dragoon Creek"/>
    <n v="200.08"/>
    <n v="618"/>
    <n v="0.01"/>
    <n v="5.9"/>
    <n v="10"/>
    <n v="1180"/>
    <n v="2001"/>
    <n v="3"/>
    <x v="1"/>
    <n v="1"/>
    <n v="2001"/>
    <n v="200"/>
    <n v="0.5"/>
    <n v="590"/>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1"/>
    <s v="Polyline"/>
    <n v="1"/>
    <n v="17531"/>
    <n v="1"/>
    <n v="17531"/>
    <s v="17600 1173684478762"/>
    <n v="1173684478762"/>
    <s v="Dragoon Creek"/>
    <n v="200.08"/>
    <n v="618"/>
    <n v="0.01"/>
    <n v="5.9"/>
    <n v="10"/>
    <n v="1180"/>
    <n v="2001"/>
    <n v="3"/>
    <x v="1"/>
    <n v="1"/>
    <n v="2001"/>
    <n v="200"/>
    <n v="0.5"/>
    <n v="590"/>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4"/>
    <s v="Polyline"/>
    <n v="1"/>
    <n v="17534"/>
    <n v="1"/>
    <n v="17534"/>
    <s v="18200 1173684478762"/>
    <n v="1173684478762"/>
    <s v="Dragoon Creek"/>
    <n v="200.38499999999999"/>
    <n v="625"/>
    <n v="1.4999999999999999E-2"/>
    <n v="5.9"/>
    <n v="10"/>
    <n v="1182"/>
    <n v="2004"/>
    <n v="3"/>
    <x v="1"/>
    <n v="1"/>
    <n v="2004"/>
    <n v="200"/>
    <n v="0.5"/>
    <n v="591"/>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43"/>
    <s v="Polyline"/>
    <n v="1"/>
    <n v="17543"/>
    <n v="1"/>
    <n v="17543"/>
    <s v="20000 1173684478762"/>
    <n v="1173684478762"/>
    <s v="Dragoon Creek"/>
    <n v="200.08"/>
    <n v="629"/>
    <n v="0.01"/>
    <n v="5.8"/>
    <n v="10"/>
    <n v="1160"/>
    <n v="2001"/>
    <n v="3"/>
    <x v="1"/>
    <n v="1"/>
    <n v="2001"/>
    <n v="200"/>
    <n v="0.5"/>
    <n v="580"/>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44"/>
    <s v="Polyline"/>
    <n v="1"/>
    <n v="17544"/>
    <n v="0"/>
    <n v="17544"/>
    <s v="20200 1173684478762"/>
    <n v="1173684478762"/>
    <s v="Dragoon Creek"/>
    <n v="200.06"/>
    <n v="632"/>
    <n v="0.02"/>
    <n v="5.8"/>
    <n v="10"/>
    <n v="1160"/>
    <n v="2001"/>
    <n v="3"/>
    <x v="1"/>
    <n v="1"/>
    <n v="2001"/>
    <n v="200"/>
    <n v="0.5"/>
    <n v="580"/>
    <n v="100"/>
    <n v="1"/>
    <n v="1"/>
    <n v="4"/>
    <s v="meandering"/>
    <s v=" "/>
    <s v=" "/>
    <x v="1"/>
    <x v="2"/>
    <x v="5"/>
    <s v=" "/>
    <s v=" "/>
    <s v=" "/>
    <s v=" "/>
    <s v=" "/>
    <s v=" "/>
    <s v=" "/>
    <s v=" "/>
    <s v=" "/>
    <s v=" "/>
    <s v=" "/>
    <n v="0"/>
    <n v="0"/>
    <n v="0"/>
  </r>
  <r>
    <n v="17549"/>
    <s v="Polyline"/>
    <n v="1"/>
    <n v="17549"/>
    <n v="1"/>
    <n v="17549"/>
    <s v="21200 1173684478762"/>
    <n v="1173684478762"/>
    <s v="Dragoon Creek"/>
    <n v="200.06700000000001"/>
    <n v="635"/>
    <n v="0.02"/>
    <n v="5.4"/>
    <n v="9.4"/>
    <n v="1080"/>
    <n v="1881"/>
    <n v="3"/>
    <x v="1"/>
    <n v="1"/>
    <n v="1881"/>
    <n v="200"/>
    <n v="0.5"/>
    <n v="540"/>
    <n v="1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0"/>
    <s v="Polyline"/>
    <n v="1"/>
    <n v="17560"/>
    <n v="1"/>
    <n v="17560"/>
    <s v="23400 1173684478762"/>
    <n v="1173684478762"/>
    <s v="Dragoon Creek"/>
    <n v="200.07599999999999"/>
    <n v="644"/>
    <n v="2.5000000000000001E-2"/>
    <n v="4.5999999999999996"/>
    <n v="8.1999999999999993"/>
    <n v="920"/>
    <n v="1641"/>
    <n v="3"/>
    <x v="1"/>
    <n v="1"/>
    <n v="1641"/>
    <n v="200"/>
    <n v="0.5"/>
    <n v="460"/>
    <n v="1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2"/>
    <s v="Polyline"/>
    <n v="1"/>
    <n v="17582"/>
    <n v="1"/>
    <n v="17582"/>
    <s v="27800 1173684478762"/>
    <n v="1173684478762"/>
    <s v="Dragoon Creek"/>
    <n v="200.06"/>
    <n v="656"/>
    <n v="0.02"/>
    <n v="4.3"/>
    <n v="7.7"/>
    <n v="860"/>
    <n v="1540"/>
    <n v="1"/>
    <x v="1"/>
    <n v="0.25"/>
    <n v="385"/>
    <n v="50"/>
    <n v="0.5"/>
    <n v="430"/>
    <n v="1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3"/>
    <s v="Polyline"/>
    <n v="1"/>
    <n v="17583"/>
    <n v="1"/>
    <n v="17583"/>
    <s v="28000 1173684478762"/>
    <n v="1173684478762"/>
    <s v="Dragoon Creek"/>
    <n v="200.059"/>
    <n v="654"/>
    <n v="0.02"/>
    <n v="4.3"/>
    <n v="7.7"/>
    <n v="860"/>
    <n v="1540"/>
    <n v="1"/>
    <x v="1"/>
    <n v="0.25"/>
    <n v="385"/>
    <n v="50"/>
    <n v="0.5"/>
    <n v="430"/>
    <n v="1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4"/>
    <s v="Polyline"/>
    <n v="1"/>
    <n v="17584"/>
    <n v="1"/>
    <n v="17584"/>
    <s v="28200 1173684478762"/>
    <n v="1173684478762"/>
    <s v="Dragoon Creek"/>
    <n v="200.363"/>
    <n v="657"/>
    <n v="0.03"/>
    <n v="4.0999999999999996"/>
    <n v="7.5"/>
    <n v="821"/>
    <n v="1503"/>
    <n v="3"/>
    <x v="1"/>
    <n v="1"/>
    <n v="1503"/>
    <n v="200"/>
    <n v="0.5"/>
    <n v="411"/>
    <n v="1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3"/>
    <s v="Polyline"/>
    <n v="1"/>
    <n v="17593"/>
    <n v="1"/>
    <n v="17593"/>
    <s v="30000 1173684478762"/>
    <n v="1173684478762"/>
    <s v="Dragoon Creek"/>
    <n v="200.05799999999999"/>
    <n v="661"/>
    <n v="2.5000000000000001E-2"/>
    <n v="4.0999999999999996"/>
    <n v="7.4"/>
    <n v="820"/>
    <n v="1480"/>
    <n v="3"/>
    <x v="1"/>
    <n v="1"/>
    <n v="1480"/>
    <n v="200"/>
    <n v="0.5"/>
    <n v="410"/>
    <n v="1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721"/>
    <s v="Polyline"/>
    <n v="1"/>
    <n v="17721"/>
    <n v="1"/>
    <n v="17721"/>
    <s v="3600 1173791477957"/>
    <n v="1173791477957"/>
    <s v="Little Deep Creek"/>
    <n v="200.09700000000001"/>
    <n v="547"/>
    <n v="1.4999999999999999E-2"/>
    <n v="4.0999999999999996"/>
    <n v="7.4"/>
    <n v="820"/>
    <n v="1481"/>
    <n v="3"/>
    <x v="1"/>
    <n v="1"/>
    <n v="1481"/>
    <n v="200"/>
    <n v="0.5"/>
    <n v="410"/>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0"/>
    <s v="Polyline"/>
    <n v="1"/>
    <n v="17730"/>
    <n v="1"/>
    <n v="17730"/>
    <s v="5400 1173791477957"/>
    <n v="1173791477957"/>
    <s v="Little Deep Creek"/>
    <n v="200.08799999999999"/>
    <n v="553"/>
    <n v="0.02"/>
    <n v="4"/>
    <n v="7.3"/>
    <n v="800"/>
    <n v="1461"/>
    <n v="1"/>
    <x v="1"/>
    <n v="0.25"/>
    <n v="365"/>
    <n v="50"/>
    <n v="0.5"/>
    <n v="400"/>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832"/>
    <s v="Polyline"/>
    <n v="1"/>
    <n v="17832"/>
    <n v="1"/>
    <n v="17832"/>
    <s v="1200 1173835477957"/>
    <n v="1173835477957"/>
    <s v="Deadman Creek"/>
    <n v="200.107"/>
    <n v="501"/>
    <n v="0.01"/>
    <n v="6.1"/>
    <n v="10.4"/>
    <n v="1221"/>
    <n v="2081"/>
    <n v="3"/>
    <x v="1"/>
    <n v="1"/>
    <n v="2081"/>
    <n v="200"/>
    <n v="0.5"/>
    <n v="611"/>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4"/>
    <s v="Polyline"/>
    <n v="1"/>
    <n v="17844"/>
    <n v="1"/>
    <n v="17844"/>
    <s v="3600 1173835477957"/>
    <n v="1173835477957"/>
    <s v="Deadman Creek"/>
    <n v="200.09200000000001"/>
    <n v="542"/>
    <n v="1.4999999999999999E-2"/>
    <n v="6.1"/>
    <n v="10.4"/>
    <n v="1221"/>
    <n v="2081"/>
    <n v="3"/>
    <x v="1"/>
    <n v="1"/>
    <n v="2081"/>
    <n v="200"/>
    <n v="0.5"/>
    <n v="611"/>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5"/>
    <s v="Polyline"/>
    <n v="1"/>
    <n v="17845"/>
    <n v="1"/>
    <n v="17845"/>
    <s v="3800 1173835477957"/>
    <n v="1173835477957"/>
    <s v="Deadman Creek"/>
    <n v="200.09200000000001"/>
    <n v="537"/>
    <n v="1.4999999999999999E-2"/>
    <n v="6.1"/>
    <n v="10.4"/>
    <n v="1221"/>
    <n v="2081"/>
    <n v="3"/>
    <x v="1"/>
    <n v="1"/>
    <n v="2081"/>
    <n v="200"/>
    <n v="0.5"/>
    <n v="611"/>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1"/>
    <s v="Polyline"/>
    <n v="1"/>
    <n v="17851"/>
    <n v="1"/>
    <n v="17851"/>
    <s v="5000 1173835477957"/>
    <n v="1173835477957"/>
    <s v="Deadman Creek"/>
    <n v="200.09200000000001"/>
    <n v="546"/>
    <n v="1.4999999999999999E-2"/>
    <n v="6.1"/>
    <n v="10.3"/>
    <n v="1221"/>
    <n v="2061"/>
    <n v="3"/>
    <x v="1"/>
    <n v="1"/>
    <n v="2061"/>
    <n v="200"/>
    <n v="0.5"/>
    <n v="611"/>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2"/>
    <s v="Polyline"/>
    <n v="1"/>
    <n v="17852"/>
    <n v="1"/>
    <n v="17852"/>
    <s v="5200 1173835477957"/>
    <n v="1173835477957"/>
    <s v="Deadman Creek"/>
    <n v="200.09200000000001"/>
    <n v="542"/>
    <n v="1.4999999999999999E-2"/>
    <n v="6.1"/>
    <n v="10.3"/>
    <n v="1221"/>
    <n v="2061"/>
    <n v="3"/>
    <x v="1"/>
    <n v="1"/>
    <n v="2061"/>
    <n v="200"/>
    <n v="0.5"/>
    <n v="611"/>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4"/>
    <s v="Polyline"/>
    <n v="1"/>
    <n v="17854"/>
    <n v="1"/>
    <n v="17854"/>
    <s v="5600 1173835477957"/>
    <n v="1173835477957"/>
    <s v="Deadman Creek"/>
    <n v="200.07599999999999"/>
    <n v="546"/>
    <n v="0.01"/>
    <n v="6.1"/>
    <n v="10.3"/>
    <n v="1220"/>
    <n v="2061"/>
    <n v="3"/>
    <x v="1"/>
    <n v="1"/>
    <n v="2061"/>
    <n v="200"/>
    <n v="0.5"/>
    <n v="610"/>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9"/>
    <s v="Polyline"/>
    <n v="1"/>
    <n v="17859"/>
    <n v="1"/>
    <n v="17859"/>
    <s v="6600 1173835477957"/>
    <n v="1173835477957"/>
    <s v="Deadman Creek"/>
    <n v="200.06899999999999"/>
    <n v="544"/>
    <n v="0.01"/>
    <n v="6"/>
    <n v="10.3"/>
    <n v="1200"/>
    <n v="2061"/>
    <n v="3"/>
    <x v="1"/>
    <n v="1"/>
    <n v="2061"/>
    <n v="200"/>
    <n v="0.5"/>
    <n v="600"/>
    <n v="1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915"/>
    <s v="Polyline"/>
    <n v="1"/>
    <n v="17915"/>
    <n v="1"/>
    <n v="17915"/>
    <s v="17800 1173835477957"/>
    <n v="1173835477957"/>
    <s v="Deadman Creek"/>
    <n v="200.11199999999999"/>
    <n v="575"/>
    <n v="0.02"/>
    <n v="4.2"/>
    <n v="7.5"/>
    <n v="840"/>
    <n v="1501"/>
    <n v="3"/>
    <x v="1"/>
    <n v="1"/>
    <n v="1501"/>
    <n v="200"/>
    <n v="0.5"/>
    <n v="420"/>
    <n v="1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30"/>
    <s v="Polyline"/>
    <n v="1"/>
    <n v="17930"/>
    <n v="1"/>
    <n v="17930"/>
    <s v="20800 1173835477957"/>
    <n v="1173835477957"/>
    <s v="Deadman Creek"/>
    <n v="200.40100000000001"/>
    <n v="593"/>
    <n v="2.5000000000000001E-2"/>
    <n v="3.8"/>
    <n v="7.1"/>
    <n v="762"/>
    <n v="1423"/>
    <n v="3"/>
    <x v="1"/>
    <n v="1"/>
    <n v="1423"/>
    <n v="200"/>
    <n v="0.5"/>
    <n v="381"/>
    <n v="1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9296"/>
    <s v="Polyline"/>
    <n v="1"/>
    <n v="19296"/>
    <n v="1"/>
    <n v="19296"/>
    <s v="3400 1174963479156"/>
    <n v="1174963479156"/>
    <s v="West Branch Dragoon Creek"/>
    <n v="200.08"/>
    <n v="631"/>
    <n v="2.5000000000000001E-2"/>
    <n v="4.2"/>
    <n v="7.5"/>
    <n v="840"/>
    <n v="1501"/>
    <n v="3"/>
    <x v="1"/>
    <n v="1"/>
    <n v="1501"/>
    <n v="200"/>
    <n v="0.5"/>
    <n v="420"/>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1"/>
    <s v="Polyline"/>
    <n v="1"/>
    <n v="19301"/>
    <n v="1"/>
    <n v="19301"/>
    <s v="4400 1174963479156"/>
    <n v="1174963479156"/>
    <s v="West Branch Dragoon Creek"/>
    <n v="200.37799999999999"/>
    <n v="635"/>
    <n v="0.02"/>
    <n v="4.2"/>
    <n v="7.5"/>
    <n v="842"/>
    <n v="1503"/>
    <n v="3"/>
    <x v="1"/>
    <n v="1"/>
    <n v="1503"/>
    <n v="200"/>
    <n v="0.5"/>
    <n v="421"/>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2"/>
    <s v="Polyline"/>
    <n v="1"/>
    <n v="19302"/>
    <n v="1"/>
    <n v="19302"/>
    <s v="4600 1174963479156"/>
    <n v="1174963479156"/>
    <s v="West Branch Dragoon Creek"/>
    <n v="200.07300000000001"/>
    <n v="637"/>
    <n v="0.02"/>
    <n v="4.0999999999999996"/>
    <n v="7.5"/>
    <n v="820"/>
    <n v="1501"/>
    <n v="3"/>
    <x v="1"/>
    <n v="1"/>
    <n v="1501"/>
    <n v="200"/>
    <n v="0.5"/>
    <n v="410"/>
    <n v="1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12"/>
    <s v="Polyline"/>
    <n v="1"/>
    <n v="19312"/>
    <n v="1"/>
    <n v="19312"/>
    <s v="6600 1174963479156"/>
    <n v="1174963479156"/>
    <s v="West Branch Dragoon Creek"/>
    <n v="200.078"/>
    <n v="644"/>
    <n v="0.02"/>
    <n v="4"/>
    <n v="7.3"/>
    <n v="800"/>
    <n v="1461"/>
    <n v="1"/>
    <x v="1"/>
    <n v="0.25"/>
    <n v="365"/>
    <n v="50"/>
    <n v="0.5"/>
    <n v="400"/>
    <n v="100"/>
    <n v="0"/>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21063"/>
    <s v="Polyline"/>
    <n v="1"/>
    <n v="21063"/>
    <n v="1"/>
    <n v="21063"/>
    <s v="6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64"/>
    <s v="Polyline"/>
    <n v="1"/>
    <n v="21064"/>
    <n v="1"/>
    <n v="21064"/>
    <s v="800 1175345477948"/>
    <n v="1175345477948"/>
    <s v="Little Spokane River"/>
    <n v="200.40600000000001"/>
    <n v="469"/>
    <n v="0"/>
    <n v="18.2"/>
    <n v="28.3"/>
    <n v="3647"/>
    <n v="5671"/>
    <n v="2"/>
    <x v="1"/>
    <n v="0.5"/>
    <n v="2836"/>
    <n v="100"/>
    <n v="0.5"/>
    <n v="182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65"/>
    <s v="Polyline"/>
    <n v="1"/>
    <n v="21065"/>
    <n v="1"/>
    <n v="21065"/>
    <s v="10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66"/>
    <s v="Polyline"/>
    <n v="1"/>
    <n v="21066"/>
    <n v="1"/>
    <n v="21066"/>
    <s v="12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67"/>
    <s v="Polyline"/>
    <n v="1"/>
    <n v="21067"/>
    <n v="1"/>
    <n v="21067"/>
    <s v="14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68"/>
    <s v="Polyline"/>
    <n v="1"/>
    <n v="21068"/>
    <n v="1"/>
    <n v="21068"/>
    <s v="16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69"/>
    <s v="Polyline"/>
    <n v="1"/>
    <n v="21069"/>
    <n v="1"/>
    <n v="21069"/>
    <s v="1800 1175345477948"/>
    <n v="1175345477948"/>
    <s v="Little Spokane River"/>
    <n v="20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0"/>
    <s v="Polyline"/>
    <n v="1"/>
    <n v="21070"/>
    <n v="1"/>
    <n v="21070"/>
    <s v="2000 1175345477948"/>
    <n v="1175345477948"/>
    <s v="Little Spokane River"/>
    <n v="200.40600000000001"/>
    <n v="469"/>
    <n v="0"/>
    <n v="18.2"/>
    <n v="28.3"/>
    <n v="3647"/>
    <n v="5671"/>
    <n v="2"/>
    <x v="1"/>
    <n v="0.5"/>
    <n v="2836"/>
    <n v="100"/>
    <n v="0.5"/>
    <n v="182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1"/>
    <s v="Polyline"/>
    <n v="1"/>
    <n v="21071"/>
    <n v="1"/>
    <n v="21071"/>
    <s v="22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2"/>
    <s v="Polyline"/>
    <n v="1"/>
    <n v="21072"/>
    <n v="1"/>
    <n v="21072"/>
    <s v="24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3"/>
    <s v="Polyline"/>
    <n v="1"/>
    <n v="21073"/>
    <n v="1"/>
    <n v="21073"/>
    <s v="26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4"/>
    <s v="Polyline"/>
    <n v="1"/>
    <n v="21074"/>
    <n v="1"/>
    <n v="21074"/>
    <s v="28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5"/>
    <s v="Polyline"/>
    <n v="1"/>
    <n v="21075"/>
    <n v="1"/>
    <n v="21075"/>
    <s v="3000 1175345477948"/>
    <n v="1175345477948"/>
    <s v="Little Spokane River"/>
    <n v="200.101"/>
    <n v="469"/>
    <n v="0"/>
    <n v="18.2"/>
    <n v="28.3"/>
    <n v="3642"/>
    <n v="5663"/>
    <n v="2"/>
    <x v="1"/>
    <n v="0.5"/>
    <n v="283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7"/>
    <s v="Polyline"/>
    <n v="1"/>
    <n v="21077"/>
    <n v="1"/>
    <n v="21077"/>
    <s v="34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8"/>
    <s v="Polyline"/>
    <n v="1"/>
    <n v="21078"/>
    <n v="1"/>
    <n v="21078"/>
    <s v="36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79"/>
    <s v="Polyline"/>
    <n v="1"/>
    <n v="21079"/>
    <n v="1"/>
    <n v="21079"/>
    <s v="3800 1175345477948"/>
    <n v="1175345477948"/>
    <s v="Little Spokane River"/>
    <n v="200.101"/>
    <n v="470"/>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0"/>
    <s v="Polyline"/>
    <n v="1"/>
    <n v="21080"/>
    <n v="1"/>
    <n v="21080"/>
    <s v="40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1"/>
    <s v="Polyline"/>
    <n v="1"/>
    <n v="21081"/>
    <n v="1"/>
    <n v="21081"/>
    <s v="42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2"/>
    <s v="Polyline"/>
    <n v="1"/>
    <n v="21082"/>
    <n v="1"/>
    <n v="21082"/>
    <s v="4400 1175345477948"/>
    <n v="1175345477948"/>
    <s v="Little Spokane River"/>
    <n v="200.40600000000001"/>
    <n v="471"/>
    <n v="0"/>
    <n v="18.2"/>
    <n v="28.2"/>
    <n v="3647"/>
    <n v="5651"/>
    <n v="2"/>
    <x v="1"/>
    <n v="0.5"/>
    <n v="2826"/>
    <n v="100"/>
    <n v="0.5"/>
    <n v="1824"/>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3"/>
    <s v="Polyline"/>
    <n v="1"/>
    <n v="21083"/>
    <n v="1"/>
    <n v="21083"/>
    <s v="4600 1175345477948"/>
    <n v="1175345477948"/>
    <s v="Little Spokane River"/>
    <n v="200.101"/>
    <n v="472"/>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4"/>
    <s v="Polyline"/>
    <n v="1"/>
    <n v="21084"/>
    <n v="1"/>
    <n v="21084"/>
    <s v="48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5"/>
    <s v="Polyline"/>
    <n v="1"/>
    <n v="21085"/>
    <n v="1"/>
    <n v="21085"/>
    <s v="5000 1175345477948"/>
    <n v="1175345477948"/>
    <s v="Little Spokane River"/>
    <n v="200.101"/>
    <n v="470"/>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6"/>
    <s v="Polyline"/>
    <n v="1"/>
    <n v="21086"/>
    <n v="1"/>
    <n v="21086"/>
    <s v="5200 1175345477948"/>
    <n v="1175345477948"/>
    <s v="Little Spokane River"/>
    <n v="200.101"/>
    <n v="470"/>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7"/>
    <s v="Polyline"/>
    <n v="1"/>
    <n v="21087"/>
    <n v="1"/>
    <n v="21087"/>
    <s v="5400 1175345477948"/>
    <n v="1175345477948"/>
    <s v="Little Spokane River"/>
    <n v="200.101"/>
    <n v="472"/>
    <n v="5.0000000000000001E-3"/>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8"/>
    <s v="Polyline"/>
    <n v="1"/>
    <n v="21088"/>
    <n v="1"/>
    <n v="21088"/>
    <s v="56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89"/>
    <s v="Polyline"/>
    <n v="1"/>
    <n v="21089"/>
    <n v="1"/>
    <n v="21089"/>
    <s v="5800 1175345477948"/>
    <n v="1175345477948"/>
    <s v="Little Spokane River"/>
    <n v="200.40600000000001"/>
    <n v="469"/>
    <n v="0"/>
    <n v="18.2"/>
    <n v="28.2"/>
    <n v="3647"/>
    <n v="5651"/>
    <n v="2"/>
    <x v="1"/>
    <n v="0.5"/>
    <n v="2826"/>
    <n v="100"/>
    <n v="0.5"/>
    <n v="1824"/>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0"/>
    <s v="Polyline"/>
    <n v="1"/>
    <n v="21090"/>
    <n v="1"/>
    <n v="21090"/>
    <s v="6000 1175345477948"/>
    <n v="1175345477948"/>
    <s v="Little Spokane River"/>
    <n v="200.101"/>
    <n v="469"/>
    <n v="0"/>
    <n v="18.2"/>
    <n v="28.2"/>
    <n v="3642"/>
    <n v="5643"/>
    <n v="2"/>
    <x v="1"/>
    <n v="0.5"/>
    <n v="2822"/>
    <n v="100"/>
    <n v="0.5"/>
    <n v="1821"/>
    <n v="100"/>
    <n v="1"/>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4"/>
    <s v="Polyline"/>
    <n v="1"/>
    <n v="21094"/>
    <n v="1"/>
    <n v="21094"/>
    <s v="6800 1175345477948"/>
    <n v="1175345477948"/>
    <s v="Little Spokane River"/>
    <n v="2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5"/>
    <s v="Polyline"/>
    <n v="1"/>
    <n v="21095"/>
    <n v="1"/>
    <n v="21095"/>
    <s v="7000 1175345477948"/>
    <n v="1175345477948"/>
    <s v="Little Spokane River"/>
    <n v="200.405"/>
    <n v="474"/>
    <n v="0"/>
    <n v="18.2"/>
    <n v="28.2"/>
    <n v="3647"/>
    <n v="5651"/>
    <n v="2"/>
    <x v="1"/>
    <n v="0.5"/>
    <n v="2826"/>
    <n v="100"/>
    <n v="0.5"/>
    <n v="182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6"/>
    <s v="Polyline"/>
    <n v="1"/>
    <n v="21096"/>
    <n v="1"/>
    <n v="21096"/>
    <s v="7200 1175345477948"/>
    <n v="1175345477948"/>
    <s v="Little Spokane River"/>
    <n v="2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7"/>
    <s v="Polyline"/>
    <n v="1"/>
    <n v="21097"/>
    <n v="1"/>
    <n v="21097"/>
    <s v="7400 1175345477948"/>
    <n v="1175345477948"/>
    <s v="Little Spokane River"/>
    <n v="2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8"/>
    <s v="Polyline"/>
    <n v="1"/>
    <n v="21098"/>
    <n v="1"/>
    <n v="21098"/>
    <s v="7600 1175345477948"/>
    <n v="1175345477948"/>
    <s v="Little Spokane River"/>
    <n v="2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099"/>
    <s v="Polyline"/>
    <n v="1"/>
    <n v="21099"/>
    <n v="1"/>
    <n v="21099"/>
    <s v="7800 1175345477948"/>
    <n v="1175345477948"/>
    <s v="Little Spokane River"/>
    <n v="200.1"/>
    <n v="475"/>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0"/>
    <s v="Polyline"/>
    <n v="1"/>
    <n v="21100"/>
    <n v="1"/>
    <n v="21100"/>
    <s v="8000 1175345477948"/>
    <n v="1175345477948"/>
    <s v="Little Spokane River"/>
    <n v="2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1"/>
    <s v="Polyline"/>
    <n v="1"/>
    <n v="21101"/>
    <n v="1"/>
    <n v="21101"/>
    <s v="8200 1175345477948"/>
    <n v="1175345477948"/>
    <s v="Little Spokane River"/>
    <n v="200.405"/>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2"/>
    <s v="Polyline"/>
    <n v="1"/>
    <n v="21102"/>
    <n v="1"/>
    <n v="21102"/>
    <s v="8400 1175345477948"/>
    <n v="1175345477948"/>
    <s v="Little Spokane River"/>
    <n v="2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3"/>
    <s v="Polyline"/>
    <n v="1"/>
    <n v="21103"/>
    <n v="1"/>
    <n v="21103"/>
    <s v="8600 1175345477948"/>
    <n v="1175345477948"/>
    <s v="Little Spokane River"/>
    <n v="200.10499999999999"/>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4"/>
    <s v="Polyline"/>
    <n v="1"/>
    <n v="21104"/>
    <n v="1"/>
    <n v="21104"/>
    <s v="8800 1175345477948"/>
    <n v="1175345477948"/>
    <s v="Little Spokane River"/>
    <n v="200.10599999999999"/>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5"/>
    <s v="Polyline"/>
    <n v="1"/>
    <n v="21105"/>
    <n v="1"/>
    <n v="21105"/>
    <s v="9000 1175345477948"/>
    <n v="1175345477948"/>
    <s v="Little Spokane River"/>
    <n v="200.10499999999999"/>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6"/>
    <s v="Polyline"/>
    <n v="1"/>
    <n v="21106"/>
    <n v="1"/>
    <n v="21106"/>
    <s v="92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7"/>
    <s v="Polyline"/>
    <n v="1"/>
    <n v="21107"/>
    <n v="1"/>
    <n v="21107"/>
    <s v="9400 1175345477948"/>
    <n v="1175345477948"/>
    <s v="Little Spokane River"/>
    <n v="200.39699999999999"/>
    <n v="474"/>
    <n v="0"/>
    <n v="18.2"/>
    <n v="28.2"/>
    <n v="3647"/>
    <n v="5651"/>
    <n v="2"/>
    <x v="1"/>
    <n v="0.5"/>
    <n v="2826"/>
    <n v="100"/>
    <n v="0.5"/>
    <n v="182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09"/>
    <s v="Polyline"/>
    <n v="1"/>
    <n v="21109"/>
    <n v="1"/>
    <n v="21109"/>
    <s v="9800 1175345477948"/>
    <n v="1175345477948"/>
    <s v="Little Spokane River"/>
    <n v="200.09200000000001"/>
    <n v="475"/>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0"/>
    <s v="Polyline"/>
    <n v="1"/>
    <n v="21110"/>
    <n v="1"/>
    <n v="21110"/>
    <s v="100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1"/>
    <s v="Polyline"/>
    <n v="1"/>
    <n v="21111"/>
    <n v="1"/>
    <n v="21111"/>
    <s v="102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2"/>
    <s v="Polyline"/>
    <n v="1"/>
    <n v="21112"/>
    <n v="1"/>
    <n v="21112"/>
    <s v="104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3"/>
    <s v="Polyline"/>
    <n v="1"/>
    <n v="21113"/>
    <n v="1"/>
    <n v="21113"/>
    <s v="106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4"/>
    <s v="Polyline"/>
    <n v="1"/>
    <n v="21114"/>
    <n v="1"/>
    <n v="21114"/>
    <s v="10800 1175345477948"/>
    <n v="1175345477948"/>
    <s v="Little Spokane River"/>
    <n v="200.39699999999999"/>
    <n v="476"/>
    <n v="0"/>
    <n v="18.2"/>
    <n v="28.2"/>
    <n v="3647"/>
    <n v="5651"/>
    <n v="2"/>
    <x v="1"/>
    <n v="0.5"/>
    <n v="2826"/>
    <n v="100"/>
    <n v="0.5"/>
    <n v="182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5"/>
    <s v="Polyline"/>
    <n v="1"/>
    <n v="21115"/>
    <n v="1"/>
    <n v="21115"/>
    <s v="110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6"/>
    <s v="Polyline"/>
    <n v="1"/>
    <n v="21116"/>
    <n v="1"/>
    <n v="21116"/>
    <s v="112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7"/>
    <s v="Polyline"/>
    <n v="1"/>
    <n v="21117"/>
    <n v="1"/>
    <n v="21117"/>
    <s v="11400 1175345477948"/>
    <n v="1175345477948"/>
    <s v="Little Spokane River"/>
    <n v="200.09200000000001"/>
    <n v="474"/>
    <n v="0"/>
    <n v="18.2"/>
    <n v="28.2"/>
    <n v="3642"/>
    <n v="5643"/>
    <n v="2"/>
    <x v="1"/>
    <n v="0.5"/>
    <n v="2822"/>
    <n v="100"/>
    <n v="0"/>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8"/>
    <s v="Polyline"/>
    <n v="1"/>
    <n v="21118"/>
    <n v="1"/>
    <n v="21118"/>
    <s v="11600 1175345477948"/>
    <n v="1175345477948"/>
    <s v="Little Spokane River"/>
    <n v="200.09200000000001"/>
    <n v="474"/>
    <n v="0"/>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19"/>
    <s v="Polyline"/>
    <n v="1"/>
    <n v="21119"/>
    <n v="1"/>
    <n v="21119"/>
    <s v="11800 1175345477948"/>
    <n v="1175345477948"/>
    <s v="Little Spokane River"/>
    <n v="200.09200000000001"/>
    <n v="474"/>
    <n v="5.0000000000000001E-3"/>
    <n v="18.2"/>
    <n v="28.2"/>
    <n v="3642"/>
    <n v="5643"/>
    <n v="2"/>
    <x v="1"/>
    <n v="0.5"/>
    <n v="2822"/>
    <n v="100"/>
    <n v="0.5"/>
    <n v="182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20"/>
    <s v="Polyline"/>
    <n v="1"/>
    <n v="21120"/>
    <n v="1"/>
    <n v="21120"/>
    <s v="12000 1175345477948"/>
    <n v="1175345477948"/>
    <s v="Little Spokane River"/>
    <n v="200.39699999999999"/>
    <n v="475"/>
    <n v="0"/>
    <n v="18.2"/>
    <n v="28.2"/>
    <n v="3647"/>
    <n v="5651"/>
    <n v="2"/>
    <x v="1"/>
    <n v="0.5"/>
    <n v="2826"/>
    <n v="100"/>
    <n v="0.5"/>
    <n v="182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21"/>
    <s v="Polyline"/>
    <n v="1"/>
    <n v="21121"/>
    <n v="1"/>
    <n v="21121"/>
    <s v="12200 1175345477948"/>
    <n v="1175345477948"/>
    <s v="Little Spokane River"/>
    <n v="200.09200000000001"/>
    <n v="475"/>
    <n v="0"/>
    <n v="18.100000000000001"/>
    <n v="28.2"/>
    <n v="3622"/>
    <n v="5643"/>
    <n v="2"/>
    <x v="1"/>
    <n v="0.5"/>
    <n v="282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22"/>
    <s v="Polyline"/>
    <n v="1"/>
    <n v="21122"/>
    <n v="1"/>
    <n v="21122"/>
    <s v="12400 1175345477948"/>
    <n v="1175345477948"/>
    <s v="Little Spokane River"/>
    <n v="200.09200000000001"/>
    <n v="476"/>
    <n v="0"/>
    <n v="18.100000000000001"/>
    <n v="28.2"/>
    <n v="3622"/>
    <n v="5643"/>
    <n v="2"/>
    <x v="1"/>
    <n v="0.5"/>
    <n v="282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24"/>
    <s v="Polyline"/>
    <n v="1"/>
    <n v="21124"/>
    <n v="1"/>
    <n v="21124"/>
    <s v="12800 1175345477948"/>
    <n v="1175345477948"/>
    <s v="Little Spokane River"/>
    <n v="200.09200000000001"/>
    <n v="477"/>
    <n v="0"/>
    <n v="18.100000000000001"/>
    <n v="28.2"/>
    <n v="3622"/>
    <n v="5643"/>
    <n v="2"/>
    <x v="1"/>
    <n v="0.5"/>
    <n v="2822"/>
    <n v="100"/>
    <n v="0.5"/>
    <n v="1811"/>
    <n v="100"/>
    <n v="0"/>
    <n v="0"/>
    <n v="3"/>
    <s v="meandering"/>
    <s v="Oncorhynchus mykiss"/>
    <s v="summer"/>
    <x v="0"/>
    <x v="0"/>
    <x v="1"/>
    <s v="SPMAI-s"/>
    <s v="na"/>
    <s v="na"/>
    <s v="independent"/>
    <s v="extirpated via barriers"/>
    <s v="anthropogenically blocked"/>
    <n v="170103080304"/>
    <s v="Fish Hatchery"/>
    <s v="N"/>
    <s v=" "/>
    <s v="Interior Columbia"/>
    <n v="0"/>
    <n v="219971.48650900001"/>
    <n v="1700285550.02"/>
  </r>
  <r>
    <n v="21126"/>
    <s v="Polyline"/>
    <n v="1"/>
    <n v="21126"/>
    <n v="1"/>
    <n v="21126"/>
    <s v="13200 1175345477948"/>
    <n v="1175345477948"/>
    <s v="Little Spokane River"/>
    <n v="200.39699999999999"/>
    <n v="475"/>
    <n v="0"/>
    <n v="18.100000000000001"/>
    <n v="28.2"/>
    <n v="3627"/>
    <n v="5651"/>
    <n v="2"/>
    <x v="1"/>
    <n v="0.5"/>
    <n v="2826"/>
    <n v="100"/>
    <n v="0.5"/>
    <n v="1814"/>
    <n v="100"/>
    <n v="0"/>
    <n v="0"/>
    <n v="3"/>
    <s v="meandering"/>
    <s v="Oncorhynchus mykiss"/>
    <s v="summer"/>
    <x v="0"/>
    <x v="0"/>
    <x v="1"/>
    <s v="SPMAI-s"/>
    <s v="na"/>
    <s v="na"/>
    <s v="independent"/>
    <s v="extirpated via barriers"/>
    <s v="anthropogenically blocked"/>
    <n v="170103080304"/>
    <s v="Fish Hatchery"/>
    <s v="N"/>
    <s v=" "/>
    <s v="Interior Columbia"/>
    <n v="0"/>
    <n v="219971.48650900001"/>
    <n v="1700285550.02"/>
  </r>
  <r>
    <n v="21127"/>
    <s v="Polyline"/>
    <n v="1"/>
    <n v="21127"/>
    <n v="1"/>
    <n v="21127"/>
    <s v="13400 1175345477948"/>
    <n v="1175345477948"/>
    <s v="Little Spokane River"/>
    <n v="200.09200000000001"/>
    <n v="474"/>
    <n v="0"/>
    <n v="18.100000000000001"/>
    <n v="28.2"/>
    <n v="3622"/>
    <n v="5643"/>
    <n v="2"/>
    <x v="1"/>
    <n v="0.5"/>
    <n v="2822"/>
    <n v="100"/>
    <n v="0.5"/>
    <n v="1811"/>
    <n v="100"/>
    <n v="0"/>
    <n v="0"/>
    <n v="3"/>
    <s v="meandering"/>
    <s v="Oncorhynchus mykiss"/>
    <s v="summer"/>
    <x v="0"/>
    <x v="0"/>
    <x v="1"/>
    <s v="SPMAI-s"/>
    <s v="na"/>
    <s v="na"/>
    <s v="independent"/>
    <s v="extirpated via barriers"/>
    <s v="anthropogenically blocked"/>
    <n v="170103080304"/>
    <s v="Fish Hatchery"/>
    <s v="N"/>
    <s v=" "/>
    <s v="Interior Columbia"/>
    <n v="0"/>
    <n v="219971.48650900001"/>
    <n v="1700285550.02"/>
  </r>
  <r>
    <n v="21128"/>
    <s v="Polyline"/>
    <n v="1"/>
    <n v="21128"/>
    <n v="1"/>
    <n v="21128"/>
    <s v="13600 1175345477948"/>
    <n v="1175345477948"/>
    <s v="Little Spokane River"/>
    <n v="200.09200000000001"/>
    <n v="475"/>
    <n v="0"/>
    <n v="18.100000000000001"/>
    <n v="28.2"/>
    <n v="3622"/>
    <n v="5643"/>
    <n v="2"/>
    <x v="1"/>
    <n v="0.5"/>
    <n v="2822"/>
    <n v="100"/>
    <n v="0.5"/>
    <n v="1811"/>
    <n v="100"/>
    <n v="0"/>
    <n v="0"/>
    <n v="3"/>
    <s v="meandering"/>
    <s v="Oncorhynchus mykiss"/>
    <s v="summer"/>
    <x v="0"/>
    <x v="0"/>
    <x v="1"/>
    <s v="SPMAI-s"/>
    <s v="na"/>
    <s v="na"/>
    <s v="independent"/>
    <s v="extirpated via barriers"/>
    <s v="anthropogenically blocked"/>
    <n v="170103080304"/>
    <s v="Fish Hatchery"/>
    <s v="N"/>
    <s v=" "/>
    <s v="Interior Columbia"/>
    <n v="0"/>
    <n v="219971.48650900001"/>
    <n v="1700285550.02"/>
  </r>
  <r>
    <n v="21129"/>
    <s v="Polyline"/>
    <n v="1"/>
    <n v="21129"/>
    <n v="1"/>
    <n v="21129"/>
    <s v="13800 1175345477948"/>
    <n v="1175345477948"/>
    <s v="Little Spokane River"/>
    <n v="200.09200000000001"/>
    <n v="476"/>
    <n v="0"/>
    <n v="18.2"/>
    <n v="28.2"/>
    <n v="3642"/>
    <n v="5643"/>
    <n v="2"/>
    <x v="1"/>
    <n v="0.5"/>
    <n v="2822"/>
    <n v="100"/>
    <n v="0.5"/>
    <n v="1821"/>
    <n v="100"/>
    <n v="0"/>
    <n v="0"/>
    <n v="3"/>
    <s v="meandering"/>
    <s v="Oncorhynchus mykiss"/>
    <s v="summer"/>
    <x v="0"/>
    <x v="0"/>
    <x v="1"/>
    <s v="SPMAI-s"/>
    <s v="na"/>
    <s v="na"/>
    <s v="independent"/>
    <s v="extirpated via barriers"/>
    <s v="anthropogenically blocked"/>
    <n v="170103080304"/>
    <s v="Fish Hatchery"/>
    <s v="N"/>
    <s v=" "/>
    <s v="Interior Columbia"/>
    <n v="0"/>
    <n v="219971.48650900001"/>
    <n v="1700285550.02"/>
  </r>
  <r>
    <n v="21131"/>
    <s v="Polyline"/>
    <n v="1"/>
    <n v="21131"/>
    <n v="1"/>
    <n v="21131"/>
    <s v="14200 1175345477948"/>
    <n v="1175345477948"/>
    <s v="Little Spokane River"/>
    <n v="200.102"/>
    <n v="476"/>
    <n v="5.0000000000000001E-3"/>
    <n v="18.100000000000001"/>
    <n v="28.1"/>
    <n v="3622"/>
    <n v="5623"/>
    <n v="2"/>
    <x v="1"/>
    <n v="0.5"/>
    <n v="2812"/>
    <n v="100"/>
    <n v="0.5"/>
    <n v="1811"/>
    <n v="100"/>
    <n v="0"/>
    <n v="0"/>
    <n v="3"/>
    <s v="meandering"/>
    <s v="Oncorhynchus mykiss"/>
    <s v="summer"/>
    <x v="0"/>
    <x v="0"/>
    <x v="1"/>
    <s v="SPMAI-s"/>
    <s v="na"/>
    <s v="na"/>
    <s v="independent"/>
    <s v="extirpated via barriers"/>
    <s v="anthropogenically blocked"/>
    <n v="170103080304"/>
    <s v="Fish Hatchery"/>
    <s v="N"/>
    <s v=" "/>
    <s v="Interior Columbia"/>
    <n v="0"/>
    <n v="219971.48650900001"/>
    <n v="1700285550.02"/>
  </r>
  <r>
    <n v="21133"/>
    <s v="Polyline"/>
    <n v="1"/>
    <n v="21133"/>
    <n v="1"/>
    <n v="21133"/>
    <s v="14600 1175345477948"/>
    <n v="1175345477948"/>
    <s v="Little Spokane River"/>
    <n v="200.102"/>
    <n v="476"/>
    <n v="5.0000000000000001E-3"/>
    <n v="18.100000000000001"/>
    <n v="28.1"/>
    <n v="3627"/>
    <n v="5631"/>
    <n v="2"/>
    <x v="1"/>
    <n v="0.5"/>
    <n v="281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34"/>
    <s v="Polyline"/>
    <n v="1"/>
    <n v="21134"/>
    <n v="1"/>
    <n v="21134"/>
    <s v="14800 1175345477948"/>
    <n v="1175345477948"/>
    <s v="Little Spokane River"/>
    <n v="200.102"/>
    <n v="475"/>
    <n v="0"/>
    <n v="18.100000000000001"/>
    <n v="28.1"/>
    <n v="3622"/>
    <n v="5623"/>
    <n v="2"/>
    <x v="1"/>
    <n v="0.5"/>
    <n v="281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35"/>
    <s v="Polyline"/>
    <n v="1"/>
    <n v="21135"/>
    <n v="1"/>
    <n v="21135"/>
    <s v="15000 1175345477948"/>
    <n v="1175345477948"/>
    <s v="Little Spokane River"/>
    <n v="200.102"/>
    <n v="475"/>
    <n v="5.0000000000000001E-3"/>
    <n v="18.100000000000001"/>
    <n v="28.1"/>
    <n v="3622"/>
    <n v="5623"/>
    <n v="2"/>
    <x v="1"/>
    <n v="0.5"/>
    <n v="281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36"/>
    <s v="Polyline"/>
    <n v="1"/>
    <n v="21136"/>
    <n v="1"/>
    <n v="21136"/>
    <s v="15200 1175345477948"/>
    <n v="1175345477948"/>
    <s v="Little Spokane River"/>
    <n v="200.102"/>
    <n v="475"/>
    <n v="5.0000000000000001E-3"/>
    <n v="18.100000000000001"/>
    <n v="28.1"/>
    <n v="3622"/>
    <n v="5623"/>
    <n v="2"/>
    <x v="1"/>
    <n v="0.5"/>
    <n v="281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37"/>
    <s v="Polyline"/>
    <n v="1"/>
    <n v="21137"/>
    <n v="1"/>
    <n v="21137"/>
    <s v="15400 1175345477948"/>
    <n v="1175345477948"/>
    <s v="Little Spokane River"/>
    <n v="200.102"/>
    <n v="475"/>
    <n v="0"/>
    <n v="18.100000000000001"/>
    <n v="28.1"/>
    <n v="3622"/>
    <n v="5623"/>
    <n v="2"/>
    <x v="1"/>
    <n v="0.5"/>
    <n v="281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38"/>
    <s v="Polyline"/>
    <n v="1"/>
    <n v="21138"/>
    <n v="1"/>
    <n v="21138"/>
    <s v="15600 1175345477948"/>
    <n v="1175345477948"/>
    <s v="Little Spokane River"/>
    <n v="200.102"/>
    <n v="475"/>
    <n v="5.0000000000000001E-3"/>
    <n v="18.100000000000001"/>
    <n v="28.1"/>
    <n v="3622"/>
    <n v="5623"/>
    <n v="2"/>
    <x v="1"/>
    <n v="0.5"/>
    <n v="2812"/>
    <n v="100"/>
    <n v="0.5"/>
    <n v="1811"/>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39"/>
    <s v="Polyline"/>
    <n v="1"/>
    <n v="21139"/>
    <n v="1"/>
    <n v="21139"/>
    <s v="15800 1175345477948"/>
    <n v="1175345477948"/>
    <s v="Little Spokane River"/>
    <n v="200.40700000000001"/>
    <n v="478"/>
    <n v="5.0000000000000001E-3"/>
    <n v="18.100000000000001"/>
    <n v="28.1"/>
    <n v="3627"/>
    <n v="5631"/>
    <n v="2"/>
    <x v="1"/>
    <n v="0.5"/>
    <n v="2816"/>
    <n v="100"/>
    <n v="0.5"/>
    <n v="1814"/>
    <n v="100"/>
    <n v="0"/>
    <n v="1"/>
    <n v="3"/>
    <s v="meandering"/>
    <s v="Oncorhynchus mykiss"/>
    <s v="summer"/>
    <x v="0"/>
    <x v="0"/>
    <x v="1"/>
    <s v="SPMAI-s"/>
    <s v="na"/>
    <s v="na"/>
    <s v="independent"/>
    <s v="extirpated via barriers"/>
    <s v="anthropogenically blocked"/>
    <n v="170103080304"/>
    <s v="Fish Hatchery"/>
    <s v="N"/>
    <s v=" "/>
    <s v="Interior Columbia"/>
    <n v="0"/>
    <n v="219971.48650900001"/>
    <n v="1700285550.02"/>
  </r>
  <r>
    <n v="21142"/>
    <s v="Polyline"/>
    <n v="1"/>
    <n v="21142"/>
    <n v="1"/>
    <n v="21142"/>
    <s v="16400 1175345477948"/>
    <n v="1175345477948"/>
    <s v="Little Spokane River"/>
    <n v="200.07300000000001"/>
    <n v="480"/>
    <n v="5.0000000000000001E-3"/>
    <n v="18.100000000000001"/>
    <n v="28"/>
    <n v="3621"/>
    <n v="5602"/>
    <n v="2"/>
    <x v="1"/>
    <n v="0.5"/>
    <n v="2801"/>
    <n v="100"/>
    <n v="0.5"/>
    <n v="1811"/>
    <n v="100"/>
    <n v="0"/>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43"/>
    <s v="Polyline"/>
    <n v="1"/>
    <n v="21143"/>
    <n v="1"/>
    <n v="21143"/>
    <s v="16600 1175345477948"/>
    <n v="1175345477948"/>
    <s v="Little Spokane River"/>
    <n v="200.07400000000001"/>
    <n v="481"/>
    <n v="5.0000000000000001E-3"/>
    <n v="18.100000000000001"/>
    <n v="28"/>
    <n v="3621"/>
    <n v="5602"/>
    <n v="2"/>
    <x v="1"/>
    <n v="0.5"/>
    <n v="2801"/>
    <n v="100"/>
    <n v="0.5"/>
    <n v="1811"/>
    <n v="100"/>
    <n v="0"/>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46"/>
    <s v="Polyline"/>
    <n v="1"/>
    <n v="21146"/>
    <n v="1"/>
    <n v="21146"/>
    <s v="17200 1175345477948"/>
    <n v="1175345477948"/>
    <s v="Little Spokane River"/>
    <n v="200.08799999999999"/>
    <n v="484"/>
    <n v="5.0000000000000001E-3"/>
    <n v="18"/>
    <n v="27.9"/>
    <n v="3602"/>
    <n v="5582"/>
    <n v="2"/>
    <x v="1"/>
    <n v="0.5"/>
    <n v="2791"/>
    <n v="100"/>
    <n v="0.5"/>
    <n v="1801"/>
    <n v="100"/>
    <n v="1"/>
    <n v="0"/>
    <n v="4"/>
    <s v="island-braided"/>
    <s v="Oncorhynchus mykiss"/>
    <s v="summer"/>
    <x v="0"/>
    <x v="0"/>
    <x v="1"/>
    <s v="SPMAI-s"/>
    <s v="na"/>
    <s v="na"/>
    <s v="independent"/>
    <s v="extirpated via barriers"/>
    <s v="anthropogenically blocked"/>
    <n v="170103080304"/>
    <s v="Fish Hatchery"/>
    <s v="N"/>
    <s v=" "/>
    <s v="Interior Columbia"/>
    <n v="0"/>
    <n v="219971.48650900001"/>
    <n v="1700285550.02"/>
  </r>
  <r>
    <n v="21148"/>
    <s v="Polyline"/>
    <n v="1"/>
    <n v="21148"/>
    <n v="1"/>
    <n v="21148"/>
    <s v="17600 1175345477948"/>
    <n v="1175345477948"/>
    <s v="Little Spokane River"/>
    <n v="200.08799999999999"/>
    <n v="487"/>
    <n v="0"/>
    <n v="18"/>
    <n v="27.9"/>
    <n v="3602"/>
    <n v="5582"/>
    <n v="2"/>
    <x v="1"/>
    <n v="0.5"/>
    <n v="2791"/>
    <n v="100"/>
    <n v="0.5"/>
    <n v="1801"/>
    <n v="100"/>
    <n v="1"/>
    <n v="1"/>
    <n v="4"/>
    <s v="meandering"/>
    <s v="Oncorhynchus mykiss"/>
    <s v="summer"/>
    <x v="0"/>
    <x v="0"/>
    <x v="1"/>
    <s v="SPMAI-s"/>
    <s v="na"/>
    <s v="na"/>
    <s v="independent"/>
    <s v="extirpated via barriers"/>
    <s v="anthropogenically blocked"/>
    <n v="170103080304"/>
    <s v="Fish Hatchery"/>
    <s v="N"/>
    <s v=" "/>
    <s v="Interior Columbia"/>
    <n v="0"/>
    <n v="219971.48650900001"/>
    <n v="1700285550.02"/>
  </r>
  <r>
    <n v="21149"/>
    <s v="Polyline"/>
    <n v="1"/>
    <n v="21149"/>
    <n v="1"/>
    <n v="21149"/>
    <s v="17800 1175345477948"/>
    <n v="1175345477948"/>
    <s v="Little Spokane River"/>
    <n v="200.08799999999999"/>
    <n v="488"/>
    <n v="0"/>
    <n v="18"/>
    <n v="27.9"/>
    <n v="3602"/>
    <n v="5582"/>
    <n v="2"/>
    <x v="1"/>
    <n v="0.5"/>
    <n v="2791"/>
    <n v="100"/>
    <n v="0.5"/>
    <n v="1801"/>
    <n v="100"/>
    <n v="1"/>
    <n v="1"/>
    <n v="4"/>
    <s v="meandering"/>
    <s v="Oncorhynchus mykiss"/>
    <s v="summer"/>
    <x v="0"/>
    <x v="0"/>
    <x v="1"/>
    <s v="SPMAI-s"/>
    <s v="na"/>
    <s v="na"/>
    <s v="independent"/>
    <s v="extirpated via barriers"/>
    <s v="anthropogenically blocked"/>
    <n v="170103080304"/>
    <s v="Fish Hatchery"/>
    <s v="N"/>
    <s v=" "/>
    <s v="Interior Columbia"/>
    <n v="0"/>
    <n v="219971.48650900001"/>
    <n v="1700285550.02"/>
  </r>
  <r>
    <n v="21150"/>
    <s v="Polyline"/>
    <n v="1"/>
    <n v="21150"/>
    <n v="1"/>
    <n v="21150"/>
    <s v="18000 1175345477948"/>
    <n v="1175345477948"/>
    <s v="Little Spokane River"/>
    <n v="200.08799999999999"/>
    <n v="488"/>
    <n v="0"/>
    <n v="17.899999999999999"/>
    <n v="27.8"/>
    <n v="3582"/>
    <n v="5562"/>
    <n v="2"/>
    <x v="1"/>
    <n v="0.5"/>
    <n v="2781"/>
    <n v="100"/>
    <n v="0.5"/>
    <n v="1791"/>
    <n v="100"/>
    <n v="1"/>
    <n v="1"/>
    <n v="4"/>
    <s v="meandering"/>
    <s v="Oncorhynchus mykiss"/>
    <s v="summer"/>
    <x v="0"/>
    <x v="0"/>
    <x v="1"/>
    <s v="SPMAI-s"/>
    <s v="na"/>
    <s v="na"/>
    <s v="independent"/>
    <s v="extirpated via barriers"/>
    <s v="anthropogenically blocked"/>
    <n v="170103080304"/>
    <s v="Fish Hatchery"/>
    <s v="N"/>
    <s v=" "/>
    <s v="Interior Columbia"/>
    <n v="0"/>
    <n v="219971.48650900001"/>
    <n v="1700285550.02"/>
  </r>
  <r>
    <n v="21151"/>
    <s v="Polyline"/>
    <n v="1"/>
    <n v="21151"/>
    <n v="1"/>
    <n v="21151"/>
    <s v="18200 1175345477948"/>
    <n v="1175345477948"/>
    <s v="Little Spokane River"/>
    <n v="200.393"/>
    <n v="488"/>
    <n v="0"/>
    <n v="17.899999999999999"/>
    <n v="27.8"/>
    <n v="3587"/>
    <n v="5571"/>
    <n v="2"/>
    <x v="1"/>
    <n v="0.5"/>
    <n v="2786"/>
    <n v="100"/>
    <n v="0.5"/>
    <n v="1794"/>
    <n v="100"/>
    <n v="1"/>
    <n v="1"/>
    <n v="4"/>
    <s v="meandering"/>
    <s v="Oncorhynchus mykiss"/>
    <s v="summer"/>
    <x v="0"/>
    <x v="0"/>
    <x v="1"/>
    <s v="SPMAI-s"/>
    <s v="na"/>
    <s v="na"/>
    <s v="independent"/>
    <s v="extirpated via barriers"/>
    <s v="anthropogenically blocked"/>
    <n v="170103080304"/>
    <s v="Fish Hatchery"/>
    <s v="N"/>
    <s v=" "/>
    <s v="Interior Columbia"/>
    <n v="0"/>
    <n v="219971.48650900001"/>
    <n v="1700285550.02"/>
  </r>
  <r>
    <n v="21152"/>
    <s v="Polyline"/>
    <n v="1"/>
    <n v="21152"/>
    <n v="1"/>
    <n v="21152"/>
    <s v="18400 1175345477948"/>
    <n v="1175345477948"/>
    <s v="Little Spokane River"/>
    <n v="200.08799999999999"/>
    <n v="487"/>
    <n v="0"/>
    <n v="17.899999999999999"/>
    <n v="27.8"/>
    <n v="3582"/>
    <n v="5562"/>
    <n v="2"/>
    <x v="1"/>
    <n v="0.5"/>
    <n v="2781"/>
    <n v="100"/>
    <n v="0.5"/>
    <n v="1791"/>
    <n v="100"/>
    <n v="1"/>
    <n v="1"/>
    <n v="4"/>
    <s v="meandering"/>
    <s v="Oncorhynchus mykiss"/>
    <s v="summer"/>
    <x v="0"/>
    <x v="0"/>
    <x v="1"/>
    <s v="SPMAI-s"/>
    <s v="na"/>
    <s v="na"/>
    <s v="independent"/>
    <s v="extirpated via barriers"/>
    <s v="anthropogenically blocked"/>
    <n v="170103080304"/>
    <s v="Fish Hatchery"/>
    <s v="N"/>
    <s v=" "/>
    <s v="Interior Columbia"/>
    <n v="0"/>
    <n v="219971.48650900001"/>
    <n v="1700285550.02"/>
  </r>
  <r>
    <n v="21153"/>
    <s v="Polyline"/>
    <n v="1"/>
    <n v="21153"/>
    <n v="1"/>
    <n v="21153"/>
    <s v="18600 1175345477948"/>
    <n v="1175345477948"/>
    <s v="Little Spokane River"/>
    <n v="200.08799999999999"/>
    <n v="487"/>
    <n v="0"/>
    <n v="17.899999999999999"/>
    <n v="27.8"/>
    <n v="3582"/>
    <n v="5562"/>
    <n v="2"/>
    <x v="1"/>
    <n v="0.5"/>
    <n v="2781"/>
    <n v="100"/>
    <n v="0.5"/>
    <n v="1791"/>
    <n v="100"/>
    <n v="1"/>
    <n v="1"/>
    <n v="4"/>
    <s v="meandering"/>
    <s v="Oncorhynchus mykiss"/>
    <s v="summer"/>
    <x v="0"/>
    <x v="0"/>
    <x v="1"/>
    <s v="SPMAI-s"/>
    <s v="na"/>
    <s v="na"/>
    <s v="independent"/>
    <s v="extirpated via barriers"/>
    <s v="anthropogenically blocked"/>
    <n v="170103080304"/>
    <s v="Fish Hatchery"/>
    <s v="N"/>
    <s v=" "/>
    <s v="Interior Columbia"/>
    <n v="0"/>
    <n v="219971.48650900001"/>
    <n v="1700285550.02"/>
  </r>
  <r>
    <n v="21156"/>
    <s v="Polyline"/>
    <n v="1"/>
    <n v="21156"/>
    <n v="1"/>
    <n v="21156"/>
    <s v="19200 1175345477948"/>
    <n v="1175345477948"/>
    <s v="Little Spokane River"/>
    <n v="200.08799999999999"/>
    <n v="492"/>
    <n v="5.0000000000000001E-3"/>
    <n v="17.899999999999999"/>
    <n v="27.8"/>
    <n v="3582"/>
    <n v="5562"/>
    <n v="2"/>
    <x v="1"/>
    <n v="0.5"/>
    <n v="2781"/>
    <n v="100"/>
    <n v="0.5"/>
    <n v="1791"/>
    <n v="100"/>
    <n v="1"/>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57"/>
    <s v="Polyline"/>
    <n v="1"/>
    <n v="21157"/>
    <n v="1"/>
    <n v="21157"/>
    <s v="19400 1175345477948"/>
    <n v="1175345477948"/>
    <s v="Little Spokane River"/>
    <n v="200.393"/>
    <n v="492"/>
    <n v="5.0000000000000001E-3"/>
    <n v="17.899999999999999"/>
    <n v="27.8"/>
    <n v="3587"/>
    <n v="5571"/>
    <n v="2"/>
    <x v="1"/>
    <n v="0.5"/>
    <n v="2786"/>
    <n v="100"/>
    <n v="0.5"/>
    <n v="1794"/>
    <n v="100"/>
    <n v="1"/>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58"/>
    <s v="Polyline"/>
    <n v="1"/>
    <n v="21158"/>
    <n v="1"/>
    <n v="21158"/>
    <s v="19600 1175345477948"/>
    <n v="1175345477948"/>
    <s v="Little Spokane River"/>
    <n v="200.08799999999999"/>
    <n v="493"/>
    <n v="5.0000000000000001E-3"/>
    <n v="17.899999999999999"/>
    <n v="27.8"/>
    <n v="3582"/>
    <n v="5562"/>
    <n v="2"/>
    <x v="1"/>
    <n v="0.5"/>
    <n v="2781"/>
    <n v="100"/>
    <n v="0.5"/>
    <n v="1791"/>
    <n v="100"/>
    <n v="1"/>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59"/>
    <s v="Polyline"/>
    <n v="1"/>
    <n v="21159"/>
    <n v="1"/>
    <n v="21159"/>
    <s v="19800 1175345477948"/>
    <n v="1175345477948"/>
    <s v="Little Spokane River"/>
    <n v="200.08799999999999"/>
    <n v="493"/>
    <n v="0"/>
    <n v="17.899999999999999"/>
    <n v="27.8"/>
    <n v="3582"/>
    <n v="5562"/>
    <n v="2"/>
    <x v="1"/>
    <n v="0.5"/>
    <n v="2781"/>
    <n v="100"/>
    <n v="0.5"/>
    <n v="1791"/>
    <n v="100"/>
    <n v="1"/>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60"/>
    <s v="Polyline"/>
    <n v="1"/>
    <n v="21160"/>
    <n v="1"/>
    <n v="21160"/>
    <s v="20000 1175345477948"/>
    <n v="1175345477948"/>
    <s v="Little Spokane River"/>
    <n v="200.08799999999999"/>
    <n v="493"/>
    <n v="0"/>
    <n v="17.899999999999999"/>
    <n v="27.8"/>
    <n v="3582"/>
    <n v="5562"/>
    <n v="2"/>
    <x v="1"/>
    <n v="0.5"/>
    <n v="2781"/>
    <n v="100"/>
    <n v="0.5"/>
    <n v="1791"/>
    <n v="100"/>
    <n v="1"/>
    <n v="0"/>
    <n v="4"/>
    <s v="meandering"/>
    <s v="Oncorhynchus mykiss"/>
    <s v="summer"/>
    <x v="0"/>
    <x v="0"/>
    <x v="1"/>
    <s v="SPMAI-s"/>
    <s v="na"/>
    <s v="na"/>
    <s v="independent"/>
    <s v="extirpated via barriers"/>
    <s v="anthropogenically blocked"/>
    <n v="170103080304"/>
    <s v="Fish Hatchery"/>
    <s v="N"/>
    <s v=" "/>
    <s v="Interior Columbia"/>
    <n v="0"/>
    <n v="219971.48650900001"/>
    <n v="1700285550.02"/>
  </r>
  <r>
    <n v="21162"/>
    <s v="Polyline"/>
    <n v="1"/>
    <n v="21162"/>
    <n v="1"/>
    <n v="21162"/>
    <s v="20400 1175345477948"/>
    <n v="1175345477948"/>
    <s v="Little Spokane River"/>
    <n v="200.10900000000001"/>
    <n v="493"/>
    <n v="0"/>
    <n v="16.7"/>
    <n v="26"/>
    <n v="3342"/>
    <n v="5203"/>
    <n v="2"/>
    <x v="1"/>
    <n v="0.5"/>
    <n v="2602"/>
    <n v="100"/>
    <n v="0.5"/>
    <n v="1671"/>
    <n v="100"/>
    <n v="1"/>
    <n v="0"/>
    <n v="2"/>
    <s v="meandering"/>
    <s v="Oncorhynchus mykiss"/>
    <s v="summer"/>
    <x v="0"/>
    <x v="0"/>
    <x v="1"/>
    <s v="SPMAI-s"/>
    <s v="na"/>
    <s v="na"/>
    <s v="independent"/>
    <s v="extirpated via barriers"/>
    <s v="anthropogenically blocked"/>
    <n v="170103080301"/>
    <s v="Eloikd Lake"/>
    <s v="N"/>
    <s v=" "/>
    <s v="Interior Columbia"/>
    <n v="0"/>
    <n v="341096.01683600002"/>
    <n v="3419867643.7600002"/>
  </r>
  <r>
    <n v="21163"/>
    <s v="Polyline"/>
    <n v="1"/>
    <n v="21163"/>
    <n v="1"/>
    <n v="21163"/>
    <s v="20600 1175345477948"/>
    <n v="1175345477948"/>
    <s v="Little Spokane River"/>
    <n v="200.10900000000001"/>
    <n v="493"/>
    <n v="0"/>
    <n v="16.7"/>
    <n v="26"/>
    <n v="3342"/>
    <n v="5203"/>
    <n v="2"/>
    <x v="1"/>
    <n v="0.5"/>
    <n v="2602"/>
    <n v="100"/>
    <n v="0.5"/>
    <n v="1671"/>
    <n v="100"/>
    <n v="1"/>
    <n v="0"/>
    <n v="2"/>
    <s v="meandering"/>
    <s v="Oncorhynchus mykiss"/>
    <s v="summer"/>
    <x v="0"/>
    <x v="0"/>
    <x v="1"/>
    <s v="SPMAI-s"/>
    <s v="na"/>
    <s v="na"/>
    <s v="independent"/>
    <s v="extirpated via barriers"/>
    <s v="anthropogenically blocked"/>
    <n v="170103080301"/>
    <s v="Eloikd Lake"/>
    <s v="N"/>
    <s v=" "/>
    <s v="Interior Columbia"/>
    <n v="0"/>
    <n v="341096.01683600002"/>
    <n v="3419867643.7600002"/>
  </r>
  <r>
    <n v="21164"/>
    <s v="Polyline"/>
    <n v="1"/>
    <n v="21164"/>
    <n v="1"/>
    <n v="21164"/>
    <s v="20800 1175345477948"/>
    <n v="1175345477948"/>
    <s v="Little Spokane River"/>
    <n v="200.41399999999999"/>
    <n v="494"/>
    <n v="0"/>
    <n v="16.7"/>
    <n v="26"/>
    <n v="3347"/>
    <n v="5211"/>
    <n v="2"/>
    <x v="1"/>
    <n v="0.5"/>
    <n v="2606"/>
    <n v="100"/>
    <n v="0.5"/>
    <n v="1674"/>
    <n v="100"/>
    <n v="1"/>
    <n v="0"/>
    <n v="2"/>
    <s v="meandering"/>
    <s v="Oncorhynchus mykiss"/>
    <s v="summer"/>
    <x v="0"/>
    <x v="0"/>
    <x v="1"/>
    <s v="SPMAI-s"/>
    <s v="na"/>
    <s v="na"/>
    <s v="independent"/>
    <s v="extirpated via barriers"/>
    <s v="anthropogenically blocked"/>
    <n v="170103080301"/>
    <s v="Eloikd Lake"/>
    <s v="N"/>
    <s v=" "/>
    <s v="Interior Columbia"/>
    <n v="0"/>
    <n v="341096.01683600002"/>
    <n v="3419867643.7600002"/>
  </r>
  <r>
    <n v="21166"/>
    <s v="Polyline"/>
    <n v="1"/>
    <n v="21166"/>
    <n v="1"/>
    <n v="21166"/>
    <s v="21200 1175345477948"/>
    <n v="1175345477948"/>
    <s v="Little Spokane River"/>
    <n v="200.10900000000001"/>
    <n v="498"/>
    <n v="5.0000000000000001E-3"/>
    <n v="16.7"/>
    <n v="26"/>
    <n v="3342"/>
    <n v="5203"/>
    <n v="2"/>
    <x v="1"/>
    <n v="0.5"/>
    <n v="2602"/>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67"/>
    <s v="Polyline"/>
    <n v="1"/>
    <n v="21167"/>
    <n v="1"/>
    <n v="21167"/>
    <s v="21400 1175345477948"/>
    <n v="1175345477948"/>
    <s v="Little Spokane River"/>
    <n v="200.10900000000001"/>
    <n v="498"/>
    <n v="5.0000000000000001E-3"/>
    <n v="16.7"/>
    <n v="26"/>
    <n v="3342"/>
    <n v="5203"/>
    <n v="2"/>
    <x v="1"/>
    <n v="0.5"/>
    <n v="2602"/>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68"/>
    <s v="Polyline"/>
    <n v="1"/>
    <n v="21168"/>
    <n v="1"/>
    <n v="21168"/>
    <s v="21600 1175345477948"/>
    <n v="1175345477948"/>
    <s v="Little Spokane River"/>
    <n v="200.10900000000001"/>
    <n v="498"/>
    <n v="5.0000000000000001E-3"/>
    <n v="16.7"/>
    <n v="26"/>
    <n v="3342"/>
    <n v="5203"/>
    <n v="2"/>
    <x v="1"/>
    <n v="0.5"/>
    <n v="2602"/>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0"/>
    <s v="Polyline"/>
    <n v="1"/>
    <n v="21170"/>
    <n v="1"/>
    <n v="21170"/>
    <s v="22000 1175345477948"/>
    <n v="1175345477948"/>
    <s v="Little Spokane River"/>
    <n v="200.41499999999999"/>
    <n v="497"/>
    <n v="5.0000000000000001E-3"/>
    <n v="16.7"/>
    <n v="26"/>
    <n v="3347"/>
    <n v="5211"/>
    <n v="2"/>
    <x v="1"/>
    <n v="0.5"/>
    <n v="2606"/>
    <n v="100"/>
    <n v="0.5"/>
    <n v="1674"/>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2"/>
    <s v="Polyline"/>
    <n v="1"/>
    <n v="21172"/>
    <n v="1"/>
    <n v="21172"/>
    <s v="22400 1175345477948"/>
    <n v="1175345477948"/>
    <s v="Little Spokane River"/>
    <n v="200.10900000000001"/>
    <n v="498"/>
    <n v="0"/>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3"/>
    <s v="Polyline"/>
    <n v="1"/>
    <n v="21173"/>
    <n v="1"/>
    <n v="21173"/>
    <s v="22600 1175345477948"/>
    <n v="1175345477948"/>
    <s v="Little Spokane River"/>
    <n v="200.10900000000001"/>
    <n v="499"/>
    <n v="5.0000000000000001E-3"/>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4"/>
    <s v="Polyline"/>
    <n v="1"/>
    <n v="21174"/>
    <n v="1"/>
    <n v="21174"/>
    <s v="22800 1175345477948"/>
    <n v="1175345477948"/>
    <s v="Little Spokane River"/>
    <n v="200.10900000000001"/>
    <n v="498"/>
    <n v="0"/>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5"/>
    <s v="Polyline"/>
    <n v="1"/>
    <n v="21175"/>
    <n v="1"/>
    <n v="21175"/>
    <s v="23000 1175345477948"/>
    <n v="1175345477948"/>
    <s v="Little Spokane River"/>
    <n v="200.10900000000001"/>
    <n v="498"/>
    <n v="5.0000000000000001E-3"/>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6"/>
    <s v="Polyline"/>
    <n v="1"/>
    <n v="21176"/>
    <n v="1"/>
    <n v="21176"/>
    <s v="23200 1175345477948"/>
    <n v="1175345477948"/>
    <s v="Little Spokane River"/>
    <n v="200.41399999999999"/>
    <n v="499"/>
    <n v="0"/>
    <n v="16.7"/>
    <n v="26"/>
    <n v="3347"/>
    <n v="5211"/>
    <n v="2"/>
    <x v="1"/>
    <n v="0.5"/>
    <n v="2606"/>
    <n v="100"/>
    <n v="0.5"/>
    <n v="1674"/>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7"/>
    <s v="Polyline"/>
    <n v="1"/>
    <n v="21177"/>
    <n v="1"/>
    <n v="21177"/>
    <s v="23400 1175345477948"/>
    <n v="1175345477948"/>
    <s v="Little Spokane River"/>
    <n v="200.10900000000001"/>
    <n v="498"/>
    <n v="0"/>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8"/>
    <s v="Polyline"/>
    <n v="1"/>
    <n v="21178"/>
    <n v="1"/>
    <n v="21178"/>
    <s v="23600 1175345477948"/>
    <n v="1175345477948"/>
    <s v="Little Spokane River"/>
    <n v="200.108"/>
    <n v="499"/>
    <n v="0"/>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79"/>
    <s v="Polyline"/>
    <n v="1"/>
    <n v="21179"/>
    <n v="1"/>
    <n v="21179"/>
    <s v="23800 1175345477948"/>
    <n v="1175345477948"/>
    <s v="Little Spokane River"/>
    <n v="200.10900000000001"/>
    <n v="499"/>
    <n v="5.0000000000000001E-3"/>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1"/>
    <s v="Polyline"/>
    <n v="1"/>
    <n v="21181"/>
    <n v="1"/>
    <n v="21181"/>
    <s v="24200 1175345477948"/>
    <n v="1175345477948"/>
    <s v="Little Spokane River"/>
    <n v="200.10900000000001"/>
    <n v="499"/>
    <n v="5.0000000000000001E-3"/>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2"/>
    <s v="Polyline"/>
    <n v="1"/>
    <n v="21182"/>
    <n v="1"/>
    <n v="21182"/>
    <s v="24400 1175345477948"/>
    <n v="1175345477948"/>
    <s v="Little Spokane River"/>
    <n v="200.40600000000001"/>
    <n v="500"/>
    <n v="5.0000000000000001E-3"/>
    <n v="16.7"/>
    <n v="26"/>
    <n v="3347"/>
    <n v="5211"/>
    <n v="2"/>
    <x v="1"/>
    <n v="0.5"/>
    <n v="2606"/>
    <n v="100"/>
    <n v="0.5"/>
    <n v="1674"/>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3"/>
    <s v="Polyline"/>
    <n v="1"/>
    <n v="21183"/>
    <n v="1"/>
    <n v="21183"/>
    <s v="24600 1175345477948"/>
    <n v="1175345477948"/>
    <s v="Little Spokane River"/>
    <n v="200.096"/>
    <n v="501"/>
    <n v="5.0000000000000001E-3"/>
    <n v="16.7"/>
    <n v="26"/>
    <n v="3342"/>
    <n v="5202"/>
    <n v="2"/>
    <x v="1"/>
    <n v="0.5"/>
    <n v="2601"/>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4"/>
    <s v="Polyline"/>
    <n v="1"/>
    <n v="21184"/>
    <n v="1"/>
    <n v="21184"/>
    <s v="24800 1175345477948"/>
    <n v="1175345477948"/>
    <s v="Little Spokane River"/>
    <n v="200.096"/>
    <n v="501"/>
    <n v="0"/>
    <n v="16.7"/>
    <n v="26"/>
    <n v="3342"/>
    <n v="5202"/>
    <n v="2"/>
    <x v="1"/>
    <n v="0.5"/>
    <n v="2601"/>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5"/>
    <s v="Polyline"/>
    <n v="1"/>
    <n v="21185"/>
    <n v="1"/>
    <n v="21185"/>
    <s v="25000 1175345477948"/>
    <n v="1175345477948"/>
    <s v="Little Spokane River"/>
    <n v="200.096"/>
    <n v="499"/>
    <n v="0"/>
    <n v="16.7"/>
    <n v="26"/>
    <n v="3342"/>
    <n v="5202"/>
    <n v="2"/>
    <x v="1"/>
    <n v="0.5"/>
    <n v="2601"/>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6"/>
    <s v="Polyline"/>
    <n v="1"/>
    <n v="21186"/>
    <n v="1"/>
    <n v="21186"/>
    <s v="25200 1175345477948"/>
    <n v="1175345477948"/>
    <s v="Little Spokane River"/>
    <n v="200.09700000000001"/>
    <n v="499"/>
    <n v="0"/>
    <n v="16.7"/>
    <n v="26"/>
    <n v="3342"/>
    <n v="5203"/>
    <n v="2"/>
    <x v="1"/>
    <n v="0.5"/>
    <n v="2602"/>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7"/>
    <s v="Polyline"/>
    <n v="1"/>
    <n v="21187"/>
    <n v="1"/>
    <n v="21187"/>
    <s v="25400 1175345477948"/>
    <n v="1175345477948"/>
    <s v="Little Spokane River"/>
    <n v="200.096"/>
    <n v="499"/>
    <n v="0"/>
    <n v="16.7"/>
    <n v="26"/>
    <n v="3342"/>
    <n v="5202"/>
    <n v="2"/>
    <x v="1"/>
    <n v="0.5"/>
    <n v="2601"/>
    <n v="100"/>
    <n v="0.5"/>
    <n v="16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89"/>
    <s v="Polyline"/>
    <n v="1"/>
    <n v="21189"/>
    <n v="1"/>
    <n v="21189"/>
    <s v="25800 1175345477948"/>
    <n v="1175345477948"/>
    <s v="Little Spokane River"/>
    <n v="200.40100000000001"/>
    <n v="500"/>
    <n v="0"/>
    <n v="16.7"/>
    <n v="26"/>
    <n v="3347"/>
    <n v="5210"/>
    <n v="2"/>
    <x v="1"/>
    <n v="0.5"/>
    <n v="2605"/>
    <n v="100"/>
    <n v="0.5"/>
    <n v="1674"/>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90"/>
    <s v="Polyline"/>
    <n v="1"/>
    <n v="21190"/>
    <n v="1"/>
    <n v="21190"/>
    <s v="26000 1175345477948"/>
    <n v="1175345477948"/>
    <s v="Little Spokane River"/>
    <n v="200.096"/>
    <n v="500"/>
    <n v="0"/>
    <n v="16.7"/>
    <n v="26"/>
    <n v="3342"/>
    <n v="5202"/>
    <n v="2"/>
    <x v="1"/>
    <n v="0.5"/>
    <n v="2601"/>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94"/>
    <s v="Polyline"/>
    <n v="1"/>
    <n v="21194"/>
    <n v="1"/>
    <n v="21194"/>
    <s v="26800 1175345477948"/>
    <n v="1175345477948"/>
    <s v="Little Spokane River"/>
    <n v="200.09700000000001"/>
    <n v="507"/>
    <n v="5.0000000000000001E-3"/>
    <n v="16.7"/>
    <n v="26"/>
    <n v="3342"/>
    <n v="5203"/>
    <n v="2"/>
    <x v="1"/>
    <n v="0.5"/>
    <n v="2602"/>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95"/>
    <s v="Polyline"/>
    <n v="1"/>
    <n v="21195"/>
    <n v="1"/>
    <n v="21195"/>
    <s v="27000 1175345477948"/>
    <n v="1175345477948"/>
    <s v="Little Spokane River"/>
    <n v="200.40100000000001"/>
    <n v="506"/>
    <n v="0"/>
    <n v="16.7"/>
    <n v="26"/>
    <n v="3347"/>
    <n v="5210"/>
    <n v="2"/>
    <x v="1"/>
    <n v="0.5"/>
    <n v="2605"/>
    <n v="100"/>
    <n v="0.5"/>
    <n v="1674"/>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96"/>
    <s v="Polyline"/>
    <n v="1"/>
    <n v="21196"/>
    <n v="1"/>
    <n v="21196"/>
    <s v="27200 1175345477948"/>
    <n v="1175345477948"/>
    <s v="Little Spokane River"/>
    <n v="200.096"/>
    <n v="506"/>
    <n v="5.0000000000000001E-3"/>
    <n v="16.7"/>
    <n v="25.9"/>
    <n v="3342"/>
    <n v="5182"/>
    <n v="2"/>
    <x v="1"/>
    <n v="0.5"/>
    <n v="2591"/>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97"/>
    <s v="Polyline"/>
    <n v="1"/>
    <n v="21197"/>
    <n v="1"/>
    <n v="21197"/>
    <s v="27400 1175345477948"/>
    <n v="1175345477948"/>
    <s v="Little Spokane River"/>
    <n v="200.096"/>
    <n v="506"/>
    <n v="0"/>
    <n v="16.7"/>
    <n v="25.9"/>
    <n v="3342"/>
    <n v="5182"/>
    <n v="2"/>
    <x v="1"/>
    <n v="0.5"/>
    <n v="2591"/>
    <n v="100"/>
    <n v="0.5"/>
    <n v="167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199"/>
    <s v="Polyline"/>
    <n v="1"/>
    <n v="21199"/>
    <n v="1"/>
    <n v="21199"/>
    <s v="27800 1175345477948"/>
    <n v="1175345477948"/>
    <s v="Little Spokane River"/>
    <n v="200.09700000000001"/>
    <n v="508"/>
    <n v="5.0000000000000001E-3"/>
    <n v="16.600000000000001"/>
    <n v="25.9"/>
    <n v="3322"/>
    <n v="5183"/>
    <n v="2"/>
    <x v="1"/>
    <n v="0.5"/>
    <n v="2592"/>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0"/>
    <s v="Polyline"/>
    <n v="1"/>
    <n v="21200"/>
    <n v="1"/>
    <n v="21200"/>
    <s v="28000 1175345477948"/>
    <n v="1175345477948"/>
    <s v="Little Spokane River"/>
    <n v="200.09700000000001"/>
    <n v="506"/>
    <n v="0"/>
    <n v="16.600000000000001"/>
    <n v="25.9"/>
    <n v="3322"/>
    <n v="5183"/>
    <n v="2"/>
    <x v="1"/>
    <n v="0.5"/>
    <n v="2592"/>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1"/>
    <s v="Polyline"/>
    <n v="1"/>
    <n v="21201"/>
    <n v="1"/>
    <n v="21201"/>
    <s v="28200 1175345477948"/>
    <n v="1175345477948"/>
    <s v="Little Spokane River"/>
    <n v="200.40100000000001"/>
    <n v="506"/>
    <n v="0"/>
    <n v="16.600000000000001"/>
    <n v="25.9"/>
    <n v="3327"/>
    <n v="5190"/>
    <n v="2"/>
    <x v="1"/>
    <n v="0.5"/>
    <n v="2595"/>
    <n v="100"/>
    <n v="0.5"/>
    <n v="1664"/>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2"/>
    <s v="Polyline"/>
    <n v="1"/>
    <n v="21202"/>
    <n v="1"/>
    <n v="21202"/>
    <s v="28400 1175345477948"/>
    <n v="1175345477948"/>
    <s v="Little Spokane River"/>
    <n v="200.09700000000001"/>
    <n v="506"/>
    <n v="0"/>
    <n v="16.600000000000001"/>
    <n v="25.9"/>
    <n v="3322"/>
    <n v="5183"/>
    <n v="2"/>
    <x v="1"/>
    <n v="0.5"/>
    <n v="2592"/>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3"/>
    <s v="Polyline"/>
    <n v="1"/>
    <n v="21203"/>
    <n v="1"/>
    <n v="21203"/>
    <s v="28600 1175345477948"/>
    <n v="1175345477948"/>
    <s v="Little Spokane River"/>
    <n v="200.096"/>
    <n v="510"/>
    <n v="5.0000000000000001E-3"/>
    <n v="16.600000000000001"/>
    <n v="25.9"/>
    <n v="3322"/>
    <n v="5182"/>
    <n v="2"/>
    <x v="1"/>
    <n v="0.5"/>
    <n v="2591"/>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4"/>
    <s v="Polyline"/>
    <n v="1"/>
    <n v="21204"/>
    <n v="1"/>
    <n v="21204"/>
    <s v="28800 1175345477948"/>
    <n v="1175345477948"/>
    <s v="Little Spokane River"/>
    <n v="200.096"/>
    <n v="510"/>
    <n v="5.0000000000000001E-3"/>
    <n v="16.600000000000001"/>
    <n v="25.9"/>
    <n v="3322"/>
    <n v="5182"/>
    <n v="2"/>
    <x v="1"/>
    <n v="0.5"/>
    <n v="2591"/>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7"/>
    <s v="Polyline"/>
    <n v="1"/>
    <n v="21207"/>
    <n v="1"/>
    <n v="21207"/>
    <s v="29400 1175345477948"/>
    <n v="1175345477948"/>
    <s v="Little Spokane River"/>
    <n v="200.40199999999999"/>
    <n v="509"/>
    <n v="5.0000000000000001E-3"/>
    <n v="16.600000000000001"/>
    <n v="25.9"/>
    <n v="3327"/>
    <n v="5190"/>
    <n v="2"/>
    <x v="1"/>
    <n v="0.5"/>
    <n v="2595"/>
    <n v="100"/>
    <n v="0.5"/>
    <n v="1664"/>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8"/>
    <s v="Polyline"/>
    <n v="1"/>
    <n v="21208"/>
    <n v="1"/>
    <n v="21208"/>
    <s v="29600 1175345477948"/>
    <n v="1175345477948"/>
    <s v="Little Spokane River"/>
    <n v="200.096"/>
    <n v="509"/>
    <n v="0"/>
    <n v="16.600000000000001"/>
    <n v="25.9"/>
    <n v="3322"/>
    <n v="5182"/>
    <n v="2"/>
    <x v="1"/>
    <n v="0.5"/>
    <n v="2591"/>
    <n v="100"/>
    <n v="0.5"/>
    <n v="166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09"/>
    <s v="Polyline"/>
    <n v="1"/>
    <n v="21209"/>
    <n v="1"/>
    <n v="21209"/>
    <s v="29800 1175345477948"/>
    <n v="1175345477948"/>
    <s v="Little Spokane River"/>
    <n v="200.096"/>
    <n v="509"/>
    <n v="0"/>
    <n v="16.600000000000001"/>
    <n v="25.9"/>
    <n v="3322"/>
    <n v="5182"/>
    <n v="2"/>
    <x v="1"/>
    <n v="0.5"/>
    <n v="2591"/>
    <n v="100"/>
    <n v="0.5"/>
    <n v="166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0"/>
    <s v="Polyline"/>
    <n v="1"/>
    <n v="21210"/>
    <n v="1"/>
    <n v="21210"/>
    <s v="30000 1175345477948"/>
    <n v="1175345477948"/>
    <s v="Little Spokane River"/>
    <n v="200.09700000000001"/>
    <n v="509"/>
    <n v="0"/>
    <n v="16.600000000000001"/>
    <n v="25.9"/>
    <n v="3322"/>
    <n v="5183"/>
    <n v="2"/>
    <x v="1"/>
    <n v="0.5"/>
    <n v="2592"/>
    <n v="100"/>
    <n v="0.5"/>
    <n v="166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1"/>
    <s v="Polyline"/>
    <n v="1"/>
    <n v="21211"/>
    <n v="1"/>
    <n v="21211"/>
    <s v="30200 1175345477948"/>
    <n v="1175345477948"/>
    <s v="Little Spokane River"/>
    <n v="200.09700000000001"/>
    <n v="509"/>
    <n v="5.0000000000000001E-3"/>
    <n v="16.600000000000001"/>
    <n v="25.9"/>
    <n v="3322"/>
    <n v="5183"/>
    <n v="2"/>
    <x v="1"/>
    <n v="0.5"/>
    <n v="2592"/>
    <n v="100"/>
    <n v="0.5"/>
    <n v="1661"/>
    <n v="1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3"/>
    <s v="Polyline"/>
    <n v="1"/>
    <n v="21213"/>
    <n v="1"/>
    <n v="21213"/>
    <s v="30600 1175345477948"/>
    <n v="1175345477948"/>
    <s v="Little Spokane River"/>
    <n v="200.096"/>
    <n v="511"/>
    <n v="5.0000000000000001E-3"/>
    <n v="16.600000000000001"/>
    <n v="25.9"/>
    <n v="3322"/>
    <n v="5182"/>
    <n v="2"/>
    <x v="1"/>
    <n v="0.5"/>
    <n v="2591"/>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4"/>
    <s v="Polyline"/>
    <n v="1"/>
    <n v="21214"/>
    <n v="1"/>
    <n v="21214"/>
    <s v="30800 1175345477948"/>
    <n v="1175345477948"/>
    <s v="Little Spokane River"/>
    <n v="200.40100000000001"/>
    <n v="511"/>
    <n v="5.0000000000000001E-3"/>
    <n v="16.600000000000001"/>
    <n v="25.9"/>
    <n v="3327"/>
    <n v="5190"/>
    <n v="2"/>
    <x v="1"/>
    <n v="0.5"/>
    <n v="2595"/>
    <n v="100"/>
    <n v="0.5"/>
    <n v="1664"/>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5"/>
    <s v="Polyline"/>
    <n v="1"/>
    <n v="21215"/>
    <n v="1"/>
    <n v="21215"/>
    <s v="31000 1175345477948"/>
    <n v="1175345477948"/>
    <s v="Little Spokane River"/>
    <n v="200.096"/>
    <n v="512"/>
    <n v="5.0000000000000001E-3"/>
    <n v="16.600000000000001"/>
    <n v="25.9"/>
    <n v="3322"/>
    <n v="5182"/>
    <n v="2"/>
    <x v="1"/>
    <n v="0.5"/>
    <n v="2591"/>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6"/>
    <s v="Polyline"/>
    <n v="1"/>
    <n v="21216"/>
    <n v="1"/>
    <n v="21216"/>
    <s v="31200 1175345477948"/>
    <n v="1175345477948"/>
    <s v="Little Spokane River"/>
    <n v="200.096"/>
    <n v="512"/>
    <n v="5.0000000000000001E-3"/>
    <n v="16.600000000000001"/>
    <n v="25.9"/>
    <n v="3322"/>
    <n v="5182"/>
    <n v="2"/>
    <x v="1"/>
    <n v="0.5"/>
    <n v="2591"/>
    <n v="100"/>
    <n v="0.5"/>
    <n v="166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17"/>
    <s v="Polyline"/>
    <n v="1"/>
    <n v="21217"/>
    <n v="1"/>
    <n v="21217"/>
    <s v="31400 1175345477948"/>
    <n v="1175345477948"/>
    <s v="Little Spokane River"/>
    <n v="200.096"/>
    <n v="512"/>
    <n v="0"/>
    <n v="16.600000000000001"/>
    <n v="25.9"/>
    <n v="3322"/>
    <n v="5182"/>
    <n v="2"/>
    <x v="1"/>
    <n v="0.5"/>
    <n v="2591"/>
    <n v="100"/>
    <n v="0.5"/>
    <n v="1661"/>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19"/>
    <s v="Polyline"/>
    <n v="1"/>
    <n v="21219"/>
    <n v="1"/>
    <n v="21219"/>
    <s v="31800 1175345477948"/>
    <n v="1175345477948"/>
    <s v="Little Spokane River"/>
    <n v="200.08500000000001"/>
    <n v="513"/>
    <n v="0.01"/>
    <n v="14.7"/>
    <n v="23.1"/>
    <n v="2941"/>
    <n v="4622"/>
    <n v="3"/>
    <x v="1"/>
    <n v="1"/>
    <n v="4622"/>
    <n v="200"/>
    <n v="0.5"/>
    <n v="147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6"/>
    <s v="Polyline"/>
    <n v="1"/>
    <n v="21226"/>
    <n v="1"/>
    <n v="21226"/>
    <s v="33200 1175345477948"/>
    <n v="1175345477948"/>
    <s v="Little Spokane River"/>
    <n v="200.404"/>
    <n v="515"/>
    <n v="0.01"/>
    <n v="14.7"/>
    <n v="23.1"/>
    <n v="2946"/>
    <n v="4629"/>
    <n v="3"/>
    <x v="1"/>
    <n v="1"/>
    <n v="4629"/>
    <n v="200"/>
    <n v="0.5"/>
    <n v="1473"/>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50"/>
    <s v="Polyline"/>
    <n v="1"/>
    <n v="21250"/>
    <n v="1"/>
    <n v="21250"/>
    <s v="38000 1175345477948"/>
    <n v="1175345477948"/>
    <s v="Little Spokane River"/>
    <n v="200.083"/>
    <n v="518"/>
    <n v="0.01"/>
    <n v="14.3"/>
    <n v="22.4"/>
    <n v="2861"/>
    <n v="4482"/>
    <n v="3"/>
    <x v="1"/>
    <n v="1"/>
    <n v="4482"/>
    <n v="200"/>
    <n v="0.5"/>
    <n v="143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1"/>
    <s v="Polyline"/>
    <n v="1"/>
    <n v="21251"/>
    <n v="1"/>
    <n v="21251"/>
    <s v="38200 1175345477948"/>
    <n v="1175345477948"/>
    <s v="Little Spokane River"/>
    <n v="200.38800000000001"/>
    <n v="520"/>
    <n v="0.01"/>
    <n v="14.3"/>
    <n v="22.4"/>
    <n v="2866"/>
    <n v="4489"/>
    <n v="3"/>
    <x v="1"/>
    <n v="1"/>
    <n v="4489"/>
    <n v="200"/>
    <n v="0.5"/>
    <n v="1433"/>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2"/>
    <s v="Polyline"/>
    <n v="1"/>
    <n v="21252"/>
    <n v="1"/>
    <n v="21252"/>
    <s v="38400 1175345477948"/>
    <n v="1175345477948"/>
    <s v="Little Spokane River"/>
    <n v="200.083"/>
    <n v="520"/>
    <n v="0.01"/>
    <n v="14.3"/>
    <n v="22.4"/>
    <n v="2861"/>
    <n v="4482"/>
    <n v="3"/>
    <x v="1"/>
    <n v="1"/>
    <n v="4482"/>
    <n v="200"/>
    <n v="0.5"/>
    <n v="143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4"/>
    <s v="Polyline"/>
    <n v="1"/>
    <n v="21254"/>
    <n v="1"/>
    <n v="21254"/>
    <s v="38800 1175345477948"/>
    <n v="1175345477948"/>
    <s v="Little Spokane River"/>
    <n v="200.083"/>
    <n v="520"/>
    <n v="0.01"/>
    <n v="14.3"/>
    <n v="22.4"/>
    <n v="2861"/>
    <n v="4482"/>
    <n v="3"/>
    <x v="1"/>
    <n v="1"/>
    <n v="4482"/>
    <n v="200"/>
    <n v="0.5"/>
    <n v="143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5"/>
    <s v="Polyline"/>
    <n v="1"/>
    <n v="21255"/>
    <n v="1"/>
    <n v="21255"/>
    <s v="39000 1175345477948"/>
    <n v="1175345477948"/>
    <s v="Little Spokane River"/>
    <n v="200.08"/>
    <n v="521"/>
    <n v="0.01"/>
    <n v="14.3"/>
    <n v="22.4"/>
    <n v="2861"/>
    <n v="4482"/>
    <n v="3"/>
    <x v="1"/>
    <n v="1"/>
    <n v="4482"/>
    <n v="200"/>
    <n v="0.5"/>
    <n v="143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9"/>
    <s v="Polyline"/>
    <n v="1"/>
    <n v="21259"/>
    <n v="1"/>
    <n v="21259"/>
    <s v="39800 1175345477948"/>
    <n v="1175345477948"/>
    <s v="Little Spokane River"/>
    <n v="200.078"/>
    <n v="521"/>
    <n v="1.4999999999999999E-2"/>
    <n v="14.1"/>
    <n v="22.2"/>
    <n v="2821"/>
    <n v="4442"/>
    <n v="3"/>
    <x v="1"/>
    <n v="1"/>
    <n v="4442"/>
    <n v="200"/>
    <n v="0.5"/>
    <n v="141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61"/>
    <s v="Polyline"/>
    <n v="1"/>
    <n v="21261"/>
    <n v="1"/>
    <n v="21261"/>
    <s v="40200 1175345477948"/>
    <n v="1175345477948"/>
    <s v="Little Spokane River"/>
    <n v="200.078"/>
    <n v="521"/>
    <n v="0.01"/>
    <n v="14.1"/>
    <n v="22.2"/>
    <n v="2821"/>
    <n v="4442"/>
    <n v="3"/>
    <x v="1"/>
    <n v="1"/>
    <n v="4442"/>
    <n v="200"/>
    <n v="0.5"/>
    <n v="141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64"/>
    <s v="Polyline"/>
    <n v="1"/>
    <n v="21264"/>
    <n v="1"/>
    <n v="21264"/>
    <s v="40800 1175345477948"/>
    <n v="1175345477948"/>
    <s v="Little Spokane River"/>
    <n v="200.38300000000001"/>
    <n v="523"/>
    <n v="0.01"/>
    <n v="14.1"/>
    <n v="22.2"/>
    <n v="2825"/>
    <n v="4449"/>
    <n v="3"/>
    <x v="1"/>
    <n v="1"/>
    <n v="4449"/>
    <n v="200"/>
    <n v="0.5"/>
    <n v="1413"/>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66"/>
    <s v="Polyline"/>
    <n v="1"/>
    <n v="21266"/>
    <n v="1"/>
    <n v="21266"/>
    <s v="41200 1175345477948"/>
    <n v="1175345477948"/>
    <s v="Little Spokane River"/>
    <n v="200.078"/>
    <n v="524"/>
    <n v="1.4999999999999999E-2"/>
    <n v="14.1"/>
    <n v="22.2"/>
    <n v="2821"/>
    <n v="4442"/>
    <n v="3"/>
    <x v="1"/>
    <n v="1"/>
    <n v="4442"/>
    <n v="200"/>
    <n v="0.5"/>
    <n v="141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68"/>
    <s v="Polyline"/>
    <n v="1"/>
    <n v="21268"/>
    <n v="1"/>
    <n v="21268"/>
    <s v="41600 1175345477948"/>
    <n v="1175345477948"/>
    <s v="Little Spokane River"/>
    <n v="200.078"/>
    <n v="524"/>
    <n v="1.4999999999999999E-2"/>
    <n v="14.1"/>
    <n v="22.2"/>
    <n v="2821"/>
    <n v="4442"/>
    <n v="3"/>
    <x v="1"/>
    <n v="1"/>
    <n v="4442"/>
    <n v="200"/>
    <n v="0.5"/>
    <n v="1411"/>
    <n v="1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75"/>
    <s v="Polyline"/>
    <n v="1"/>
    <n v="21275"/>
    <n v="1"/>
    <n v="21275"/>
    <s v="43000 1175345477948"/>
    <n v="1175345477948"/>
    <s v="Little Spokane River"/>
    <n v="200.07300000000001"/>
    <n v="531"/>
    <n v="0"/>
    <n v="14.1"/>
    <n v="22.2"/>
    <n v="2821"/>
    <n v="4442"/>
    <n v="0"/>
    <x v="1"/>
    <n v="0"/>
    <n v="0"/>
    <n v="0"/>
    <n v="0.5"/>
    <n v="1411"/>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79"/>
    <s v="Polyline"/>
    <n v="1"/>
    <n v="21279"/>
    <n v="1"/>
    <n v="21279"/>
    <s v="43800 1175345477948"/>
    <n v="1175345477948"/>
    <s v="Little Spokane River"/>
    <n v="200.07599999999999"/>
    <n v="536"/>
    <n v="0.01"/>
    <n v="14.1"/>
    <n v="22.2"/>
    <n v="2821"/>
    <n v="4442"/>
    <n v="3"/>
    <x v="1"/>
    <n v="1"/>
    <n v="4442"/>
    <n v="200"/>
    <n v="0.5"/>
    <n v="1411"/>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1"/>
    <s v="Polyline"/>
    <n v="1"/>
    <n v="21281"/>
    <n v="1"/>
    <n v="21281"/>
    <s v="44200 1175345477948"/>
    <n v="1175345477948"/>
    <s v="Little Spokane River"/>
    <n v="200.07599999999999"/>
    <n v="538"/>
    <n v="0.01"/>
    <n v="14.1"/>
    <n v="22.2"/>
    <n v="2821"/>
    <n v="4442"/>
    <n v="3"/>
    <x v="1"/>
    <n v="1"/>
    <n v="4442"/>
    <n v="200"/>
    <n v="0.5"/>
    <n v="1411"/>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2"/>
    <s v="Polyline"/>
    <n v="1"/>
    <n v="21282"/>
    <n v="1"/>
    <n v="21282"/>
    <s v="44400 1175345477948"/>
    <n v="1175345477948"/>
    <s v="Little Spokane River"/>
    <n v="200.376"/>
    <n v="540"/>
    <n v="1.4999999999999999E-2"/>
    <n v="14.1"/>
    <n v="22.2"/>
    <n v="2825"/>
    <n v="4448"/>
    <n v="3"/>
    <x v="1"/>
    <n v="1"/>
    <n v="4448"/>
    <n v="200"/>
    <n v="0.5"/>
    <n v="1413"/>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4"/>
    <s v="Polyline"/>
    <n v="1"/>
    <n v="21284"/>
    <n v="1"/>
    <n v="21284"/>
    <s v="44800 1175345477948"/>
    <n v="1175345477948"/>
    <s v="Little Spokane River"/>
    <n v="200.07"/>
    <n v="540"/>
    <n v="1.4999999999999999E-2"/>
    <n v="14.1"/>
    <n v="22.1"/>
    <n v="2821"/>
    <n v="4422"/>
    <n v="3"/>
    <x v="1"/>
    <n v="1"/>
    <n v="4422"/>
    <n v="200"/>
    <n v="0.5"/>
    <n v="1411"/>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5"/>
    <s v="Polyline"/>
    <n v="1"/>
    <n v="21285"/>
    <n v="1"/>
    <n v="21285"/>
    <s v="45000 1175345477948"/>
    <n v="1175345477948"/>
    <s v="Little Spokane River"/>
    <n v="200.06899999999999"/>
    <n v="541"/>
    <n v="1.4999999999999999E-2"/>
    <n v="14.1"/>
    <n v="22.1"/>
    <n v="2821"/>
    <n v="4422"/>
    <n v="3"/>
    <x v="1"/>
    <n v="1"/>
    <n v="4422"/>
    <n v="200"/>
    <n v="0.5"/>
    <n v="1411"/>
    <n v="1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7"/>
    <s v="Polyline"/>
    <n v="1"/>
    <n v="21287"/>
    <n v="1"/>
    <n v="21287"/>
    <s v="45400 1175345477948"/>
    <n v="1175345477948"/>
    <s v="Little Spokane River"/>
    <n v="200.06899999999999"/>
    <n v="543"/>
    <n v="1.4999999999999999E-2"/>
    <n v="14.1"/>
    <n v="22.1"/>
    <n v="2821"/>
    <n v="4422"/>
    <n v="3"/>
    <x v="1"/>
    <n v="1"/>
    <n v="4422"/>
    <n v="200"/>
    <n v="0.5"/>
    <n v="1411"/>
    <n v="1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94"/>
    <s v="Polyline"/>
    <n v="1"/>
    <n v="21294"/>
    <n v="0"/>
    <n v="21294"/>
    <s v="46800 1175345477948"/>
    <n v="1175345477948"/>
    <s v="Little Spokane River"/>
    <n v="200.06100000000001"/>
    <n v="547"/>
    <n v="0"/>
    <n v="12.4"/>
    <n v="19.7"/>
    <n v="2481"/>
    <n v="3941"/>
    <n v="0"/>
    <x v="1"/>
    <n v="0"/>
    <n v="0"/>
    <n v="0"/>
    <n v="0.5"/>
    <n v="1241"/>
    <n v="100"/>
    <n v="1"/>
    <n v="1"/>
    <n v="2"/>
    <s v="meandering"/>
    <s v=" "/>
    <s v=" "/>
    <x v="1"/>
    <x v="2"/>
    <x v="5"/>
    <s v=" "/>
    <s v=" "/>
    <s v=" "/>
    <s v=" "/>
    <s v=" "/>
    <s v=" "/>
    <s v=" "/>
    <s v=" "/>
    <s v=" "/>
    <s v=" "/>
    <s v=" "/>
    <n v="0"/>
    <n v="0"/>
    <n v="0"/>
  </r>
  <r>
    <n v="21315"/>
    <s v="Polyline"/>
    <n v="1"/>
    <n v="21315"/>
    <n v="1"/>
    <n v="21315"/>
    <s v="51000 1175345477948"/>
    <n v="1175345477948"/>
    <s v="Little Spokane River"/>
    <n v="200.06399999999999"/>
    <n v="554"/>
    <n v="0.01"/>
    <n v="11.5"/>
    <n v="18.399999999999999"/>
    <n v="2301"/>
    <n v="3681"/>
    <n v="3"/>
    <x v="1"/>
    <n v="1"/>
    <n v="3681"/>
    <n v="200"/>
    <n v="0.5"/>
    <n v="1151"/>
    <n v="1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6"/>
    <s v="Polyline"/>
    <n v="1"/>
    <n v="21316"/>
    <n v="1"/>
    <n v="21316"/>
    <s v="51200 1175345477948"/>
    <n v="1175345477948"/>
    <s v="Little Spokane River"/>
    <n v="200.06399999999999"/>
    <n v="554"/>
    <n v="0.01"/>
    <n v="11.5"/>
    <n v="18.399999999999999"/>
    <n v="2301"/>
    <n v="3681"/>
    <n v="3"/>
    <x v="1"/>
    <n v="1"/>
    <n v="3681"/>
    <n v="200"/>
    <n v="0.5"/>
    <n v="1151"/>
    <n v="1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8"/>
    <s v="Polyline"/>
    <n v="1"/>
    <n v="21318"/>
    <n v="1"/>
    <n v="21318"/>
    <s v="51600 1175345477948"/>
    <n v="1175345477948"/>
    <s v="Little Spokane River"/>
    <n v="200.06399999999999"/>
    <n v="556"/>
    <n v="1.4999999999999999E-2"/>
    <n v="11.5"/>
    <n v="18.399999999999999"/>
    <n v="2301"/>
    <n v="3681"/>
    <n v="3"/>
    <x v="1"/>
    <n v="1"/>
    <n v="3681"/>
    <n v="200"/>
    <n v="0.5"/>
    <n v="1151"/>
    <n v="1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9"/>
    <s v="Polyline"/>
    <n v="1"/>
    <n v="21319"/>
    <n v="1"/>
    <n v="21319"/>
    <s v="51800 1175345477948"/>
    <n v="1175345477948"/>
    <s v="Little Spokane River"/>
    <n v="200.06399999999999"/>
    <n v="557"/>
    <n v="0.01"/>
    <n v="11.5"/>
    <n v="18.399999999999999"/>
    <n v="2301"/>
    <n v="3681"/>
    <n v="3"/>
    <x v="1"/>
    <n v="1"/>
    <n v="3681"/>
    <n v="200"/>
    <n v="0.5"/>
    <n v="1151"/>
    <n v="1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6"/>
    <s v="Polyline"/>
    <n v="1"/>
    <n v="21336"/>
    <n v="1"/>
    <n v="21336"/>
    <s v="55200 1175345477948"/>
    <n v="1175345477948"/>
    <s v="Little Spokane River"/>
    <n v="200.06399999999999"/>
    <n v="564"/>
    <n v="0.01"/>
    <n v="11.5"/>
    <n v="18.3"/>
    <n v="2301"/>
    <n v="3661"/>
    <n v="3"/>
    <x v="1"/>
    <n v="1"/>
    <n v="3661"/>
    <n v="200"/>
    <n v="0.5"/>
    <n v="1151"/>
    <n v="1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4857"/>
    <s v="Polyline"/>
    <n v="1"/>
    <n v="24857"/>
    <n v="1"/>
    <n v="24857"/>
    <s v="800 1178463488778"/>
    <n v="1178463488778"/>
    <s v="Onion Creek"/>
    <n v="200.166"/>
    <n v="396"/>
    <n v="0.01"/>
    <n v="5.7"/>
    <n v="9.6999999999999993"/>
    <n v="1141"/>
    <n v="1942"/>
    <n v="3"/>
    <x v="1"/>
    <n v="1"/>
    <n v="1942"/>
    <n v="200"/>
    <n v="0.5"/>
    <n v="571"/>
    <n v="100"/>
    <n v="1"/>
    <n v="1"/>
    <n v="4"/>
    <s v="island-braided"/>
    <s v="Oncorhynchus mykiss"/>
    <s v="summer"/>
    <x v="0"/>
    <x v="1"/>
    <x v="2"/>
    <s v="ACPEN-s"/>
    <s v="na"/>
    <s v="na"/>
    <s v="independent"/>
    <s v="extirpated via barriers"/>
    <s v="naturally blocked"/>
    <n v="170200010205"/>
    <s v="Onion Creek"/>
    <s v="N"/>
    <s v=" "/>
    <s v="Interior Columbia"/>
    <n v="0"/>
    <n v="196523.194582"/>
    <n v="1527872189.51"/>
  </r>
  <r>
    <n v="24858"/>
    <s v="Polyline"/>
    <n v="1"/>
    <n v="24858"/>
    <n v="1"/>
    <n v="24858"/>
    <s v="1000 1178463488778"/>
    <n v="1178463488778"/>
    <s v="Onion Creek"/>
    <n v="199.886"/>
    <n v="397"/>
    <n v="0.01"/>
    <n v="5.7"/>
    <n v="9.6999999999999993"/>
    <n v="1139"/>
    <n v="1939"/>
    <n v="3"/>
    <x v="1"/>
    <n v="1"/>
    <n v="1939"/>
    <n v="200"/>
    <n v="0.5"/>
    <n v="570"/>
    <n v="100"/>
    <n v="1"/>
    <n v="1"/>
    <n v="4"/>
    <s v="island-braided"/>
    <s v="Oncorhynchus mykiss"/>
    <s v="summer"/>
    <x v="0"/>
    <x v="1"/>
    <x v="2"/>
    <s v="ACPEN-s"/>
    <s v="na"/>
    <s v="na"/>
    <s v="independent"/>
    <s v="extirpated via barriers"/>
    <s v="naturally blocked"/>
    <n v="170200010205"/>
    <s v="Onion Creek"/>
    <s v="N"/>
    <s v=" "/>
    <s v="Interior Columbia"/>
    <n v="0"/>
    <n v="196523.194582"/>
    <n v="1527872189.51"/>
  </r>
  <r>
    <n v="24860"/>
    <s v="Polyline"/>
    <n v="1"/>
    <n v="24860"/>
    <n v="1"/>
    <n v="24860"/>
    <s v="1400 1178463488778"/>
    <n v="1178463488778"/>
    <s v="Onion Creek"/>
    <n v="199.886"/>
    <n v="405"/>
    <n v="1.4999999999999999E-2"/>
    <n v="5.6"/>
    <n v="9.6999999999999993"/>
    <n v="1119"/>
    <n v="1939"/>
    <n v="3"/>
    <x v="1"/>
    <n v="1"/>
    <n v="1939"/>
    <n v="200"/>
    <n v="0.5"/>
    <n v="560"/>
    <n v="100"/>
    <n v="1"/>
    <n v="1"/>
    <n v="4"/>
    <s v="island-braided"/>
    <s v="Oncorhynchus mykiss"/>
    <s v="summer"/>
    <x v="0"/>
    <x v="1"/>
    <x v="2"/>
    <s v="ACPEN-s"/>
    <s v="na"/>
    <s v="na"/>
    <s v="independent"/>
    <s v="extirpated via barriers"/>
    <s v="naturally blocked"/>
    <n v="170200010205"/>
    <s v="Onion Creek"/>
    <s v="N"/>
    <s v=" "/>
    <s v="Interior Columbia"/>
    <n v="0"/>
    <n v="196523.194582"/>
    <n v="1527872189.51"/>
  </r>
  <r>
    <n v="26262"/>
    <s v="Polyline"/>
    <n v="1"/>
    <n v="26262"/>
    <n v="1"/>
    <n v="26262"/>
    <s v="1000 1180386487141"/>
    <n v="1180386487141"/>
    <s v="China Creek"/>
    <n v="199.917"/>
    <n v="403"/>
    <n v="0.02"/>
    <n v="4"/>
    <n v="7.3"/>
    <n v="800"/>
    <n v="1459"/>
    <n v="3"/>
    <x v="1"/>
    <n v="1"/>
    <n v="1459"/>
    <n v="200"/>
    <n v="0.5"/>
    <n v="400"/>
    <n v="100"/>
    <n v="1"/>
    <n v="1"/>
    <n v="4"/>
    <s v="island-braided"/>
    <s v="Oncorhynchus mykiss"/>
    <s v="summer"/>
    <x v="0"/>
    <x v="1"/>
    <x v="2"/>
    <s v="ACPEN-s"/>
    <s v="na"/>
    <s v="na"/>
    <s v="independent"/>
    <s v="extirpated via barriers"/>
    <s v="anthropogenically blocked"/>
    <n v="170200010207"/>
    <s v="Lodgepole Creek"/>
    <s v="N"/>
    <s v=" "/>
    <s v="Interior Columbia"/>
    <n v="0"/>
    <n v="222782.92823399999"/>
    <n v="1637355885.5999999"/>
  </r>
  <r>
    <n v="27979"/>
    <s v="Polyline"/>
    <n v="1"/>
    <n v="27979"/>
    <n v="1"/>
    <n v="27979"/>
    <s v="3800 1181657483008"/>
    <n v="1181657483008"/>
    <s v="Stranger Creek"/>
    <n v="200.03700000000001"/>
    <n v="490"/>
    <n v="1.4999999999999999E-2"/>
    <n v="5.3"/>
    <n v="9.1999999999999993"/>
    <n v="1060"/>
    <n v="1840"/>
    <n v="3"/>
    <x v="1"/>
    <n v="1"/>
    <n v="1840"/>
    <n v="200"/>
    <n v="0.5"/>
    <n v="53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0"/>
    <s v="Polyline"/>
    <n v="1"/>
    <n v="27980"/>
    <n v="1"/>
    <n v="27980"/>
    <s v="4000 1181657483008"/>
    <n v="1181657483008"/>
    <s v="Stranger Creek"/>
    <n v="200.036"/>
    <n v="493"/>
    <n v="0.01"/>
    <n v="5.3"/>
    <n v="9.1999999999999993"/>
    <n v="1060"/>
    <n v="1840"/>
    <n v="3"/>
    <x v="1"/>
    <n v="1"/>
    <n v="1840"/>
    <n v="200"/>
    <n v="0.5"/>
    <n v="53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4"/>
    <s v="Polyline"/>
    <n v="1"/>
    <n v="27984"/>
    <n v="1"/>
    <n v="27984"/>
    <s v="4800 1181657483008"/>
    <n v="1181657483008"/>
    <s v="Stranger Creek"/>
    <n v="200.03700000000001"/>
    <n v="499"/>
    <n v="0.02"/>
    <n v="5.3"/>
    <n v="9.1999999999999993"/>
    <n v="1060"/>
    <n v="1840"/>
    <n v="3"/>
    <x v="1"/>
    <n v="1"/>
    <n v="1840"/>
    <n v="200"/>
    <n v="0.5"/>
    <n v="53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1"/>
    <s v="Polyline"/>
    <n v="1"/>
    <n v="27991"/>
    <n v="1"/>
    <n v="27991"/>
    <s v="6200 1181657483008"/>
    <n v="1181657483008"/>
    <s v="Stranger Creek"/>
    <n v="200.053"/>
    <n v="510"/>
    <n v="0.01"/>
    <n v="4.9000000000000004"/>
    <n v="8.6999999999999993"/>
    <n v="980"/>
    <n v="1740"/>
    <n v="3"/>
    <x v="1"/>
    <n v="1"/>
    <n v="1740"/>
    <n v="200"/>
    <n v="0.5"/>
    <n v="49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1"/>
    <s v="Polyline"/>
    <n v="1"/>
    <n v="28001"/>
    <n v="1"/>
    <n v="28001"/>
    <s v="8200 1181657483008"/>
    <n v="1181657483008"/>
    <s v="Stranger Creek"/>
    <n v="200.35499999999999"/>
    <n v="531"/>
    <n v="0.01"/>
    <n v="4.9000000000000004"/>
    <n v="8.6999999999999993"/>
    <n v="982"/>
    <n v="1743"/>
    <n v="3"/>
    <x v="1"/>
    <n v="1"/>
    <n v="1743"/>
    <n v="200"/>
    <n v="0.5"/>
    <n v="491"/>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2"/>
    <s v="Polyline"/>
    <n v="1"/>
    <n v="28002"/>
    <n v="1"/>
    <n v="28002"/>
    <s v="8400 1181657483008"/>
    <n v="1181657483008"/>
    <s v="Stranger Creek"/>
    <n v="200.029"/>
    <n v="532"/>
    <n v="0.01"/>
    <n v="4.9000000000000004"/>
    <n v="8.6999999999999993"/>
    <n v="980"/>
    <n v="1740"/>
    <n v="3"/>
    <x v="1"/>
    <n v="1"/>
    <n v="1740"/>
    <n v="200"/>
    <n v="0.5"/>
    <n v="49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3"/>
    <s v="Polyline"/>
    <n v="1"/>
    <n v="28003"/>
    <n v="1"/>
    <n v="28003"/>
    <s v="8600 1181657483008"/>
    <n v="1181657483008"/>
    <s v="Stranger Creek"/>
    <n v="200.029"/>
    <n v="534"/>
    <n v="1.4999999999999999E-2"/>
    <n v="4.9000000000000004"/>
    <n v="8.6999999999999993"/>
    <n v="980"/>
    <n v="1740"/>
    <n v="3"/>
    <x v="1"/>
    <n v="1"/>
    <n v="1740"/>
    <n v="200"/>
    <n v="0.5"/>
    <n v="49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8"/>
    <s v="Polyline"/>
    <n v="1"/>
    <n v="28008"/>
    <n v="1"/>
    <n v="28008"/>
    <s v="9600 1181657483008"/>
    <n v="1181657483008"/>
    <s v="Stranger Creek"/>
    <n v="200.029"/>
    <n v="549"/>
    <n v="3.5000000000000003E-2"/>
    <n v="4.5"/>
    <n v="8"/>
    <n v="900"/>
    <n v="1600"/>
    <n v="3"/>
    <x v="1"/>
    <n v="1"/>
    <n v="1600"/>
    <n v="200"/>
    <n v="0.5"/>
    <n v="45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9"/>
    <s v="Polyline"/>
    <n v="1"/>
    <n v="28009"/>
    <n v="1"/>
    <n v="28009"/>
    <s v="9800 1181657483008"/>
    <n v="1181657483008"/>
    <s v="Stranger Creek"/>
    <n v="200.029"/>
    <n v="555"/>
    <n v="0.04"/>
    <n v="4.5"/>
    <n v="8.1"/>
    <n v="900"/>
    <n v="1620"/>
    <n v="3"/>
    <x v="1"/>
    <n v="1"/>
    <n v="1620"/>
    <n v="200"/>
    <n v="0.5"/>
    <n v="45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0"/>
    <s v="Polyline"/>
    <n v="1"/>
    <n v="28010"/>
    <n v="1"/>
    <n v="28010"/>
    <s v="10000 1181657483008"/>
    <n v="1181657483008"/>
    <s v="Stranger Creek"/>
    <n v="200.029"/>
    <n v="549"/>
    <n v="0.03"/>
    <n v="4.5"/>
    <n v="8.1"/>
    <n v="900"/>
    <n v="1620"/>
    <n v="3"/>
    <x v="1"/>
    <n v="1"/>
    <n v="1620"/>
    <n v="200"/>
    <n v="0.5"/>
    <n v="45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2"/>
    <s v="Polyline"/>
    <n v="1"/>
    <n v="28012"/>
    <n v="1"/>
    <n v="28012"/>
    <s v="10400 1181657483008"/>
    <n v="1181657483008"/>
    <s v="Stranger Creek"/>
    <n v="200.029"/>
    <n v="559"/>
    <n v="0.03"/>
    <n v="4.5"/>
    <n v="8"/>
    <n v="900"/>
    <n v="1600"/>
    <n v="3"/>
    <x v="1"/>
    <n v="1"/>
    <n v="1600"/>
    <n v="200"/>
    <n v="0.5"/>
    <n v="45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3"/>
    <s v="Polyline"/>
    <n v="1"/>
    <n v="28013"/>
    <n v="1"/>
    <n v="28013"/>
    <s v="10600 1181657483008"/>
    <n v="1181657483008"/>
    <s v="Stranger Creek"/>
    <n v="200.029"/>
    <n v="564"/>
    <n v="0.02"/>
    <n v="4.4000000000000004"/>
    <n v="7.9"/>
    <n v="880"/>
    <n v="1580"/>
    <n v="3"/>
    <x v="1"/>
    <n v="1"/>
    <n v="1580"/>
    <n v="200"/>
    <n v="0.5"/>
    <n v="44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5"/>
    <s v="Polyline"/>
    <n v="1"/>
    <n v="28015"/>
    <n v="1"/>
    <n v="28015"/>
    <s v="11000 1181657483008"/>
    <n v="1181657483008"/>
    <s v="Stranger Creek"/>
    <n v="200.029"/>
    <n v="572"/>
    <n v="0.02"/>
    <n v="4.4000000000000004"/>
    <n v="7.9"/>
    <n v="880"/>
    <n v="1580"/>
    <n v="3"/>
    <x v="1"/>
    <n v="1"/>
    <n v="1580"/>
    <n v="200"/>
    <n v="0.5"/>
    <n v="44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6"/>
    <s v="Polyline"/>
    <n v="1"/>
    <n v="28016"/>
    <n v="1"/>
    <n v="28016"/>
    <s v="11200 1181657483008"/>
    <n v="1181657483008"/>
    <s v="Stranger Creek"/>
    <n v="200.029"/>
    <n v="578"/>
    <n v="3.5000000000000003E-2"/>
    <n v="4.4000000000000004"/>
    <n v="7.9"/>
    <n v="880"/>
    <n v="1580"/>
    <n v="3"/>
    <x v="1"/>
    <n v="1"/>
    <n v="1580"/>
    <n v="200"/>
    <n v="0.5"/>
    <n v="44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26"/>
    <s v="Polyline"/>
    <n v="1"/>
    <n v="28026"/>
    <n v="1"/>
    <n v="28026"/>
    <s v="13200 1181657483008"/>
    <n v="1181657483008"/>
    <s v="Stranger Creek"/>
    <n v="200.345"/>
    <n v="648"/>
    <n v="0.01"/>
    <n v="4.3"/>
    <n v="7.8"/>
    <n v="861"/>
    <n v="1563"/>
    <n v="3"/>
    <x v="1"/>
    <n v="1"/>
    <n v="1563"/>
    <n v="200"/>
    <n v="0.5"/>
    <n v="431"/>
    <n v="10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0"/>
    <s v="Polyline"/>
    <n v="1"/>
    <n v="28030"/>
    <n v="1"/>
    <n v="28030"/>
    <s v="14000 1181657483008"/>
    <n v="1181657483008"/>
    <s v="Stranger Creek"/>
    <n v="200.04"/>
    <n v="665"/>
    <n v="1.4999999999999999E-2"/>
    <n v="4.3"/>
    <n v="7.8"/>
    <n v="860"/>
    <n v="1560"/>
    <n v="3"/>
    <x v="1"/>
    <n v="1"/>
    <n v="1560"/>
    <n v="200"/>
    <n v="0.5"/>
    <n v="43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4"/>
    <s v="Polyline"/>
    <n v="1"/>
    <n v="28034"/>
    <n v="1"/>
    <n v="28034"/>
    <s v="14800 1181657483008"/>
    <n v="1181657483008"/>
    <s v="Stranger Creek"/>
    <n v="200.04"/>
    <n v="674"/>
    <n v="1.4999999999999999E-2"/>
    <n v="4.3"/>
    <n v="7.7"/>
    <n v="860"/>
    <n v="1540"/>
    <n v="3"/>
    <x v="1"/>
    <n v="1"/>
    <n v="1540"/>
    <n v="200"/>
    <n v="0.5"/>
    <n v="43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5"/>
    <s v="Polyline"/>
    <n v="1"/>
    <n v="28035"/>
    <n v="1"/>
    <n v="28035"/>
    <s v="15000 1181657483008"/>
    <n v="1181657483008"/>
    <s v="Stranger Creek"/>
    <n v="200.04"/>
    <n v="673"/>
    <n v="0.01"/>
    <n v="4.2"/>
    <n v="7.7"/>
    <n v="840"/>
    <n v="1540"/>
    <n v="3"/>
    <x v="1"/>
    <n v="1"/>
    <n v="1540"/>
    <n v="200"/>
    <n v="0.5"/>
    <n v="42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6"/>
    <s v="Polyline"/>
    <n v="1"/>
    <n v="28036"/>
    <n v="1"/>
    <n v="28036"/>
    <s v="15200 1181657483008"/>
    <n v="1181657483008"/>
    <s v="Stranger Creek"/>
    <n v="200.04"/>
    <n v="675"/>
    <n v="0.01"/>
    <n v="4.2"/>
    <n v="7.6"/>
    <n v="840"/>
    <n v="1520"/>
    <n v="3"/>
    <x v="1"/>
    <n v="1"/>
    <n v="1520"/>
    <n v="200"/>
    <n v="0.5"/>
    <n v="42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7"/>
    <s v="Polyline"/>
    <n v="1"/>
    <n v="28037"/>
    <n v="1"/>
    <n v="28037"/>
    <s v="15400 1181657483008"/>
    <n v="1181657483008"/>
    <s v="Stranger Creek"/>
    <n v="200.04"/>
    <n v="679"/>
    <n v="1.4999999999999999E-2"/>
    <n v="4.2"/>
    <n v="7.6"/>
    <n v="840"/>
    <n v="1520"/>
    <n v="3"/>
    <x v="1"/>
    <n v="1"/>
    <n v="1520"/>
    <n v="200"/>
    <n v="0.5"/>
    <n v="420"/>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9"/>
    <s v="Polyline"/>
    <n v="1"/>
    <n v="28039"/>
    <n v="1"/>
    <n v="28039"/>
    <s v="15800 1181657483008"/>
    <n v="1181657483008"/>
    <s v="Stranger Creek"/>
    <n v="200.345"/>
    <n v="684"/>
    <n v="0.01"/>
    <n v="4.2"/>
    <n v="7.6"/>
    <n v="841"/>
    <n v="1523"/>
    <n v="3"/>
    <x v="1"/>
    <n v="1"/>
    <n v="1523"/>
    <n v="200"/>
    <n v="0.5"/>
    <n v="421"/>
    <n v="1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204"/>
    <s v="Polyline"/>
    <n v="1"/>
    <n v="28204"/>
    <n v="1"/>
    <n v="28204"/>
    <s v="7800 1181675483130"/>
    <n v="1181675483130"/>
    <s v="Hall Creek"/>
    <n v="199.99600000000001"/>
    <n v="543"/>
    <n v="1.4999999999999999E-2"/>
    <n v="8.1"/>
    <n v="13.3"/>
    <n v="1620"/>
    <n v="2660"/>
    <n v="3"/>
    <x v="1"/>
    <n v="1"/>
    <n v="2660"/>
    <n v="200"/>
    <n v="0.5"/>
    <n v="810"/>
    <n v="1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05"/>
    <s v="Polyline"/>
    <n v="1"/>
    <n v="28205"/>
    <n v="1"/>
    <n v="28205"/>
    <s v="8000 1181675483130"/>
    <n v="1181675483130"/>
    <s v="Hall Creek"/>
    <n v="199.99600000000001"/>
    <n v="542"/>
    <n v="0.01"/>
    <n v="8.1"/>
    <n v="13.3"/>
    <n v="1620"/>
    <n v="2660"/>
    <n v="3"/>
    <x v="1"/>
    <n v="1"/>
    <n v="2660"/>
    <n v="200"/>
    <n v="0.5"/>
    <n v="810"/>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06"/>
    <s v="Polyline"/>
    <n v="1"/>
    <n v="28206"/>
    <n v="1"/>
    <n v="28206"/>
    <s v="8200 1181675483130"/>
    <n v="1181675483130"/>
    <s v="Hall Creek"/>
    <n v="200.30099999999999"/>
    <n v="544"/>
    <n v="0.01"/>
    <n v="8.1"/>
    <n v="13.3"/>
    <n v="1622"/>
    <n v="2664"/>
    <n v="3"/>
    <x v="1"/>
    <n v="1"/>
    <n v="2664"/>
    <n v="200"/>
    <n v="0.5"/>
    <n v="811"/>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07"/>
    <s v="Polyline"/>
    <n v="1"/>
    <n v="28207"/>
    <n v="1"/>
    <n v="28207"/>
    <s v="8400 1181675483130"/>
    <n v="1181675483130"/>
    <s v="Hall Creek"/>
    <n v="199.99600000000001"/>
    <n v="546"/>
    <n v="0.01"/>
    <n v="8.1"/>
    <n v="13.3"/>
    <n v="1620"/>
    <n v="2660"/>
    <n v="3"/>
    <x v="1"/>
    <n v="1"/>
    <n v="2660"/>
    <n v="200"/>
    <n v="0.5"/>
    <n v="810"/>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5"/>
    <s v="Polyline"/>
    <n v="1"/>
    <n v="28215"/>
    <n v="1"/>
    <n v="28215"/>
    <s v="10000 1181675483130"/>
    <n v="1181675483130"/>
    <s v="Hall Creek"/>
    <n v="199.99600000000001"/>
    <n v="560"/>
    <n v="0.03"/>
    <n v="8"/>
    <n v="13.3"/>
    <n v="1600"/>
    <n v="2660"/>
    <n v="3"/>
    <x v="1"/>
    <n v="1"/>
    <n v="2660"/>
    <n v="200"/>
    <n v="0.5"/>
    <n v="800"/>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6"/>
    <s v="Polyline"/>
    <n v="1"/>
    <n v="28216"/>
    <n v="1"/>
    <n v="28216"/>
    <s v="10200 1181675483130"/>
    <n v="1181675483130"/>
    <s v="Hall Creek"/>
    <n v="199.99600000000001"/>
    <n v="563"/>
    <n v="2.5000000000000001E-2"/>
    <n v="8"/>
    <n v="13.3"/>
    <n v="1600"/>
    <n v="2660"/>
    <n v="3"/>
    <x v="1"/>
    <n v="1"/>
    <n v="2660"/>
    <n v="200"/>
    <n v="0.5"/>
    <n v="800"/>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23"/>
    <s v="Polyline"/>
    <n v="1"/>
    <n v="28223"/>
    <n v="1"/>
    <n v="28223"/>
    <s v="11600 1181675483130"/>
    <n v="1181675483130"/>
    <s v="Hall Creek"/>
    <n v="199.99600000000001"/>
    <n v="573"/>
    <n v="0.03"/>
    <n v="8"/>
    <n v="13.2"/>
    <n v="1600"/>
    <n v="2640"/>
    <n v="3"/>
    <x v="1"/>
    <n v="1"/>
    <n v="2640"/>
    <n v="200"/>
    <n v="0.5"/>
    <n v="800"/>
    <n v="100"/>
    <n v="1"/>
    <n v="0"/>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34"/>
    <s v="Polyline"/>
    <n v="1"/>
    <n v="28234"/>
    <n v="1"/>
    <n v="28234"/>
    <s v="13800 1181675483130"/>
    <n v="1181675483130"/>
    <s v="Hall Creek"/>
    <n v="199.994"/>
    <n v="588"/>
    <n v="0.03"/>
    <n v="7.1"/>
    <n v="11.9"/>
    <n v="1420"/>
    <n v="2380"/>
    <n v="3"/>
    <x v="1"/>
    <n v="1"/>
    <n v="2380"/>
    <n v="200"/>
    <n v="0.5"/>
    <n v="710"/>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37"/>
    <s v="Polyline"/>
    <n v="1"/>
    <n v="28237"/>
    <n v="1"/>
    <n v="28237"/>
    <s v="14400 1181675483130"/>
    <n v="1181675483130"/>
    <s v="Hall Creek"/>
    <n v="200.29900000000001"/>
    <n v="593"/>
    <n v="2.5000000000000001E-2"/>
    <n v="7.1"/>
    <n v="11.9"/>
    <n v="1422"/>
    <n v="2384"/>
    <n v="3"/>
    <x v="1"/>
    <n v="1"/>
    <n v="2384"/>
    <n v="200"/>
    <n v="0.5"/>
    <n v="711"/>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38"/>
    <s v="Polyline"/>
    <n v="1"/>
    <n v="28238"/>
    <n v="1"/>
    <n v="28238"/>
    <s v="14600 1181675483130"/>
    <n v="1181675483130"/>
    <s v="Hall Creek"/>
    <n v="199.994"/>
    <n v="596"/>
    <n v="2.5000000000000001E-2"/>
    <n v="7.1"/>
    <n v="11.9"/>
    <n v="1420"/>
    <n v="2380"/>
    <n v="3"/>
    <x v="1"/>
    <n v="1"/>
    <n v="2380"/>
    <n v="200"/>
    <n v="0.5"/>
    <n v="710"/>
    <n v="1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84"/>
    <s v="Polyline"/>
    <n v="1"/>
    <n v="28284"/>
    <n v="1"/>
    <n v="28284"/>
    <s v="23800 1181675483130"/>
    <n v="1181675483130"/>
    <s v="Hall Creek"/>
    <n v="199.98099999999999"/>
    <n v="696"/>
    <n v="0.01"/>
    <n v="6.4"/>
    <n v="10.8"/>
    <n v="1280"/>
    <n v="2160"/>
    <n v="3"/>
    <x v="1"/>
    <n v="1"/>
    <n v="2160"/>
    <n v="200"/>
    <n v="0.5"/>
    <n v="640"/>
    <n v="100"/>
    <n v="1"/>
    <n v="0"/>
    <n v="4"/>
    <s v="meandering"/>
    <s v="Oncorhynchus mykiss"/>
    <s v="summer"/>
    <x v="0"/>
    <x v="1"/>
    <x v="3"/>
    <s v="ACKET-s"/>
    <s v="na"/>
    <s v="na"/>
    <s v="independent"/>
    <s v="extirpated via barriers"/>
    <s v="anthropogenically blocked"/>
    <n v="170200010401"/>
    <s v="Upper Hall Creek"/>
    <s v="N"/>
    <s v=" "/>
    <s v="Interior Columbia"/>
    <n v="0"/>
    <n v="256002.135989"/>
    <n v="2704161931.8000002"/>
  </r>
  <r>
    <n v="30166"/>
    <s v="Polyline"/>
    <n v="1"/>
    <n v="30166"/>
    <n v="1"/>
    <n v="30166"/>
    <s v="200 1182567482733"/>
    <n v="1182567482733"/>
    <s v="Cornstalk Creek"/>
    <n v="200.023"/>
    <n v="534"/>
    <n v="1.4999999999999999E-2"/>
    <n v="4.9000000000000004"/>
    <n v="8.6999999999999993"/>
    <n v="980"/>
    <n v="1740"/>
    <n v="3"/>
    <x v="1"/>
    <n v="1"/>
    <n v="1740"/>
    <n v="200"/>
    <n v="0.5"/>
    <n v="490"/>
    <n v="10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0167"/>
    <s v="Polyline"/>
    <n v="1"/>
    <n v="30167"/>
    <n v="1"/>
    <n v="30167"/>
    <s v="400 1182567482733"/>
    <n v="1182567482733"/>
    <s v="Cornstalk Creek"/>
    <n v="200.023"/>
    <n v="535"/>
    <n v="0.01"/>
    <n v="4.9000000000000004"/>
    <n v="8.6999999999999993"/>
    <n v="980"/>
    <n v="1740"/>
    <n v="3"/>
    <x v="1"/>
    <n v="1"/>
    <n v="1740"/>
    <n v="200"/>
    <n v="0.5"/>
    <n v="490"/>
    <n v="10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0169"/>
    <s v="Polyline"/>
    <n v="1"/>
    <n v="30169"/>
    <n v="1"/>
    <n v="30169"/>
    <s v="800 1182567482733"/>
    <n v="1182567482733"/>
    <s v="Cornstalk Creek"/>
    <n v="200.327"/>
    <n v="542"/>
    <n v="0.02"/>
    <n v="4.9000000000000004"/>
    <n v="8.6999999999999993"/>
    <n v="982"/>
    <n v="1743"/>
    <n v="3"/>
    <x v="1"/>
    <n v="1"/>
    <n v="1743"/>
    <n v="200"/>
    <n v="0.5"/>
    <n v="491"/>
    <n v="100"/>
    <n v="1"/>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0238"/>
    <s v="Polyline"/>
    <n v="1"/>
    <n v="30238"/>
    <n v="0"/>
    <n v="30238"/>
    <s v="200 1182607483444"/>
    <n v="1182607483444"/>
    <s v="Lynx Creek"/>
    <n v="200.05"/>
    <n v="578"/>
    <n v="0.01"/>
    <n v="4.0999999999999996"/>
    <n v="7.5"/>
    <n v="820"/>
    <n v="1500"/>
    <n v="3"/>
    <x v="1"/>
    <n v="1"/>
    <n v="1500"/>
    <n v="200"/>
    <n v="0.5"/>
    <n v="410"/>
    <n v="100"/>
    <n v="1"/>
    <n v="1"/>
    <n v="4"/>
    <s v="meandering"/>
    <s v=" "/>
    <s v=" "/>
    <x v="1"/>
    <x v="2"/>
    <x v="5"/>
    <s v=" "/>
    <s v=" "/>
    <s v=" "/>
    <s v=" "/>
    <s v=" "/>
    <s v=" "/>
    <s v=" "/>
    <s v=" "/>
    <s v=" "/>
    <s v=" "/>
    <s v=" "/>
    <n v="0"/>
    <n v="0"/>
    <n v="0"/>
  </r>
  <r>
    <n v="30239"/>
    <s v="Polyline"/>
    <n v="1"/>
    <n v="30239"/>
    <n v="1"/>
    <n v="30239"/>
    <s v="400 1182607483444"/>
    <n v="1182607483444"/>
    <s v="Lynx Creek"/>
    <n v="200.05099999999999"/>
    <n v="580"/>
    <n v="2.5000000000000001E-2"/>
    <n v="4.0999999999999996"/>
    <n v="7.5"/>
    <n v="820"/>
    <n v="1500"/>
    <n v="3"/>
    <x v="1"/>
    <n v="1"/>
    <n v="150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40"/>
    <s v="Polyline"/>
    <n v="1"/>
    <n v="30240"/>
    <n v="1"/>
    <n v="30240"/>
    <s v="600 1182607483444"/>
    <n v="1182607483444"/>
    <s v="Lynx Creek"/>
    <n v="200.05"/>
    <n v="584"/>
    <n v="2.5000000000000001E-2"/>
    <n v="4.0999999999999996"/>
    <n v="7.5"/>
    <n v="820"/>
    <n v="1500"/>
    <n v="3"/>
    <x v="1"/>
    <n v="1"/>
    <n v="150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43"/>
    <s v="Polyline"/>
    <n v="1"/>
    <n v="30243"/>
    <n v="1"/>
    <n v="30243"/>
    <s v="1200 1182607483444"/>
    <n v="1182607483444"/>
    <s v="Lynx Creek"/>
    <n v="200.05"/>
    <n v="593"/>
    <n v="2.5000000000000001E-2"/>
    <n v="4.0999999999999996"/>
    <n v="7.5"/>
    <n v="820"/>
    <n v="1500"/>
    <n v="3"/>
    <x v="1"/>
    <n v="1"/>
    <n v="150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44"/>
    <s v="Polyline"/>
    <n v="1"/>
    <n v="30244"/>
    <n v="1"/>
    <n v="30244"/>
    <s v="1400 1182607483444"/>
    <n v="1182607483444"/>
    <s v="Lynx Creek"/>
    <n v="200.05099999999999"/>
    <n v="598"/>
    <n v="2.5000000000000001E-2"/>
    <n v="4.0999999999999996"/>
    <n v="7.5"/>
    <n v="820"/>
    <n v="1500"/>
    <n v="3"/>
    <x v="1"/>
    <n v="1"/>
    <n v="150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52"/>
    <s v="Polyline"/>
    <n v="1"/>
    <n v="30252"/>
    <n v="1"/>
    <n v="30252"/>
    <s v="3000 1182607483444"/>
    <n v="1182607483444"/>
    <s v="Lynx Creek"/>
    <n v="200.05099999999999"/>
    <n v="616"/>
    <n v="0.02"/>
    <n v="4.0999999999999996"/>
    <n v="7.4"/>
    <n v="820"/>
    <n v="1480"/>
    <n v="3"/>
    <x v="1"/>
    <n v="1"/>
    <n v="1480"/>
    <n v="200"/>
    <n v="0.5"/>
    <n v="410"/>
    <n v="1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54"/>
    <s v="Polyline"/>
    <n v="1"/>
    <n v="30254"/>
    <n v="1"/>
    <n v="30254"/>
    <s v="3400 1182607483444"/>
    <n v="1182607483444"/>
    <s v="Lynx Creek"/>
    <n v="200.05"/>
    <n v="621"/>
    <n v="0.03"/>
    <n v="4.0999999999999996"/>
    <n v="7.4"/>
    <n v="820"/>
    <n v="1480"/>
    <n v="3"/>
    <x v="1"/>
    <n v="1"/>
    <n v="148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55"/>
    <s v="Polyline"/>
    <n v="1"/>
    <n v="30255"/>
    <n v="1"/>
    <n v="30255"/>
    <s v="3600 1182607483444"/>
    <n v="1182607483444"/>
    <s v="Lynx Creek"/>
    <n v="200.05099999999999"/>
    <n v="626"/>
    <n v="0.04"/>
    <n v="4.0999999999999996"/>
    <n v="7.4"/>
    <n v="820"/>
    <n v="1480"/>
    <n v="3"/>
    <x v="1"/>
    <n v="1"/>
    <n v="148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57"/>
    <s v="Polyline"/>
    <n v="1"/>
    <n v="30257"/>
    <n v="1"/>
    <n v="30257"/>
    <s v="4000 1182607483444"/>
    <n v="1182607483444"/>
    <s v="Lynx Creek"/>
    <n v="200.05099999999999"/>
    <n v="636"/>
    <n v="3.5000000000000003E-2"/>
    <n v="4.0999999999999996"/>
    <n v="7.4"/>
    <n v="820"/>
    <n v="1480"/>
    <n v="3"/>
    <x v="1"/>
    <n v="1"/>
    <n v="148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58"/>
    <s v="Polyline"/>
    <n v="1"/>
    <n v="30258"/>
    <n v="1"/>
    <n v="30258"/>
    <s v="4200 1182607483444"/>
    <n v="1182607483444"/>
    <s v="Lynx Creek"/>
    <n v="200.05099999999999"/>
    <n v="634"/>
    <n v="0.02"/>
    <n v="4.0999999999999996"/>
    <n v="7.4"/>
    <n v="820"/>
    <n v="1480"/>
    <n v="3"/>
    <x v="1"/>
    <n v="1"/>
    <n v="1480"/>
    <n v="200"/>
    <n v="0.5"/>
    <n v="410"/>
    <n v="1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59"/>
    <s v="Polyline"/>
    <n v="1"/>
    <n v="30259"/>
    <n v="1"/>
    <n v="30259"/>
    <s v="4400 1182607483444"/>
    <n v="1182607483444"/>
    <s v="Lynx Creek"/>
    <n v="200.35599999999999"/>
    <n v="639"/>
    <n v="0.03"/>
    <n v="4.0999999999999996"/>
    <n v="7.4"/>
    <n v="821"/>
    <n v="1483"/>
    <n v="3"/>
    <x v="1"/>
    <n v="1"/>
    <n v="1483"/>
    <n v="200"/>
    <n v="0.5"/>
    <n v="411"/>
    <n v="10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60"/>
    <s v="Polyline"/>
    <n v="1"/>
    <n v="30260"/>
    <n v="1"/>
    <n v="30260"/>
    <s v="4600 1182607483444"/>
    <n v="1182607483444"/>
    <s v="Lynx Creek"/>
    <n v="200.05"/>
    <n v="646"/>
    <n v="2.5000000000000001E-2"/>
    <n v="4.0999999999999996"/>
    <n v="7.4"/>
    <n v="820"/>
    <n v="1480"/>
    <n v="3"/>
    <x v="1"/>
    <n v="1"/>
    <n v="1480"/>
    <n v="200"/>
    <n v="0.5"/>
    <n v="410"/>
    <n v="10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64"/>
    <s v="Polyline"/>
    <n v="1"/>
    <n v="30264"/>
    <n v="1"/>
    <n v="30264"/>
    <s v="5400 1182607483444"/>
    <n v="1182607483444"/>
    <s v="Lynx Creek"/>
    <n v="200.05"/>
    <n v="662"/>
    <n v="1.4999999999999999E-2"/>
    <n v="4"/>
    <n v="7.3"/>
    <n v="800"/>
    <n v="1460"/>
    <n v="3"/>
    <x v="1"/>
    <n v="1"/>
    <n v="1460"/>
    <n v="200"/>
    <n v="0.5"/>
    <n v="400"/>
    <n v="1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79"/>
    <s v="Polyline"/>
    <n v="1"/>
    <n v="30279"/>
    <n v="1"/>
    <n v="30279"/>
    <s v="8400 1182607483444"/>
    <n v="1182607483444"/>
    <s v="Lynx Creek"/>
    <n v="200.05600000000001"/>
    <n v="720"/>
    <n v="0.01"/>
    <n v="3.8"/>
    <n v="7"/>
    <n v="760"/>
    <n v="1400"/>
    <n v="3"/>
    <x v="1"/>
    <n v="1"/>
    <n v="1400"/>
    <n v="200"/>
    <n v="0.5"/>
    <n v="380"/>
    <n v="10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0283"/>
    <s v="Polyline"/>
    <n v="1"/>
    <n v="30283"/>
    <n v="1"/>
    <n v="30283"/>
    <s v="9200 1182607483444"/>
    <n v="1182607483444"/>
    <s v="Lynx Creek"/>
    <n v="200.05600000000001"/>
    <n v="727"/>
    <n v="0.01"/>
    <n v="3.8"/>
    <n v="7"/>
    <n v="760"/>
    <n v="1400"/>
    <n v="3"/>
    <x v="1"/>
    <n v="1"/>
    <n v="1400"/>
    <n v="200"/>
    <n v="0.5"/>
    <n v="380"/>
    <n v="100"/>
    <n v="1"/>
    <n v="0"/>
    <n v="4"/>
    <s v="meandering"/>
    <s v="Oncorhynchus mykiss"/>
    <s v="summer"/>
    <x v="0"/>
    <x v="1"/>
    <x v="3"/>
    <s v="ACKET-s"/>
    <s v="na"/>
    <s v="na"/>
    <s v="independent"/>
    <s v="extirpated via barriers"/>
    <s v="anthropogenically blocked"/>
    <n v="170200010402"/>
    <s v="Lynx Creek"/>
    <s v="N"/>
    <s v=" "/>
    <s v="Interior Columbia"/>
    <n v="0"/>
    <n v="183699.65339799999"/>
    <n v="1020773167.37"/>
  </r>
  <r>
    <n v="31977"/>
    <s v="Polyline"/>
    <n v="1"/>
    <n v="31977"/>
    <n v="1"/>
    <n v="31977"/>
    <s v="400 1183459482534"/>
    <n v="1183459482534"/>
    <s v=" "/>
    <n v="200.017"/>
    <n v="692"/>
    <n v="1.4999999999999999E-2"/>
    <n v="4"/>
    <n v="7.4"/>
    <n v="800"/>
    <n v="1480"/>
    <n v="1"/>
    <x v="1"/>
    <n v="0.25"/>
    <n v="370"/>
    <n v="50"/>
    <n v="0.5"/>
    <n v="400"/>
    <n v="100"/>
    <n v="0"/>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2753"/>
    <s v="Polyline"/>
    <n v="1"/>
    <n v="32753"/>
    <n v="1"/>
    <n v="32753"/>
    <s v="4800 1183829478308"/>
    <n v="1183829478308"/>
    <s v="Hawk Creek"/>
    <n v="200.07599999999999"/>
    <n v="392"/>
    <n v="0.01"/>
    <n v="6.4"/>
    <n v="10.9"/>
    <n v="1280"/>
    <n v="2181"/>
    <n v="1"/>
    <x v="1"/>
    <n v="0.25"/>
    <n v="545"/>
    <n v="50"/>
    <n v="0.5"/>
    <n v="640"/>
    <n v="1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7172"/>
    <s v="Polyline"/>
    <n v="1"/>
    <n v="37172"/>
    <n v="1"/>
    <n v="37172"/>
    <s v="200 1181180487071"/>
    <n v="1181180487071"/>
    <s v="Deadman Creek"/>
    <n v="200.01900000000001"/>
    <n v="393"/>
    <n v="0"/>
    <n v="5.3"/>
    <n v="9.3000000000000007"/>
    <n v="1060"/>
    <n v="1860"/>
    <n v="0"/>
    <x v="1"/>
    <n v="0"/>
    <n v="0"/>
    <n v="0"/>
    <n v="0.5"/>
    <n v="530"/>
    <n v="100"/>
    <n v="0"/>
    <n v="0"/>
    <n v="2"/>
    <s v="island-braided"/>
    <s v="Oncorhynchus mykiss"/>
    <s v="summer"/>
    <x v="0"/>
    <x v="1"/>
    <x v="3"/>
    <s v="ACKET-s"/>
    <s v="na"/>
    <s v="na"/>
    <s v="independent"/>
    <s v="extirpated via barriers"/>
    <s v="anthropogenically blocked"/>
    <n v="170200020509"/>
    <s v="Lower Kettle River"/>
    <s v="N"/>
    <s v=" "/>
    <s v="Interior Columbia"/>
    <n v="0"/>
    <n v="257289.799677"/>
    <n v="1428572872.6500001"/>
  </r>
  <r>
    <n v="39892"/>
    <s v="Polyline"/>
    <n v="1"/>
    <n v="39892"/>
    <n v="0"/>
    <n v="39892"/>
    <s v="400 1181215485742"/>
    <n v="1181215485742"/>
    <s v="Colville River"/>
    <n v="200.04900000000001"/>
    <n v="392"/>
    <n v="0"/>
    <n v="20"/>
    <n v="30.9"/>
    <n v="4001"/>
    <n v="6182"/>
    <n v="2"/>
    <x v="1"/>
    <n v="0.5"/>
    <n v="3091"/>
    <n v="100"/>
    <n v="0.5"/>
    <n v="2001"/>
    <n v="100"/>
    <n v="1"/>
    <n v="1"/>
    <n v="4"/>
    <s v="meandering"/>
    <s v=" "/>
    <s v=" "/>
    <x v="1"/>
    <x v="2"/>
    <x v="5"/>
    <s v=" "/>
    <s v=" "/>
    <s v=" "/>
    <s v=" "/>
    <s v=" "/>
    <s v=" "/>
    <s v=" "/>
    <s v=" "/>
    <s v=" "/>
    <s v=" "/>
    <s v=" "/>
    <n v="0"/>
    <n v="0"/>
    <n v="0"/>
  </r>
  <r>
    <n v="39893"/>
    <s v="Polyline"/>
    <n v="1"/>
    <n v="39893"/>
    <n v="0"/>
    <n v="39893"/>
    <s v="600 1181215485742"/>
    <n v="1181215485742"/>
    <s v="Colville River"/>
    <n v="200.04900000000001"/>
    <n v="392"/>
    <n v="0"/>
    <n v="20"/>
    <n v="30.9"/>
    <n v="4001"/>
    <n v="6182"/>
    <n v="2"/>
    <x v="1"/>
    <n v="0.5"/>
    <n v="3091"/>
    <n v="100"/>
    <n v="0.5"/>
    <n v="2001"/>
    <n v="100"/>
    <n v="1"/>
    <n v="1"/>
    <n v="4"/>
    <s v="meandering"/>
    <s v=" "/>
    <s v=" "/>
    <x v="1"/>
    <x v="2"/>
    <x v="5"/>
    <s v=" "/>
    <s v=" "/>
    <s v=" "/>
    <s v=" "/>
    <s v=" "/>
    <s v=" "/>
    <s v=" "/>
    <s v=" "/>
    <s v=" "/>
    <s v=" "/>
    <s v=" "/>
    <n v="0"/>
    <n v="0"/>
    <n v="0"/>
  </r>
  <r>
    <n v="39894"/>
    <s v="Polyline"/>
    <n v="1"/>
    <n v="39894"/>
    <n v="1"/>
    <n v="39894"/>
    <s v="800 1181215485742"/>
    <n v="1181215485742"/>
    <s v="Colville River"/>
    <n v="200.35400000000001"/>
    <n v="392"/>
    <n v="0"/>
    <n v="20"/>
    <n v="30.9"/>
    <n v="4007"/>
    <n v="6191"/>
    <n v="2"/>
    <x v="1"/>
    <n v="0.5"/>
    <n v="3096"/>
    <n v="100"/>
    <n v="0.5"/>
    <n v="2004"/>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895"/>
    <s v="Polyline"/>
    <n v="1"/>
    <n v="39895"/>
    <n v="1"/>
    <n v="39895"/>
    <s v="1000 1181215485742"/>
    <n v="1181215485742"/>
    <s v="Colville River"/>
    <n v="200.04900000000001"/>
    <n v="392"/>
    <n v="0"/>
    <n v="20"/>
    <n v="30.9"/>
    <n v="4001"/>
    <n v="6182"/>
    <n v="2"/>
    <x v="1"/>
    <n v="0.5"/>
    <n v="3091"/>
    <n v="100"/>
    <n v="0.5"/>
    <n v="200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896"/>
    <s v="Polyline"/>
    <n v="1"/>
    <n v="39896"/>
    <n v="1"/>
    <n v="39896"/>
    <s v="1200 1181215485742"/>
    <n v="1181215485742"/>
    <s v="Colville River"/>
    <n v="200.04900000000001"/>
    <n v="392"/>
    <n v="0"/>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897"/>
    <s v="Polyline"/>
    <n v="1"/>
    <n v="39897"/>
    <n v="1"/>
    <n v="39897"/>
    <s v="1400 1181215485742"/>
    <n v="1181215485742"/>
    <s v="Colville River"/>
    <n v="200.04900000000001"/>
    <n v="392"/>
    <n v="0"/>
    <n v="20"/>
    <n v="31"/>
    <n v="4001"/>
    <n v="6202"/>
    <n v="2"/>
    <x v="1"/>
    <n v="0.5"/>
    <n v="3101"/>
    <n v="100"/>
    <n v="0.5"/>
    <n v="200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898"/>
    <s v="Polyline"/>
    <n v="1"/>
    <n v="39898"/>
    <n v="1"/>
    <n v="39898"/>
    <s v="1600 1181215485742"/>
    <n v="1181215485742"/>
    <s v="Colville River"/>
    <n v="200.04900000000001"/>
    <n v="392"/>
    <n v="0"/>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899"/>
    <s v="Polyline"/>
    <n v="1"/>
    <n v="39899"/>
    <n v="1"/>
    <n v="39899"/>
    <s v="1800 1181215485742"/>
    <n v="1181215485742"/>
    <s v="Colville River"/>
    <n v="200.04900000000001"/>
    <n v="392"/>
    <n v="0"/>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00"/>
    <s v="Polyline"/>
    <n v="1"/>
    <n v="39900"/>
    <n v="1"/>
    <n v="39900"/>
    <s v="2000 1181215485742"/>
    <n v="1181215485742"/>
    <s v="Colville River"/>
    <n v="200.35400000000001"/>
    <n v="392"/>
    <n v="0"/>
    <n v="20.100000000000001"/>
    <n v="31"/>
    <n v="4027"/>
    <n v="6211"/>
    <n v="2"/>
    <x v="1"/>
    <n v="0.5"/>
    <n v="3106"/>
    <n v="100"/>
    <n v="0.5"/>
    <n v="2014"/>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01"/>
    <s v="Polyline"/>
    <n v="1"/>
    <n v="39901"/>
    <n v="1"/>
    <n v="39901"/>
    <s v="2200 1181215485742"/>
    <n v="1181215485742"/>
    <s v="Colville River"/>
    <n v="200.04900000000001"/>
    <n v="392"/>
    <n v="0"/>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02"/>
    <s v="Polyline"/>
    <n v="1"/>
    <n v="39902"/>
    <n v="1"/>
    <n v="39902"/>
    <s v="2400 1181215485742"/>
    <n v="1181215485742"/>
    <s v="Colville River"/>
    <n v="200.04900000000001"/>
    <n v="392"/>
    <n v="0"/>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03"/>
    <s v="Polyline"/>
    <n v="1"/>
    <n v="39903"/>
    <n v="1"/>
    <n v="39903"/>
    <s v="2600 1181215485742"/>
    <n v="1181215485742"/>
    <s v="Colville River"/>
    <n v="200.04900000000001"/>
    <n v="392"/>
    <n v="5.0000000000000001E-3"/>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04"/>
    <s v="Polyline"/>
    <n v="1"/>
    <n v="39904"/>
    <n v="1"/>
    <n v="39904"/>
    <s v="2800 1181215485742"/>
    <n v="1181215485742"/>
    <s v="Colville River"/>
    <n v="200.04900000000001"/>
    <n v="392"/>
    <n v="5.0000000000000001E-3"/>
    <n v="20.100000000000001"/>
    <n v="31"/>
    <n v="4021"/>
    <n v="6202"/>
    <n v="2"/>
    <x v="1"/>
    <n v="0.5"/>
    <n v="3101"/>
    <n v="100"/>
    <n v="0.5"/>
    <n v="2011"/>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05"/>
    <s v="Polyline"/>
    <n v="1"/>
    <n v="39905"/>
    <n v="1"/>
    <n v="39905"/>
    <s v="3000 1181215485742"/>
    <n v="1181215485742"/>
    <s v="Colville River"/>
    <n v="199.958"/>
    <n v="392"/>
    <n v="5.0000000000000001E-3"/>
    <n v="20.100000000000001"/>
    <n v="31"/>
    <n v="4019"/>
    <n v="6199"/>
    <n v="2"/>
    <x v="1"/>
    <n v="0.5"/>
    <n v="3100"/>
    <n v="100"/>
    <n v="0.5"/>
    <n v="2010"/>
    <n v="100"/>
    <n v="1"/>
    <n v="1"/>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17"/>
    <s v="Polyline"/>
    <n v="1"/>
    <n v="39917"/>
    <n v="1"/>
    <n v="39917"/>
    <s v="5400 1181215485742"/>
    <n v="1181215485742"/>
    <s v="Colville River"/>
    <n v="199.95"/>
    <n v="411"/>
    <n v="0"/>
    <n v="20"/>
    <n v="30.9"/>
    <n v="3999"/>
    <n v="6178"/>
    <n v="2"/>
    <x v="1"/>
    <n v="0.5"/>
    <n v="3089"/>
    <n v="100"/>
    <n v="0.5"/>
    <n v="2000"/>
    <n v="100"/>
    <n v="0"/>
    <n v="0"/>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18"/>
    <s v="Polyline"/>
    <n v="1"/>
    <n v="39918"/>
    <n v="1"/>
    <n v="39918"/>
    <s v="5600 1181215485742"/>
    <n v="1181215485742"/>
    <s v="Colville River"/>
    <n v="199.95"/>
    <n v="411"/>
    <n v="5.0000000000000001E-3"/>
    <n v="20"/>
    <n v="30.9"/>
    <n v="3999"/>
    <n v="6178"/>
    <n v="2"/>
    <x v="1"/>
    <n v="0.5"/>
    <n v="3089"/>
    <n v="100"/>
    <n v="0.5"/>
    <n v="2000"/>
    <n v="100"/>
    <n v="0"/>
    <n v="0"/>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19"/>
    <s v="Polyline"/>
    <n v="1"/>
    <n v="39919"/>
    <n v="1"/>
    <n v="39919"/>
    <s v="5800 1181215485742"/>
    <n v="1181215485742"/>
    <s v="Colville River"/>
    <n v="200.25399999999999"/>
    <n v="410"/>
    <n v="5.0000000000000001E-3"/>
    <n v="20"/>
    <n v="30.9"/>
    <n v="4005"/>
    <n v="6188"/>
    <n v="2"/>
    <x v="1"/>
    <n v="0.5"/>
    <n v="3094"/>
    <n v="100"/>
    <n v="0.5"/>
    <n v="2003"/>
    <n v="100"/>
    <n v="0"/>
    <n v="0"/>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39920"/>
    <s v="Polyline"/>
    <n v="1"/>
    <n v="39920"/>
    <n v="1"/>
    <n v="39920"/>
    <s v="6000 1181215485742"/>
    <n v="1181215485742"/>
    <s v="Colville River"/>
    <n v="199.95"/>
    <n v="411"/>
    <n v="5.0000000000000001E-3"/>
    <n v="20"/>
    <n v="30.9"/>
    <n v="3999"/>
    <n v="6178"/>
    <n v="2"/>
    <x v="1"/>
    <n v="0.5"/>
    <n v="3089"/>
    <n v="100"/>
    <n v="0.5"/>
    <n v="2000"/>
    <n v="100"/>
    <n v="0"/>
    <n v="0"/>
    <n v="4"/>
    <s v="meandering"/>
    <s v="Oncorhynchus mykiss"/>
    <s v="summer"/>
    <x v="0"/>
    <x v="1"/>
    <x v="3"/>
    <s v="ACKET-s"/>
    <s v="na"/>
    <s v="na"/>
    <s v="independent"/>
    <s v="extirpated via barriers"/>
    <s v="naturally blocked"/>
    <n v="170200030405"/>
    <s v="Gold Creek"/>
    <s v="Y"/>
    <s v="Watershed was split at Meyers Falls, the historic extent of salmon and steelhead in the Colville River."/>
    <s v="Interior Columbia"/>
    <n v="0"/>
    <n v="95249.855668000004"/>
    <n v="323610457.171"/>
  </r>
  <r>
    <n v="41693"/>
    <s v="Polyline"/>
    <n v="1"/>
    <n v="41693"/>
    <n v="1"/>
    <n v="41693"/>
    <s v="15000 1186780479379"/>
    <n v="1186780479379"/>
    <s v="Sanpoil River"/>
    <n v="200.05099999999999"/>
    <n v="393"/>
    <n v="0.01"/>
    <n v="15.5"/>
    <n v="24.2"/>
    <n v="3101"/>
    <n v="4841"/>
    <n v="3"/>
    <x v="1"/>
    <n v="1"/>
    <n v="4841"/>
    <n v="200"/>
    <n v="0.5"/>
    <n v="1551"/>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4"/>
    <s v="Polyline"/>
    <n v="1"/>
    <n v="41694"/>
    <n v="1"/>
    <n v="41694"/>
    <s v="15200 1186780479379"/>
    <n v="1186780479379"/>
    <s v="Sanpoil River"/>
    <n v="200.07"/>
    <n v="393"/>
    <n v="0.01"/>
    <n v="15.4"/>
    <n v="24.1"/>
    <n v="3081"/>
    <n v="4822"/>
    <n v="3"/>
    <x v="1"/>
    <n v="1"/>
    <n v="4822"/>
    <n v="200"/>
    <n v="0.5"/>
    <n v="1541"/>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5"/>
    <s v="Polyline"/>
    <n v="1"/>
    <n v="41695"/>
    <n v="1"/>
    <n v="41695"/>
    <s v="15400 1186780479379"/>
    <n v="1186780479379"/>
    <s v="Sanpoil River"/>
    <n v="200.07"/>
    <n v="395"/>
    <n v="0.01"/>
    <n v="15.4"/>
    <n v="24.1"/>
    <n v="3081"/>
    <n v="4822"/>
    <n v="3"/>
    <x v="1"/>
    <n v="1"/>
    <n v="4822"/>
    <n v="200"/>
    <n v="0.5"/>
    <n v="1541"/>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7"/>
    <s v="Polyline"/>
    <n v="1"/>
    <n v="41697"/>
    <n v="1"/>
    <n v="41697"/>
    <s v="15800 1186780479379"/>
    <n v="1186780479379"/>
    <s v="Sanpoil River"/>
    <n v="200.375"/>
    <n v="397"/>
    <n v="0.01"/>
    <n v="15.4"/>
    <n v="24.1"/>
    <n v="3086"/>
    <n v="4829"/>
    <n v="3"/>
    <x v="1"/>
    <n v="1"/>
    <n v="4829"/>
    <n v="200"/>
    <n v="0.5"/>
    <n v="1543"/>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8"/>
    <s v="Polyline"/>
    <n v="1"/>
    <n v="41698"/>
    <n v="1"/>
    <n v="41698"/>
    <s v="16000 1186780479379"/>
    <n v="1186780479379"/>
    <s v="Sanpoil River"/>
    <n v="200.06"/>
    <n v="399"/>
    <n v="1.4999999999999999E-2"/>
    <n v="15.3"/>
    <n v="24"/>
    <n v="3061"/>
    <n v="4801"/>
    <n v="3"/>
    <x v="1"/>
    <n v="1"/>
    <n v="4801"/>
    <n v="200"/>
    <n v="0.5"/>
    <n v="1531"/>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9"/>
    <s v="Polyline"/>
    <n v="1"/>
    <n v="41699"/>
    <n v="1"/>
    <n v="41699"/>
    <s v="16200 1186780479379"/>
    <n v="1186780479379"/>
    <s v="Sanpoil River"/>
    <n v="200.06"/>
    <n v="401"/>
    <n v="1.4999999999999999E-2"/>
    <n v="15.4"/>
    <n v="24.1"/>
    <n v="3081"/>
    <n v="4821"/>
    <n v="3"/>
    <x v="1"/>
    <n v="1"/>
    <n v="4821"/>
    <n v="200"/>
    <n v="0.5"/>
    <n v="1541"/>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700"/>
    <s v="Polyline"/>
    <n v="1"/>
    <n v="41700"/>
    <n v="1"/>
    <n v="41700"/>
    <s v="16400 1186780479379"/>
    <n v="1186780479379"/>
    <s v="Sanpoil River"/>
    <n v="200.06"/>
    <n v="402"/>
    <n v="0.01"/>
    <n v="15.4"/>
    <n v="24.1"/>
    <n v="3081"/>
    <n v="4821"/>
    <n v="3"/>
    <x v="1"/>
    <n v="1"/>
    <n v="4821"/>
    <n v="200"/>
    <n v="0.5"/>
    <n v="1541"/>
    <n v="1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702"/>
    <s v="Polyline"/>
    <n v="1"/>
    <n v="41702"/>
    <n v="1"/>
    <n v="41702"/>
    <s v="16800 1186780479379"/>
    <n v="1186780479379"/>
    <s v="Sanpoil River"/>
    <n v="200.06"/>
    <n v="403"/>
    <n v="1.4999999999999999E-2"/>
    <n v="15.4"/>
    <n v="24.1"/>
    <n v="3081"/>
    <n v="4821"/>
    <n v="3"/>
    <x v="1"/>
    <n v="1"/>
    <n v="4821"/>
    <n v="200"/>
    <n v="0.5"/>
    <n v="1541"/>
    <n v="100"/>
    <n v="1"/>
    <n v="0"/>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708"/>
    <s v="Polyline"/>
    <n v="1"/>
    <n v="41708"/>
    <n v="1"/>
    <n v="41708"/>
    <s v="18000 1186780479379"/>
    <n v="1186780479379"/>
    <s v="Sanpoil River"/>
    <n v="200.047"/>
    <n v="415"/>
    <n v="1.4999999999999999E-2"/>
    <n v="15.3"/>
    <n v="24"/>
    <n v="3061"/>
    <n v="4801"/>
    <n v="3"/>
    <x v="1"/>
    <n v="1"/>
    <n v="4801"/>
    <n v="200"/>
    <n v="0.5"/>
    <n v="1531"/>
    <n v="100"/>
    <n v="1"/>
    <n v="0"/>
    <n v="4"/>
    <s v="island-braided"/>
    <s v="Oncorhynchus mykiss"/>
    <s v="summer"/>
    <x v="0"/>
    <x v="1"/>
    <x v="4"/>
    <s v="ACSAN-s"/>
    <s v="na"/>
    <s v="na"/>
    <s v="independent"/>
    <s v="functionally extirpated"/>
    <s v="anthropogenically blocked"/>
    <n v="170200040403"/>
    <s v="Manila Creek"/>
    <s v="N"/>
    <s v=" "/>
    <s v="Interior Columbia"/>
    <n v="0"/>
    <n v="228601.10993899999"/>
    <n v="2201368570.6799998"/>
  </r>
  <r>
    <n v="41709"/>
    <s v="Polyline"/>
    <n v="1"/>
    <n v="41709"/>
    <n v="0"/>
    <n v="41709"/>
    <s v="18200 1186780479379"/>
    <n v="1186780479379"/>
    <s v="Sanpoil River"/>
    <n v="200.352"/>
    <n v="415"/>
    <n v="1.4999999999999999E-2"/>
    <n v="15.3"/>
    <n v="24"/>
    <n v="3065"/>
    <n v="4808"/>
    <n v="3"/>
    <x v="1"/>
    <n v="1"/>
    <n v="4808"/>
    <n v="200"/>
    <n v="0.5"/>
    <n v="1533"/>
    <n v="100"/>
    <n v="1"/>
    <n v="0"/>
    <n v="4"/>
    <s v="island-braided"/>
    <s v=" "/>
    <s v=" "/>
    <x v="1"/>
    <x v="2"/>
    <x v="5"/>
    <s v=" "/>
    <s v=" "/>
    <s v=" "/>
    <s v=" "/>
    <s v=" "/>
    <s v=" "/>
    <s v=" "/>
    <s v=" "/>
    <s v=" "/>
    <s v=" "/>
    <s v=" "/>
    <n v="0"/>
    <n v="0"/>
    <n v="0"/>
  </r>
  <r>
    <n v="41711"/>
    <s v="Polyline"/>
    <n v="1"/>
    <n v="41711"/>
    <n v="1"/>
    <n v="41711"/>
    <s v="18600 1186780479379"/>
    <n v="1186780479379"/>
    <s v="Sanpoil River"/>
    <n v="200.05500000000001"/>
    <n v="420"/>
    <n v="1.4999999999999999E-2"/>
    <n v="15.3"/>
    <n v="23.9"/>
    <n v="3061"/>
    <n v="4781"/>
    <n v="3"/>
    <x v="1"/>
    <n v="1"/>
    <n v="4781"/>
    <n v="200"/>
    <n v="0.5"/>
    <n v="1531"/>
    <n v="10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14"/>
    <s v="Polyline"/>
    <n v="1"/>
    <n v="41714"/>
    <n v="1"/>
    <n v="41714"/>
    <s v="19200 1186780479379"/>
    <n v="1186780479379"/>
    <s v="Sanpoil River"/>
    <n v="200.05500000000001"/>
    <n v="425"/>
    <n v="1.4999999999999999E-2"/>
    <n v="15.2"/>
    <n v="23.9"/>
    <n v="3041"/>
    <n v="4781"/>
    <n v="3"/>
    <x v="1"/>
    <n v="1"/>
    <n v="4781"/>
    <n v="200"/>
    <n v="0.5"/>
    <n v="1521"/>
    <n v="10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26"/>
    <s v="Polyline"/>
    <n v="1"/>
    <n v="41726"/>
    <n v="1"/>
    <n v="41726"/>
    <s v="21600 1186780479379"/>
    <n v="1186780479379"/>
    <s v="Sanpoil River"/>
    <n v="200.05500000000001"/>
    <n v="443"/>
    <n v="5.0000000000000001E-3"/>
    <n v="15.3"/>
    <n v="23.9"/>
    <n v="3061"/>
    <n v="4781"/>
    <n v="1"/>
    <x v="1"/>
    <n v="0.25"/>
    <n v="1195"/>
    <n v="50"/>
    <n v="0.5"/>
    <n v="1531"/>
    <n v="10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37"/>
    <s v="Polyline"/>
    <n v="1"/>
    <n v="41737"/>
    <n v="1"/>
    <n v="41737"/>
    <s v="23800 1186780479379"/>
    <n v="1186780479379"/>
    <s v="Sanpoil River"/>
    <n v="200.03299999999999"/>
    <n v="450"/>
    <n v="0.01"/>
    <n v="15.2"/>
    <n v="23.8"/>
    <n v="3041"/>
    <n v="4761"/>
    <n v="3"/>
    <x v="1"/>
    <n v="1"/>
    <n v="4761"/>
    <n v="200"/>
    <n v="0.5"/>
    <n v="1521"/>
    <n v="100"/>
    <n v="1"/>
    <n v="0"/>
    <n v="4"/>
    <s v="meandering"/>
    <s v="Oncorhynchus mykiss"/>
    <s v="summer"/>
    <x v="0"/>
    <x v="1"/>
    <x v="4"/>
    <s v="ACSAN-s"/>
    <s v="na"/>
    <s v="na"/>
    <s v="independent"/>
    <s v="functionally extirpated"/>
    <s v="anthropogenically blocked"/>
    <n v="170200040402"/>
    <s v="Jack Creek"/>
    <s v="N"/>
    <s v=" "/>
    <s v="Interior Columbia"/>
    <n v="0"/>
    <n v="177893.53416400001"/>
    <n v="1569118035.1600001"/>
  </r>
  <r>
    <n v="41742"/>
    <s v="Polyline"/>
    <n v="1"/>
    <n v="41742"/>
    <n v="1"/>
    <n v="41742"/>
    <s v="24800 1186780479379"/>
    <n v="1186780479379"/>
    <s v="Sanpoil River"/>
    <n v="200.03100000000001"/>
    <n v="462"/>
    <n v="0.01"/>
    <n v="15.2"/>
    <n v="23.8"/>
    <n v="3040"/>
    <n v="4761"/>
    <n v="3"/>
    <x v="1"/>
    <n v="1"/>
    <n v="4761"/>
    <n v="200"/>
    <n v="0.5"/>
    <n v="1520"/>
    <n v="1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51"/>
    <s v="Polyline"/>
    <n v="1"/>
    <n v="41751"/>
    <n v="1"/>
    <n v="41751"/>
    <s v="26600 1186780479379"/>
    <n v="1186780479379"/>
    <s v="Sanpoil River"/>
    <n v="200.023"/>
    <n v="463"/>
    <n v="0.01"/>
    <n v="15.1"/>
    <n v="23.7"/>
    <n v="3020"/>
    <n v="4741"/>
    <n v="3"/>
    <x v="1"/>
    <n v="1"/>
    <n v="4741"/>
    <n v="200"/>
    <n v="0.5"/>
    <n v="1510"/>
    <n v="1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52"/>
    <s v="Polyline"/>
    <n v="1"/>
    <n v="41752"/>
    <n v="1"/>
    <n v="41752"/>
    <s v="26800 1186780479379"/>
    <n v="1186780479379"/>
    <s v="Sanpoil River"/>
    <n v="200.023"/>
    <n v="464"/>
    <n v="0.01"/>
    <n v="15.1"/>
    <n v="23.7"/>
    <n v="3020"/>
    <n v="4741"/>
    <n v="3"/>
    <x v="1"/>
    <n v="1"/>
    <n v="4741"/>
    <n v="200"/>
    <n v="0.5"/>
    <n v="1510"/>
    <n v="1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57"/>
    <s v="Polyline"/>
    <n v="1"/>
    <n v="41757"/>
    <n v="1"/>
    <n v="41757"/>
    <s v="27800 1186780479379"/>
    <n v="1186780479379"/>
    <s v="Sanpoil River"/>
    <n v="200.023"/>
    <n v="464"/>
    <n v="0"/>
    <n v="15.1"/>
    <n v="23.7"/>
    <n v="3020"/>
    <n v="4741"/>
    <n v="0"/>
    <x v="1"/>
    <n v="0"/>
    <n v="0"/>
    <n v="0"/>
    <n v="0.5"/>
    <n v="1510"/>
    <n v="1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58"/>
    <s v="Polyline"/>
    <n v="1"/>
    <n v="41758"/>
    <n v="1"/>
    <n v="41758"/>
    <s v="28000 1186780479379"/>
    <n v="1186780479379"/>
    <s v="Sanpoil River"/>
    <n v="200.023"/>
    <n v="463"/>
    <n v="0"/>
    <n v="15.1"/>
    <n v="23.7"/>
    <n v="3020"/>
    <n v="4741"/>
    <n v="0"/>
    <x v="1"/>
    <n v="0"/>
    <n v="0"/>
    <n v="0"/>
    <n v="0.5"/>
    <n v="1510"/>
    <n v="1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61"/>
    <s v="Polyline"/>
    <n v="1"/>
    <n v="41761"/>
    <n v="1"/>
    <n v="41761"/>
    <s v="28600 1186780479379"/>
    <n v="1186780479379"/>
    <s v="Sanpoil River"/>
    <n v="200.02600000000001"/>
    <n v="467"/>
    <n v="1.4999999999999999E-2"/>
    <n v="15"/>
    <n v="23.6"/>
    <n v="3000"/>
    <n v="4721"/>
    <n v="3"/>
    <x v="1"/>
    <n v="1"/>
    <n v="4721"/>
    <n v="200"/>
    <n v="0.5"/>
    <n v="1500"/>
    <n v="100"/>
    <n v="1"/>
    <n v="0"/>
    <n v="4"/>
    <s v="meandering"/>
    <s v="Oncorhynchus mykiss"/>
    <s v="summer"/>
    <x v="0"/>
    <x v="1"/>
    <x v="4"/>
    <s v="ACSAN-s"/>
    <s v="na"/>
    <s v="na"/>
    <s v="independent"/>
    <s v="functionally extirpated"/>
    <s v="anthropogenically blocked"/>
    <n v="170200040402"/>
    <s v="Jack Creek"/>
    <s v="N"/>
    <s v=" "/>
    <s v="Interior Columbia"/>
    <n v="0"/>
    <n v="177893.53416400001"/>
    <n v="1569118035.1600001"/>
  </r>
  <r>
    <n v="41767"/>
    <s v="Polyline"/>
    <n v="1"/>
    <n v="41767"/>
    <n v="1"/>
    <n v="41767"/>
    <s v="29800 1186780479379"/>
    <n v="1186780479379"/>
    <s v="Sanpoil River"/>
    <n v="200.02600000000001"/>
    <n v="469"/>
    <n v="0"/>
    <n v="15"/>
    <n v="23.6"/>
    <n v="3000"/>
    <n v="4721"/>
    <n v="0"/>
    <x v="1"/>
    <n v="0"/>
    <n v="0"/>
    <n v="0"/>
    <n v="0.5"/>
    <n v="1500"/>
    <n v="100"/>
    <n v="1"/>
    <n v="1"/>
    <n v="4"/>
    <s v="meandering"/>
    <s v="Oncorhynchus mykiss"/>
    <s v="summer"/>
    <x v="0"/>
    <x v="1"/>
    <x v="4"/>
    <s v="ACSAN-s"/>
    <s v="na"/>
    <s v="na"/>
    <s v="independent"/>
    <s v="functionally extirpated"/>
    <s v="anthropogenically blocked"/>
    <n v="170200040402"/>
    <s v="Jack Creek"/>
    <s v="N"/>
    <s v=" "/>
    <s v="Interior Columbia"/>
    <n v="0"/>
    <n v="177893.53416400001"/>
    <n v="1569118035.1600001"/>
  </r>
  <r>
    <n v="41770"/>
    <s v="Polyline"/>
    <n v="1"/>
    <n v="41770"/>
    <n v="1"/>
    <n v="41770"/>
    <s v="30400 1186780479379"/>
    <n v="1186780479379"/>
    <s v="Sanpoil River"/>
    <n v="200.02600000000001"/>
    <n v="470"/>
    <n v="1.4999999999999999E-2"/>
    <n v="15"/>
    <n v="23.6"/>
    <n v="3000"/>
    <n v="4721"/>
    <n v="3"/>
    <x v="1"/>
    <n v="1"/>
    <n v="4721"/>
    <n v="200"/>
    <n v="0.5"/>
    <n v="1500"/>
    <n v="100"/>
    <n v="1"/>
    <n v="1"/>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72"/>
    <s v="Polyline"/>
    <n v="1"/>
    <n v="41772"/>
    <n v="0"/>
    <n v="41772"/>
    <s v="30800 1186780479379"/>
    <n v="1186780479379"/>
    <s v="Sanpoil River"/>
    <n v="200.33099999999999"/>
    <n v="473"/>
    <n v="1.4999999999999999E-2"/>
    <n v="15"/>
    <n v="23.6"/>
    <n v="3005"/>
    <n v="4728"/>
    <n v="3"/>
    <x v="1"/>
    <n v="1"/>
    <n v="4728"/>
    <n v="200"/>
    <n v="0.5"/>
    <n v="1503"/>
    <n v="100"/>
    <n v="1"/>
    <n v="1"/>
    <n v="4"/>
    <s v="island-braided"/>
    <s v=" "/>
    <s v=" "/>
    <x v="1"/>
    <x v="2"/>
    <x v="5"/>
    <s v=" "/>
    <s v=" "/>
    <s v=" "/>
    <s v=" "/>
    <s v=" "/>
    <s v=" "/>
    <s v=" "/>
    <s v=" "/>
    <s v=" "/>
    <s v=" "/>
    <s v=" "/>
    <n v="0"/>
    <n v="0"/>
    <n v="0"/>
  </r>
  <r>
    <n v="41780"/>
    <s v="Polyline"/>
    <n v="1"/>
    <n v="41780"/>
    <n v="1"/>
    <n v="41780"/>
    <s v="32400 1186780479379"/>
    <n v="1186780479379"/>
    <s v="Sanpoil River"/>
    <n v="200.02600000000001"/>
    <n v="477"/>
    <n v="0.01"/>
    <n v="15"/>
    <n v="23.5"/>
    <n v="3000"/>
    <n v="4701"/>
    <n v="3"/>
    <x v="1"/>
    <n v="1"/>
    <n v="4701"/>
    <n v="200"/>
    <n v="0.5"/>
    <n v="150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4"/>
    <s v="Polyline"/>
    <n v="1"/>
    <n v="41784"/>
    <n v="1"/>
    <n v="41784"/>
    <s v="33200 1186780479379"/>
    <n v="1186780479379"/>
    <s v="Sanpoil River"/>
    <n v="200.33099999999999"/>
    <n v="481"/>
    <n v="0.01"/>
    <n v="15"/>
    <n v="23.5"/>
    <n v="3005"/>
    <n v="4708"/>
    <n v="3"/>
    <x v="1"/>
    <n v="1"/>
    <n v="4708"/>
    <n v="200"/>
    <n v="0.5"/>
    <n v="1503"/>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7"/>
    <s v="Polyline"/>
    <n v="1"/>
    <n v="41787"/>
    <n v="1"/>
    <n v="41787"/>
    <s v="33800 1186780479379"/>
    <n v="1186780479379"/>
    <s v="Sanpoil River"/>
    <n v="200.02600000000001"/>
    <n v="485"/>
    <n v="1.4999999999999999E-2"/>
    <n v="15"/>
    <n v="23.5"/>
    <n v="3000"/>
    <n v="4701"/>
    <n v="3"/>
    <x v="1"/>
    <n v="1"/>
    <n v="4701"/>
    <n v="200"/>
    <n v="0.5"/>
    <n v="150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8"/>
    <s v="Polyline"/>
    <n v="1"/>
    <n v="41788"/>
    <n v="1"/>
    <n v="41788"/>
    <s v="34000 1186780479379"/>
    <n v="1186780479379"/>
    <s v="Sanpoil River"/>
    <n v="200.02600000000001"/>
    <n v="485"/>
    <n v="0.01"/>
    <n v="15"/>
    <n v="23.5"/>
    <n v="3000"/>
    <n v="4701"/>
    <n v="3"/>
    <x v="1"/>
    <n v="1"/>
    <n v="4701"/>
    <n v="200"/>
    <n v="0.5"/>
    <n v="150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0"/>
    <s v="Polyline"/>
    <n v="1"/>
    <n v="41790"/>
    <n v="1"/>
    <n v="41790"/>
    <s v="34400 1186780479379"/>
    <n v="1186780479379"/>
    <s v="Sanpoil River"/>
    <n v="200.33099999999999"/>
    <n v="487"/>
    <n v="1.4999999999999999E-2"/>
    <n v="15"/>
    <n v="23.5"/>
    <n v="3005"/>
    <n v="4708"/>
    <n v="3"/>
    <x v="1"/>
    <n v="1"/>
    <n v="4708"/>
    <n v="200"/>
    <n v="0.5"/>
    <n v="1503"/>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3"/>
    <s v="Polyline"/>
    <n v="1"/>
    <n v="41793"/>
    <n v="1"/>
    <n v="41793"/>
    <s v="35000 1186780479379"/>
    <n v="1186780479379"/>
    <s v="Sanpoil River"/>
    <n v="200.029"/>
    <n v="489"/>
    <n v="0.01"/>
    <n v="14.9"/>
    <n v="23.3"/>
    <n v="2980"/>
    <n v="4661"/>
    <n v="3"/>
    <x v="1"/>
    <n v="1"/>
    <n v="4661"/>
    <n v="200"/>
    <n v="0.5"/>
    <n v="149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8"/>
    <s v="Polyline"/>
    <n v="1"/>
    <n v="41798"/>
    <n v="1"/>
    <n v="41798"/>
    <s v="36000 1186780479379"/>
    <n v="1186780479379"/>
    <s v="Sanpoil River"/>
    <n v="200.02500000000001"/>
    <n v="491"/>
    <n v="0.01"/>
    <n v="14.8"/>
    <n v="23.2"/>
    <n v="2960"/>
    <n v="4641"/>
    <n v="3"/>
    <x v="1"/>
    <n v="1"/>
    <n v="4641"/>
    <n v="200"/>
    <n v="0.5"/>
    <n v="148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9"/>
    <s v="Polyline"/>
    <n v="1"/>
    <n v="41799"/>
    <n v="1"/>
    <n v="41799"/>
    <s v="36200 1186780479379"/>
    <n v="1186780479379"/>
    <s v="Sanpoil River"/>
    <n v="200.02500000000001"/>
    <n v="494"/>
    <n v="5.0000000000000001E-3"/>
    <n v="14.8"/>
    <n v="23.2"/>
    <n v="2960"/>
    <n v="4641"/>
    <n v="1"/>
    <x v="1"/>
    <n v="0.25"/>
    <n v="1160"/>
    <n v="50"/>
    <n v="0.5"/>
    <n v="148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0"/>
    <s v="Polyline"/>
    <n v="1"/>
    <n v="41800"/>
    <n v="1"/>
    <n v="41800"/>
    <s v="36400 1186780479379"/>
    <n v="1186780479379"/>
    <s v="Sanpoil River"/>
    <n v="200.024"/>
    <n v="492"/>
    <n v="5.0000000000000001E-3"/>
    <n v="14.8"/>
    <n v="23.2"/>
    <n v="2960"/>
    <n v="4641"/>
    <n v="1"/>
    <x v="1"/>
    <n v="0.25"/>
    <n v="1160"/>
    <n v="50"/>
    <n v="0.5"/>
    <n v="148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4"/>
    <s v="Polyline"/>
    <n v="1"/>
    <n v="41804"/>
    <n v="1"/>
    <n v="41804"/>
    <s v="37200 1186780479379"/>
    <n v="1186780479379"/>
    <s v="Sanpoil River"/>
    <n v="200.024"/>
    <n v="497"/>
    <n v="5.0000000000000001E-3"/>
    <n v="14.8"/>
    <n v="23.2"/>
    <n v="2960"/>
    <n v="4641"/>
    <n v="1"/>
    <x v="1"/>
    <n v="0.25"/>
    <n v="1160"/>
    <n v="50"/>
    <n v="0.5"/>
    <n v="1480"/>
    <n v="100"/>
    <n v="1"/>
    <n v="0"/>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8"/>
    <s v="Polyline"/>
    <n v="1"/>
    <n v="41808"/>
    <n v="1"/>
    <n v="41808"/>
    <s v="38000 1186780479379"/>
    <n v="1186780479379"/>
    <s v="Sanpoil River"/>
    <n v="200.02500000000001"/>
    <n v="498"/>
    <n v="1.4999999999999999E-2"/>
    <n v="14.8"/>
    <n v="23.2"/>
    <n v="2960"/>
    <n v="4641"/>
    <n v="3"/>
    <x v="1"/>
    <n v="1"/>
    <n v="4641"/>
    <n v="200"/>
    <n v="0.5"/>
    <n v="1480"/>
    <n v="1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9"/>
    <s v="Polyline"/>
    <n v="1"/>
    <n v="41809"/>
    <n v="1"/>
    <n v="41809"/>
    <s v="38200 1186780479379"/>
    <n v="1186780479379"/>
    <s v="Sanpoil River"/>
    <n v="200.32900000000001"/>
    <n v="500"/>
    <n v="0.01"/>
    <n v="14.8"/>
    <n v="23.2"/>
    <n v="2965"/>
    <n v="4648"/>
    <n v="3"/>
    <x v="1"/>
    <n v="1"/>
    <n v="4648"/>
    <n v="200"/>
    <n v="0.5"/>
    <n v="1483"/>
    <n v="1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2"/>
    <s v="Polyline"/>
    <n v="1"/>
    <n v="41812"/>
    <n v="1"/>
    <n v="41812"/>
    <s v="38800 1186780479379"/>
    <n v="1186780479379"/>
    <s v="Sanpoil River"/>
    <n v="200.02500000000001"/>
    <n v="503"/>
    <n v="0.01"/>
    <n v="14.8"/>
    <n v="23.2"/>
    <n v="2960"/>
    <n v="4641"/>
    <n v="3"/>
    <x v="1"/>
    <n v="1"/>
    <n v="4641"/>
    <n v="200"/>
    <n v="0.5"/>
    <n v="1480"/>
    <n v="1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20"/>
    <s v="Polyline"/>
    <n v="1"/>
    <n v="41820"/>
    <n v="1"/>
    <n v="41820"/>
    <s v="40400 1186780479379"/>
    <n v="1186780479379"/>
    <s v="Sanpoil River"/>
    <n v="200.03700000000001"/>
    <n v="505"/>
    <n v="0.01"/>
    <n v="14.5"/>
    <n v="22.8"/>
    <n v="2901"/>
    <n v="4561"/>
    <n v="3"/>
    <x v="1"/>
    <n v="1"/>
    <n v="4561"/>
    <n v="200"/>
    <n v="0.5"/>
    <n v="1451"/>
    <n v="1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23"/>
    <s v="Polyline"/>
    <n v="1"/>
    <n v="41823"/>
    <n v="1"/>
    <n v="41823"/>
    <s v="41000 1186780479379"/>
    <n v="1186780479379"/>
    <s v="Sanpoil River"/>
    <n v="200.04"/>
    <n v="507"/>
    <n v="2.5000000000000001E-2"/>
    <n v="14.5"/>
    <n v="22.8"/>
    <n v="2901"/>
    <n v="4561"/>
    <n v="3"/>
    <x v="1"/>
    <n v="1"/>
    <n v="4561"/>
    <n v="200"/>
    <n v="0.5"/>
    <n v="1451"/>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24"/>
    <s v="Polyline"/>
    <n v="1"/>
    <n v="41824"/>
    <n v="1"/>
    <n v="41824"/>
    <s v="41200 1186780479379"/>
    <n v="1186780479379"/>
    <s v="Sanpoil River"/>
    <n v="200.03200000000001"/>
    <n v="509"/>
    <n v="1.4999999999999999E-2"/>
    <n v="14.5"/>
    <n v="22.8"/>
    <n v="2900"/>
    <n v="4561"/>
    <n v="3"/>
    <x v="1"/>
    <n v="1"/>
    <n v="4561"/>
    <n v="200"/>
    <n v="0.5"/>
    <n v="1450"/>
    <n v="1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25"/>
    <s v="Polyline"/>
    <n v="1"/>
    <n v="41825"/>
    <n v="1"/>
    <n v="41825"/>
    <s v="41400 1186780479379"/>
    <n v="1186780479379"/>
    <s v="Sanpoil River"/>
    <n v="200.03200000000001"/>
    <n v="507"/>
    <n v="0.01"/>
    <n v="14.5"/>
    <n v="22.8"/>
    <n v="2900"/>
    <n v="4561"/>
    <n v="3"/>
    <x v="1"/>
    <n v="1"/>
    <n v="4561"/>
    <n v="200"/>
    <n v="0.5"/>
    <n v="1450"/>
    <n v="1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26"/>
    <s v="Polyline"/>
    <n v="1"/>
    <n v="41826"/>
    <n v="1"/>
    <n v="41826"/>
    <s v="41600 1186780479379"/>
    <n v="1186780479379"/>
    <s v="Sanpoil River"/>
    <n v="200.03200000000001"/>
    <n v="508"/>
    <n v="1.4999999999999999E-2"/>
    <n v="14.5"/>
    <n v="22.8"/>
    <n v="2900"/>
    <n v="4561"/>
    <n v="3"/>
    <x v="1"/>
    <n v="1"/>
    <n v="4561"/>
    <n v="200"/>
    <n v="0.5"/>
    <n v="1450"/>
    <n v="1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7"/>
    <s v="Polyline"/>
    <n v="1"/>
    <n v="41837"/>
    <n v="1"/>
    <n v="41837"/>
    <s v="43800 1186780479379"/>
    <n v="1186780479379"/>
    <s v="Sanpoil River"/>
    <n v="200.00700000000001"/>
    <n v="506"/>
    <n v="0.01"/>
    <n v="14.5"/>
    <n v="22.7"/>
    <n v="2900"/>
    <n v="4540"/>
    <n v="3"/>
    <x v="1"/>
    <n v="1"/>
    <n v="4540"/>
    <n v="200"/>
    <n v="0.5"/>
    <n v="1450"/>
    <n v="1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8"/>
    <s v="Polyline"/>
    <n v="1"/>
    <n v="41838"/>
    <n v="1"/>
    <n v="41838"/>
    <s v="44000 1186780479379"/>
    <n v="1186780479379"/>
    <s v="Sanpoil River"/>
    <n v="200.00700000000001"/>
    <n v="508"/>
    <n v="0.01"/>
    <n v="14.5"/>
    <n v="22.7"/>
    <n v="2900"/>
    <n v="4540"/>
    <n v="3"/>
    <x v="1"/>
    <n v="1"/>
    <n v="4540"/>
    <n v="200"/>
    <n v="0.5"/>
    <n v="1450"/>
    <n v="1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43"/>
    <s v="Polyline"/>
    <n v="1"/>
    <n v="41843"/>
    <n v="1"/>
    <n v="41843"/>
    <s v="45000 1186780479379"/>
    <n v="1186780479379"/>
    <s v="Sanpoil River"/>
    <n v="200.00299999999999"/>
    <n v="509"/>
    <n v="0.01"/>
    <n v="14.2"/>
    <n v="22.4"/>
    <n v="2840"/>
    <n v="4480"/>
    <n v="3"/>
    <x v="1"/>
    <n v="1"/>
    <n v="4480"/>
    <n v="200"/>
    <n v="0.5"/>
    <n v="1420"/>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7"/>
    <s v="Polyline"/>
    <n v="1"/>
    <n v="41857"/>
    <n v="1"/>
    <n v="41857"/>
    <s v="47800 1186780479379"/>
    <n v="1186780479379"/>
    <s v="Sanpoil River"/>
    <n v="200.018"/>
    <n v="515"/>
    <n v="0.01"/>
    <n v="14.1"/>
    <n v="22.3"/>
    <n v="2820"/>
    <n v="4460"/>
    <n v="3"/>
    <x v="1"/>
    <n v="1"/>
    <n v="4460"/>
    <n v="200"/>
    <n v="0.5"/>
    <n v="1410"/>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9"/>
    <s v="Polyline"/>
    <n v="1"/>
    <n v="41869"/>
    <n v="1"/>
    <n v="41869"/>
    <s v="50200 1186780479379"/>
    <n v="1186780479379"/>
    <s v="Sanpoil River"/>
    <n v="200.018"/>
    <n v="517"/>
    <n v="0.01"/>
    <n v="14.1"/>
    <n v="22.2"/>
    <n v="2820"/>
    <n v="4440"/>
    <n v="3"/>
    <x v="1"/>
    <n v="1"/>
    <n v="4440"/>
    <n v="200"/>
    <n v="0.5"/>
    <n v="141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0"/>
    <s v="Polyline"/>
    <n v="1"/>
    <n v="41870"/>
    <n v="1"/>
    <n v="41870"/>
    <s v="50400 1186780479379"/>
    <n v="1186780479379"/>
    <s v="Sanpoil River"/>
    <n v="199.99199999999999"/>
    <n v="517"/>
    <n v="0.01"/>
    <n v="14.1"/>
    <n v="22.2"/>
    <n v="2820"/>
    <n v="4440"/>
    <n v="3"/>
    <x v="1"/>
    <n v="1"/>
    <n v="4440"/>
    <n v="200"/>
    <n v="0.5"/>
    <n v="141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4"/>
    <s v="Polyline"/>
    <n v="1"/>
    <n v="41874"/>
    <n v="1"/>
    <n v="41874"/>
    <s v="51200 1186780479379"/>
    <n v="1186780479379"/>
    <s v="Sanpoil River"/>
    <n v="199.976"/>
    <n v="518"/>
    <n v="0.02"/>
    <n v="14.1"/>
    <n v="22.2"/>
    <n v="2820"/>
    <n v="4439"/>
    <n v="3"/>
    <x v="1"/>
    <n v="1"/>
    <n v="4439"/>
    <n v="200"/>
    <n v="0.5"/>
    <n v="141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5"/>
    <s v="Polyline"/>
    <n v="1"/>
    <n v="41875"/>
    <n v="1"/>
    <n v="41875"/>
    <s v="51400 1186780479379"/>
    <n v="1186780479379"/>
    <s v="Sanpoil River"/>
    <n v="199.977"/>
    <n v="521"/>
    <n v="0.01"/>
    <n v="14.1"/>
    <n v="22.2"/>
    <n v="2820"/>
    <n v="4439"/>
    <n v="3"/>
    <x v="1"/>
    <n v="1"/>
    <n v="4439"/>
    <n v="200"/>
    <n v="0.5"/>
    <n v="141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7"/>
    <s v="Polyline"/>
    <n v="1"/>
    <n v="41877"/>
    <n v="1"/>
    <n v="41877"/>
    <s v="51800 1186780479379"/>
    <n v="1186780479379"/>
    <s v="Sanpoil River"/>
    <n v="199.977"/>
    <n v="524"/>
    <n v="0.01"/>
    <n v="14.1"/>
    <n v="22.2"/>
    <n v="2820"/>
    <n v="4439"/>
    <n v="3"/>
    <x v="1"/>
    <n v="1"/>
    <n v="4439"/>
    <n v="200"/>
    <n v="0.5"/>
    <n v="141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0"/>
    <s v="Polyline"/>
    <n v="1"/>
    <n v="41880"/>
    <n v="1"/>
    <n v="41880"/>
    <s v="52400 1186780479379"/>
    <n v="1186780479379"/>
    <s v="Sanpoil River"/>
    <n v="199.977"/>
    <n v="526"/>
    <n v="0.03"/>
    <n v="13.9"/>
    <n v="22"/>
    <n v="2780"/>
    <n v="4399"/>
    <n v="3"/>
    <x v="1"/>
    <n v="1"/>
    <n v="4399"/>
    <n v="200"/>
    <n v="0.5"/>
    <n v="139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2"/>
    <s v="Polyline"/>
    <n v="1"/>
    <n v="41882"/>
    <n v="1"/>
    <n v="41882"/>
    <s v="52800 1186780479379"/>
    <n v="1186780479379"/>
    <s v="Sanpoil River"/>
    <n v="199.97800000000001"/>
    <n v="527"/>
    <n v="0.02"/>
    <n v="13.9"/>
    <n v="22"/>
    <n v="2780"/>
    <n v="4400"/>
    <n v="3"/>
    <x v="1"/>
    <n v="1"/>
    <n v="4400"/>
    <n v="200"/>
    <n v="0.5"/>
    <n v="139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3"/>
    <s v="Polyline"/>
    <n v="1"/>
    <n v="41883"/>
    <n v="1"/>
    <n v="41883"/>
    <s v="53000 1186780479379"/>
    <n v="1186780479379"/>
    <s v="Sanpoil River"/>
    <n v="199.977"/>
    <n v="526"/>
    <n v="1.4999999999999999E-2"/>
    <n v="13.9"/>
    <n v="22"/>
    <n v="2780"/>
    <n v="4399"/>
    <n v="3"/>
    <x v="1"/>
    <n v="1"/>
    <n v="4399"/>
    <n v="200"/>
    <n v="0.5"/>
    <n v="139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5"/>
    <s v="Polyline"/>
    <n v="1"/>
    <n v="41885"/>
    <n v="1"/>
    <n v="41885"/>
    <s v="53400 1186780479379"/>
    <n v="1186780479379"/>
    <s v="Sanpoil River"/>
    <n v="199.97499999999999"/>
    <n v="527"/>
    <n v="0.01"/>
    <n v="13.8"/>
    <n v="21.8"/>
    <n v="2760"/>
    <n v="4359"/>
    <n v="3"/>
    <x v="1"/>
    <n v="1"/>
    <n v="4359"/>
    <n v="200"/>
    <n v="0.5"/>
    <n v="1380"/>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9"/>
    <s v="Polyline"/>
    <n v="1"/>
    <n v="41889"/>
    <n v="1"/>
    <n v="41889"/>
    <s v="54200 1186780479379"/>
    <n v="1186780479379"/>
    <s v="Sanpoil River"/>
    <n v="199.97499999999999"/>
    <n v="531"/>
    <n v="1.4999999999999999E-2"/>
    <n v="13.8"/>
    <n v="21.8"/>
    <n v="2760"/>
    <n v="4359"/>
    <n v="3"/>
    <x v="1"/>
    <n v="1"/>
    <n v="4359"/>
    <n v="200"/>
    <n v="0.5"/>
    <n v="1380"/>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0"/>
    <s v="Polyline"/>
    <n v="1"/>
    <n v="41890"/>
    <n v="1"/>
    <n v="41890"/>
    <s v="54400 1186780479379"/>
    <n v="1186780479379"/>
    <s v="Sanpoil River"/>
    <n v="200.28"/>
    <n v="531"/>
    <n v="1.4999999999999999E-2"/>
    <n v="13.8"/>
    <n v="21.8"/>
    <n v="2764"/>
    <n v="4366"/>
    <n v="3"/>
    <x v="1"/>
    <n v="1"/>
    <n v="4366"/>
    <n v="200"/>
    <n v="0.5"/>
    <n v="1382"/>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5"/>
    <s v="Polyline"/>
    <n v="1"/>
    <n v="41895"/>
    <n v="1"/>
    <n v="41895"/>
    <s v="55400 1186780479379"/>
    <n v="1186780479379"/>
    <s v="Sanpoil River"/>
    <n v="199.982"/>
    <n v="532"/>
    <n v="0.01"/>
    <n v="13.8"/>
    <n v="21.7"/>
    <n v="2760"/>
    <n v="4340"/>
    <n v="3"/>
    <x v="1"/>
    <n v="1"/>
    <n v="4340"/>
    <n v="200"/>
    <n v="0.5"/>
    <n v="1380"/>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7"/>
    <s v="Polyline"/>
    <n v="1"/>
    <n v="41897"/>
    <n v="1"/>
    <n v="41897"/>
    <s v="55800 1186780479379"/>
    <n v="1186780479379"/>
    <s v="Sanpoil River"/>
    <n v="200.28700000000001"/>
    <n v="533"/>
    <n v="0.01"/>
    <n v="13.8"/>
    <n v="21.7"/>
    <n v="2764"/>
    <n v="4346"/>
    <n v="3"/>
    <x v="1"/>
    <n v="1"/>
    <n v="4346"/>
    <n v="200"/>
    <n v="0.5"/>
    <n v="1382"/>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4"/>
    <s v="Polyline"/>
    <n v="1"/>
    <n v="41904"/>
    <n v="1"/>
    <n v="41904"/>
    <s v="57200 1186780479379"/>
    <n v="1186780479379"/>
    <s v="Sanpoil River"/>
    <n v="199.97200000000001"/>
    <n v="534"/>
    <n v="5.0000000000000001E-3"/>
    <n v="13.7"/>
    <n v="21.6"/>
    <n v="2740"/>
    <n v="4319"/>
    <n v="1"/>
    <x v="1"/>
    <n v="0.25"/>
    <n v="1080"/>
    <n v="50"/>
    <n v="0.5"/>
    <n v="1370"/>
    <n v="1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0"/>
    <s v="Polyline"/>
    <n v="1"/>
    <n v="41910"/>
    <n v="1"/>
    <n v="41910"/>
    <s v="58400 1186780479379"/>
    <n v="1186780479379"/>
    <s v="Sanpoil River"/>
    <n v="199.97200000000001"/>
    <n v="542"/>
    <n v="0.01"/>
    <n v="13.7"/>
    <n v="21.6"/>
    <n v="2740"/>
    <n v="4319"/>
    <n v="3"/>
    <x v="1"/>
    <n v="1"/>
    <n v="4319"/>
    <n v="200"/>
    <n v="0.5"/>
    <n v="1370"/>
    <n v="1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9"/>
    <s v="Polyline"/>
    <n v="1"/>
    <n v="41919"/>
    <n v="1"/>
    <n v="41919"/>
    <s v="60200 1186780479379"/>
    <n v="1186780479379"/>
    <s v="Sanpoil River"/>
    <n v="199.97900000000001"/>
    <n v="546"/>
    <n v="1.4999999999999999E-2"/>
    <n v="13.3"/>
    <n v="21.1"/>
    <n v="2660"/>
    <n v="4220"/>
    <n v="3"/>
    <x v="1"/>
    <n v="1"/>
    <n v="4220"/>
    <n v="200"/>
    <n v="0.5"/>
    <n v="1330"/>
    <n v="1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20"/>
    <s v="Polyline"/>
    <n v="1"/>
    <n v="41920"/>
    <n v="1"/>
    <n v="41920"/>
    <s v="60400 1186780479379"/>
    <n v="1186780479379"/>
    <s v="Sanpoil River"/>
    <n v="199.97900000000001"/>
    <n v="545"/>
    <n v="0.01"/>
    <n v="13.3"/>
    <n v="21.1"/>
    <n v="2660"/>
    <n v="4220"/>
    <n v="3"/>
    <x v="1"/>
    <n v="1"/>
    <n v="4220"/>
    <n v="200"/>
    <n v="0.5"/>
    <n v="1330"/>
    <n v="1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21"/>
    <s v="Polyline"/>
    <n v="1"/>
    <n v="41921"/>
    <n v="1"/>
    <n v="41921"/>
    <s v="60600 1186780479379"/>
    <n v="1186780479379"/>
    <s v="Sanpoil River"/>
    <n v="199.97900000000001"/>
    <n v="546"/>
    <n v="1.4999999999999999E-2"/>
    <n v="13.3"/>
    <n v="21.1"/>
    <n v="2660"/>
    <n v="4220"/>
    <n v="3"/>
    <x v="1"/>
    <n v="1"/>
    <n v="4220"/>
    <n v="200"/>
    <n v="0.5"/>
    <n v="1330"/>
    <n v="1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38"/>
    <s v="Polyline"/>
    <n v="1"/>
    <n v="41938"/>
    <n v="1"/>
    <n v="41938"/>
    <s v="64000 1186780479379"/>
    <n v="1186780479379"/>
    <s v="Sanpoil River"/>
    <n v="199.99100000000001"/>
    <n v="556"/>
    <n v="1.4999999999999999E-2"/>
    <n v="13.1"/>
    <n v="20.7"/>
    <n v="2620"/>
    <n v="4140"/>
    <n v="3"/>
    <x v="1"/>
    <n v="1"/>
    <n v="4140"/>
    <n v="200"/>
    <n v="0.5"/>
    <n v="1310"/>
    <n v="10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54"/>
    <s v="Polyline"/>
    <n v="1"/>
    <n v="41954"/>
    <n v="1"/>
    <n v="41954"/>
    <s v="67200 1186780479379"/>
    <n v="1186780479379"/>
    <s v="Sanpoil River"/>
    <n v="199.96600000000001"/>
    <n v="567"/>
    <n v="1.4999999999999999E-2"/>
    <n v="13"/>
    <n v="20.6"/>
    <n v="2600"/>
    <n v="4119"/>
    <n v="3"/>
    <x v="1"/>
    <n v="1"/>
    <n v="4119"/>
    <n v="200"/>
    <n v="0.5"/>
    <n v="1300"/>
    <n v="100"/>
    <n v="1"/>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56"/>
    <s v="Polyline"/>
    <n v="1"/>
    <n v="41956"/>
    <n v="1"/>
    <n v="41956"/>
    <s v="67600 1186780479379"/>
    <n v="1186780479379"/>
    <s v="Sanpoil River"/>
    <n v="199.96600000000001"/>
    <n v="570"/>
    <n v="0.01"/>
    <n v="13"/>
    <n v="20.6"/>
    <n v="2600"/>
    <n v="4119"/>
    <n v="3"/>
    <x v="1"/>
    <n v="1"/>
    <n v="4119"/>
    <n v="200"/>
    <n v="0.5"/>
    <n v="1300"/>
    <n v="100"/>
    <n v="0"/>
    <n v="0"/>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4"/>
    <s v="Polyline"/>
    <n v="1"/>
    <n v="41974"/>
    <n v="1"/>
    <n v="41974"/>
    <s v="71200 1186780479379"/>
    <n v="1186780479379"/>
    <s v="Sanpoil River"/>
    <n v="199.95099999999999"/>
    <n v="580"/>
    <n v="5.0000000000000001E-3"/>
    <n v="12.7"/>
    <n v="20.100000000000001"/>
    <n v="2539"/>
    <n v="4019"/>
    <n v="1"/>
    <x v="1"/>
    <n v="0.25"/>
    <n v="1005"/>
    <n v="50"/>
    <n v="0.5"/>
    <n v="1270"/>
    <n v="1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6"/>
    <s v="Polyline"/>
    <n v="1"/>
    <n v="41976"/>
    <n v="1"/>
    <n v="41976"/>
    <s v="71600 1186780479379"/>
    <n v="1186780479379"/>
    <s v="Sanpoil River"/>
    <n v="199.95099999999999"/>
    <n v="583"/>
    <n v="1.4999999999999999E-2"/>
    <n v="12.7"/>
    <n v="20.100000000000001"/>
    <n v="2539"/>
    <n v="4019"/>
    <n v="3"/>
    <x v="1"/>
    <n v="1"/>
    <n v="4019"/>
    <n v="200"/>
    <n v="0.5"/>
    <n v="1270"/>
    <n v="1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9"/>
    <s v="Polyline"/>
    <n v="1"/>
    <n v="41979"/>
    <n v="0"/>
    <n v="41979"/>
    <s v="72200 1186780479379"/>
    <n v="1186780479379"/>
    <s v="Sanpoil River"/>
    <n v="199.952"/>
    <n v="585"/>
    <n v="0.01"/>
    <n v="12.6"/>
    <n v="20.100000000000001"/>
    <n v="2519"/>
    <n v="4019"/>
    <n v="3"/>
    <x v="1"/>
    <n v="1"/>
    <n v="4019"/>
    <n v="200"/>
    <n v="0.5"/>
    <n v="1260"/>
    <n v="100"/>
    <n v="1"/>
    <n v="1"/>
    <n v="4"/>
    <s v="meandering"/>
    <s v=" "/>
    <s v=" "/>
    <x v="1"/>
    <x v="2"/>
    <x v="5"/>
    <s v=" "/>
    <s v=" "/>
    <s v=" "/>
    <s v=" "/>
    <s v=" "/>
    <s v=" "/>
    <s v=" "/>
    <s v=" "/>
    <s v=" "/>
    <s v=" "/>
    <s v=" "/>
    <n v="0"/>
    <n v="0"/>
    <n v="0"/>
  </r>
  <r>
    <n v="41983"/>
    <s v="Polyline"/>
    <n v="1"/>
    <n v="41983"/>
    <n v="1"/>
    <n v="41983"/>
    <s v="73000 1186780479379"/>
    <n v="1186780479379"/>
    <s v="Sanpoil River"/>
    <n v="199.96"/>
    <n v="588"/>
    <n v="0.01"/>
    <n v="9.4"/>
    <n v="15.2"/>
    <n v="1880"/>
    <n v="3039"/>
    <n v="3"/>
    <x v="1"/>
    <n v="1"/>
    <n v="3039"/>
    <n v="200"/>
    <n v="0.5"/>
    <n v="940"/>
    <n v="1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1984"/>
    <s v="Polyline"/>
    <n v="1"/>
    <n v="41984"/>
    <n v="1"/>
    <n v="41984"/>
    <s v="73200 1186780479379"/>
    <n v="1186780479379"/>
    <s v="Sanpoil River"/>
    <n v="200.26499999999999"/>
    <n v="591"/>
    <n v="0.02"/>
    <n v="9.4"/>
    <n v="15.2"/>
    <n v="1882"/>
    <n v="3044"/>
    <n v="3"/>
    <x v="1"/>
    <n v="1"/>
    <n v="3044"/>
    <n v="200"/>
    <n v="0.5"/>
    <n v="941"/>
    <n v="1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1987"/>
    <s v="Polyline"/>
    <n v="1"/>
    <n v="41987"/>
    <n v="1"/>
    <n v="41987"/>
    <s v="73800 1186780479379"/>
    <n v="1186780479379"/>
    <s v="Sanpoil River"/>
    <n v="199.96"/>
    <n v="599"/>
    <n v="3.5000000000000003E-2"/>
    <n v="9.4"/>
    <n v="15.2"/>
    <n v="1880"/>
    <n v="3039"/>
    <n v="3"/>
    <x v="1"/>
    <n v="1"/>
    <n v="3039"/>
    <n v="200"/>
    <n v="0.5"/>
    <n v="940"/>
    <n v="100"/>
    <n v="1"/>
    <n v="0"/>
    <n v="4"/>
    <s v="island-braided"/>
    <s v="Oncorhynchus mykiss"/>
    <s v="summer"/>
    <x v="0"/>
    <x v="1"/>
    <x v="4"/>
    <s v="ACSAN-s"/>
    <s v="na"/>
    <s v="na"/>
    <s v="independent"/>
    <s v="functionally extirpated"/>
    <s v="anthropogenically blocked"/>
    <n v="170200040107"/>
    <s v="Thirteenmile Creek"/>
    <s v="N"/>
    <s v=" "/>
    <s v="Interior Columbia"/>
    <n v="0"/>
    <n v="180844.73514800001"/>
    <n v="879761172.39600003"/>
  </r>
  <r>
    <n v="41994"/>
    <s v="Polyline"/>
    <n v="1"/>
    <n v="41994"/>
    <n v="1"/>
    <n v="41994"/>
    <s v="75200 1186780479379"/>
    <n v="1186780479379"/>
    <s v="Sanpoil River"/>
    <n v="199.99799999999999"/>
    <n v="605"/>
    <n v="0.01"/>
    <n v="9.3000000000000007"/>
    <n v="15.2"/>
    <n v="1860"/>
    <n v="3040"/>
    <n v="3"/>
    <x v="1"/>
    <n v="1"/>
    <n v="3040"/>
    <n v="200"/>
    <n v="0.5"/>
    <n v="930"/>
    <n v="1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1995"/>
    <s v="Polyline"/>
    <n v="1"/>
    <n v="41995"/>
    <n v="1"/>
    <n v="41995"/>
    <s v="75400 1186780479379"/>
    <n v="1186780479379"/>
    <s v="Sanpoil River"/>
    <n v="199.99799999999999"/>
    <n v="603"/>
    <n v="1.4999999999999999E-2"/>
    <n v="9.3000000000000007"/>
    <n v="15.2"/>
    <n v="1860"/>
    <n v="3040"/>
    <n v="3"/>
    <x v="1"/>
    <n v="1"/>
    <n v="3040"/>
    <n v="200"/>
    <n v="0.5"/>
    <n v="930"/>
    <n v="1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16"/>
    <s v="Polyline"/>
    <n v="1"/>
    <n v="42016"/>
    <n v="1"/>
    <n v="42016"/>
    <s v="79600 1186780479379"/>
    <n v="1186780479379"/>
    <s v="Sanpoil River"/>
    <n v="199.93799999999999"/>
    <n v="629"/>
    <n v="1.4999999999999999E-2"/>
    <n v="9.1"/>
    <n v="14.8"/>
    <n v="1819"/>
    <n v="2959"/>
    <n v="3"/>
    <x v="1"/>
    <n v="1"/>
    <n v="2959"/>
    <n v="200"/>
    <n v="0.5"/>
    <n v="910"/>
    <n v="1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29"/>
    <s v="Polyline"/>
    <n v="1"/>
    <n v="42029"/>
    <n v="1"/>
    <n v="42029"/>
    <s v="82200 1186780479379"/>
    <n v="1186780479379"/>
    <s v="Sanpoil River"/>
    <n v="199.93199999999999"/>
    <n v="642"/>
    <n v="0.01"/>
    <n v="9"/>
    <n v="14.7"/>
    <n v="1799"/>
    <n v="2939"/>
    <n v="3"/>
    <x v="1"/>
    <n v="1"/>
    <n v="2939"/>
    <n v="200"/>
    <n v="0.5"/>
    <n v="900"/>
    <n v="100"/>
    <n v="1"/>
    <n v="1"/>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31"/>
    <s v="Polyline"/>
    <n v="1"/>
    <n v="42031"/>
    <n v="1"/>
    <n v="42031"/>
    <s v="82600 1186780479379"/>
    <n v="1186780479379"/>
    <s v="Sanpoil River"/>
    <n v="199.92"/>
    <n v="645"/>
    <n v="0.01"/>
    <n v="9"/>
    <n v="14.7"/>
    <n v="1799"/>
    <n v="2939"/>
    <n v="3"/>
    <x v="1"/>
    <n v="1"/>
    <n v="2939"/>
    <n v="200"/>
    <n v="0.5"/>
    <n v="900"/>
    <n v="100"/>
    <n v="1"/>
    <n v="1"/>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64"/>
    <s v="Polyline"/>
    <n v="1"/>
    <n v="42064"/>
    <n v="1"/>
    <n v="42064"/>
    <s v="89200 1186780479379"/>
    <n v="1186780479379"/>
    <s v="Sanpoil River"/>
    <n v="199.946"/>
    <n v="677"/>
    <n v="1.4999999999999999E-2"/>
    <n v="8.1"/>
    <n v="13.3"/>
    <n v="1620"/>
    <n v="2659"/>
    <n v="1"/>
    <x v="1"/>
    <n v="0.25"/>
    <n v="665"/>
    <n v="50"/>
    <n v="0.5"/>
    <n v="810"/>
    <n v="1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5"/>
    <s v="Polyline"/>
    <n v="1"/>
    <n v="42065"/>
    <n v="1"/>
    <n v="42065"/>
    <s v="89400 1186780479379"/>
    <n v="1186780479379"/>
    <s v="Sanpoil River"/>
    <n v="200.25"/>
    <n v="678"/>
    <n v="0.01"/>
    <n v="8.1"/>
    <n v="13.3"/>
    <n v="1622"/>
    <n v="2663"/>
    <n v="1"/>
    <x v="1"/>
    <n v="0.25"/>
    <n v="666"/>
    <n v="50"/>
    <n v="0.5"/>
    <n v="811"/>
    <n v="1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8"/>
    <s v="Polyline"/>
    <n v="1"/>
    <n v="42088"/>
    <n v="1"/>
    <n v="42088"/>
    <s v="94000 1186780479379"/>
    <n v="1186780479379"/>
    <s v="Sanpoil River"/>
    <n v="199.93600000000001"/>
    <n v="678"/>
    <n v="0.01"/>
    <n v="7.7"/>
    <n v="12.7"/>
    <n v="1540"/>
    <n v="2539"/>
    <n v="1"/>
    <x v="1"/>
    <n v="0.25"/>
    <n v="635"/>
    <n v="50"/>
    <n v="0.5"/>
    <n v="770"/>
    <n v="1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103"/>
    <s v="Polyline"/>
    <n v="1"/>
    <n v="42103"/>
    <n v="1"/>
    <n v="42103"/>
    <s v="97000 1186780479379"/>
    <n v="1186780479379"/>
    <s v="Sanpoil River"/>
    <n v="200.227"/>
    <n v="681"/>
    <n v="0.01"/>
    <n v="7.6"/>
    <n v="12.6"/>
    <n v="1522"/>
    <n v="2523"/>
    <n v="3"/>
    <x v="1"/>
    <n v="1"/>
    <n v="2523"/>
    <n v="200"/>
    <n v="0.5"/>
    <n v="761"/>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5"/>
    <s v="Polyline"/>
    <n v="1"/>
    <n v="42105"/>
    <n v="0"/>
    <n v="42105"/>
    <s v="97400 1186780479379"/>
    <n v="1186780479379"/>
    <s v="Sanpoil River"/>
    <n v="199.93100000000001"/>
    <n v="684"/>
    <n v="0.01"/>
    <n v="7.6"/>
    <n v="12.6"/>
    <n v="1519"/>
    <n v="2519"/>
    <n v="3"/>
    <x v="1"/>
    <n v="1"/>
    <n v="2519"/>
    <n v="200"/>
    <n v="0.5"/>
    <n v="760"/>
    <n v="100"/>
    <n v="1"/>
    <n v="1"/>
    <n v="4"/>
    <s v="meandering"/>
    <s v=" "/>
    <s v=" "/>
    <x v="1"/>
    <x v="2"/>
    <x v="5"/>
    <s v=" "/>
    <s v=" "/>
    <s v=" "/>
    <s v=" "/>
    <s v=" "/>
    <s v=" "/>
    <s v=" "/>
    <s v=" "/>
    <s v=" "/>
    <s v=" "/>
    <s v=" "/>
    <n v="0"/>
    <n v="0"/>
    <n v="0"/>
  </r>
  <r>
    <n v="42106"/>
    <s v="Polyline"/>
    <n v="1"/>
    <n v="42106"/>
    <n v="1"/>
    <n v="42106"/>
    <s v="97600 1186780479379"/>
    <n v="1186780479379"/>
    <s v="Sanpoil River"/>
    <n v="199.93100000000001"/>
    <n v="684"/>
    <n v="1.4999999999999999E-2"/>
    <n v="7.6"/>
    <n v="12.6"/>
    <n v="1519"/>
    <n v="2519"/>
    <n v="3"/>
    <x v="1"/>
    <n v="1"/>
    <n v="2519"/>
    <n v="200"/>
    <n v="0.5"/>
    <n v="760"/>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7"/>
    <s v="Polyline"/>
    <n v="1"/>
    <n v="42107"/>
    <n v="0"/>
    <n v="42107"/>
    <s v="97800 1186780479379"/>
    <n v="1186780479379"/>
    <s v="Sanpoil River"/>
    <n v="199.929"/>
    <n v="685"/>
    <n v="0.01"/>
    <n v="7.6"/>
    <n v="12.6"/>
    <n v="1519"/>
    <n v="2519"/>
    <n v="3"/>
    <x v="1"/>
    <n v="1"/>
    <n v="2519"/>
    <n v="200"/>
    <n v="0.5"/>
    <n v="760"/>
    <n v="100"/>
    <n v="1"/>
    <n v="1"/>
    <n v="4"/>
    <s v="meandering"/>
    <s v=" "/>
    <s v=" "/>
    <x v="1"/>
    <x v="2"/>
    <x v="5"/>
    <s v=" "/>
    <s v=" "/>
    <s v=" "/>
    <s v=" "/>
    <s v=" "/>
    <s v=" "/>
    <s v=" "/>
    <s v=" "/>
    <s v=" "/>
    <s v=" "/>
    <s v=" "/>
    <n v="0"/>
    <n v="0"/>
    <n v="0"/>
  </r>
  <r>
    <n v="42108"/>
    <s v="Polyline"/>
    <n v="1"/>
    <n v="42108"/>
    <n v="1"/>
    <n v="42108"/>
    <s v="98000 1186780479379"/>
    <n v="1186780479379"/>
    <s v="Sanpoil River"/>
    <n v="199.92099999999999"/>
    <n v="686"/>
    <n v="5.0000000000000001E-3"/>
    <n v="6.2"/>
    <n v="10.5"/>
    <n v="1240"/>
    <n v="2099"/>
    <n v="1"/>
    <x v="1"/>
    <n v="0.25"/>
    <n v="525"/>
    <n v="50"/>
    <n v="0.5"/>
    <n v="620"/>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0"/>
    <s v="Polyline"/>
    <n v="1"/>
    <n v="42110"/>
    <n v="1"/>
    <n v="42110"/>
    <s v="98400 1186780479379"/>
    <n v="1186780479379"/>
    <s v="Sanpoil River"/>
    <n v="199.92099999999999"/>
    <n v="688"/>
    <n v="1.4999999999999999E-2"/>
    <n v="6.2"/>
    <n v="10.5"/>
    <n v="1240"/>
    <n v="2099"/>
    <n v="3"/>
    <x v="1"/>
    <n v="1"/>
    <n v="2099"/>
    <n v="200"/>
    <n v="0.5"/>
    <n v="620"/>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1"/>
    <s v="Polyline"/>
    <n v="1"/>
    <n v="42121"/>
    <n v="1"/>
    <n v="42121"/>
    <s v="100600 1186780479379"/>
    <n v="1186780479379"/>
    <s v="Sanpoil River"/>
    <n v="199.995"/>
    <n v="696"/>
    <n v="0.01"/>
    <n v="6.1"/>
    <n v="10.4"/>
    <n v="1220"/>
    <n v="2080"/>
    <n v="3"/>
    <x v="1"/>
    <n v="1"/>
    <n v="2080"/>
    <n v="200"/>
    <n v="0.5"/>
    <n v="610"/>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2"/>
    <s v="Polyline"/>
    <n v="1"/>
    <n v="42122"/>
    <n v="1"/>
    <n v="42122"/>
    <s v="100800 1186780479379"/>
    <n v="1186780479379"/>
    <s v="Sanpoil River"/>
    <n v="200.29900000000001"/>
    <n v="697"/>
    <n v="0.01"/>
    <n v="6.1"/>
    <n v="10.4"/>
    <n v="1222"/>
    <n v="2083"/>
    <n v="3"/>
    <x v="1"/>
    <n v="1"/>
    <n v="2083"/>
    <n v="200"/>
    <n v="0.5"/>
    <n v="611"/>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3"/>
    <s v="Polyline"/>
    <n v="1"/>
    <n v="42123"/>
    <n v="1"/>
    <n v="42123"/>
    <s v="101000 1186780479379"/>
    <n v="1186780479379"/>
    <s v="Sanpoil River"/>
    <n v="200.00200000000001"/>
    <n v="698"/>
    <n v="0.01"/>
    <n v="6.1"/>
    <n v="10.4"/>
    <n v="1220"/>
    <n v="2080"/>
    <n v="3"/>
    <x v="1"/>
    <n v="1"/>
    <n v="2080"/>
    <n v="200"/>
    <n v="0.5"/>
    <n v="610"/>
    <n v="1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36"/>
    <s v="Polyline"/>
    <n v="1"/>
    <n v="42136"/>
    <n v="1"/>
    <n v="42136"/>
    <s v="103600 1186780479379"/>
    <n v="1186780479379"/>
    <s v="Sanpoil River"/>
    <n v="199.97499999999999"/>
    <n v="722"/>
    <n v="1.4999999999999999E-2"/>
    <n v="4.5"/>
    <n v="8.1"/>
    <n v="900"/>
    <n v="1620"/>
    <n v="3"/>
    <x v="1"/>
    <n v="1"/>
    <n v="1620"/>
    <n v="200"/>
    <n v="0.5"/>
    <n v="450"/>
    <n v="1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0"/>
    <s v="Polyline"/>
    <n v="1"/>
    <n v="42140"/>
    <n v="1"/>
    <n v="42140"/>
    <s v="104400 1186780479379"/>
    <n v="1186780479379"/>
    <s v="Sanpoil River"/>
    <n v="200.28"/>
    <n v="721"/>
    <n v="0.03"/>
    <n v="4.5"/>
    <n v="8"/>
    <n v="901"/>
    <n v="1602"/>
    <n v="3"/>
    <x v="1"/>
    <n v="1"/>
    <n v="1602"/>
    <n v="200"/>
    <n v="0.5"/>
    <n v="451"/>
    <n v="100"/>
    <n v="1"/>
    <n v="0"/>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2"/>
    <s v="Polyline"/>
    <n v="1"/>
    <n v="42152"/>
    <n v="1"/>
    <n v="42152"/>
    <s v="106800 1186780479379"/>
    <n v="1186780479379"/>
    <s v="Sanpoil River"/>
    <n v="199.91200000000001"/>
    <n v="728"/>
    <n v="0.02"/>
    <n v="4.3"/>
    <n v="7.7"/>
    <n v="860"/>
    <n v="1539"/>
    <n v="3"/>
    <x v="1"/>
    <n v="1"/>
    <n v="1539"/>
    <n v="200"/>
    <n v="0.5"/>
    <n v="430"/>
    <n v="1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4"/>
    <s v="Polyline"/>
    <n v="1"/>
    <n v="42154"/>
    <n v="1"/>
    <n v="42154"/>
    <s v="107200 1186780479379"/>
    <n v="1186780479379"/>
    <s v="Sanpoil River"/>
    <n v="199.911"/>
    <n v="735"/>
    <n v="2.5000000000000001E-2"/>
    <n v="4.3"/>
    <n v="7.7"/>
    <n v="860"/>
    <n v="1539"/>
    <n v="3"/>
    <x v="1"/>
    <n v="1"/>
    <n v="1539"/>
    <n v="200"/>
    <n v="0.5"/>
    <n v="430"/>
    <n v="1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5"/>
    <s v="Polyline"/>
    <n v="1"/>
    <n v="42155"/>
    <n v="1"/>
    <n v="42155"/>
    <s v="107400 1186780479379"/>
    <n v="1186780479379"/>
    <s v="Sanpoil River"/>
    <n v="199.95599999999999"/>
    <n v="740"/>
    <n v="2.5000000000000001E-2"/>
    <n v="4.3"/>
    <n v="7.7"/>
    <n v="860"/>
    <n v="1540"/>
    <n v="3"/>
    <x v="1"/>
    <n v="1"/>
    <n v="1540"/>
    <n v="200"/>
    <n v="0.5"/>
    <n v="430"/>
    <n v="1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710"/>
    <s v="Polyline"/>
    <n v="1"/>
    <n v="42710"/>
    <n v="1"/>
    <n v="42710"/>
    <s v="600 1186964486526"/>
    <n v="1186964486526"/>
    <s v="O'Brien Creek"/>
    <n v="199.90799999999999"/>
    <n v="706"/>
    <n v="1.4999999999999999E-2"/>
    <n v="4.4000000000000004"/>
    <n v="7.9"/>
    <n v="880"/>
    <n v="1579"/>
    <n v="3"/>
    <x v="1"/>
    <n v="1"/>
    <n v="1579"/>
    <n v="200"/>
    <n v="0.5"/>
    <n v="440"/>
    <n v="100"/>
    <n v="0"/>
    <n v="1"/>
    <n v="4"/>
    <s v="meandering"/>
    <s v="Oncorhynchus mykiss"/>
    <s v="summer"/>
    <x v="0"/>
    <x v="1"/>
    <x v="4"/>
    <s v="ACSAN-s"/>
    <s v="na"/>
    <s v="na"/>
    <s v="independent"/>
    <s v="functionally extirpated"/>
    <s v="anthropogenically blocked"/>
    <n v="170200040102"/>
    <s v="O`Brien Creek"/>
    <s v="N"/>
    <s v=" "/>
    <s v="Interior Columbia"/>
    <n v="0"/>
    <n v="181029.26936599999"/>
    <n v="1256182076.1600001"/>
  </r>
  <r>
    <n v="43778"/>
    <s v="Polyline"/>
    <n v="1"/>
    <n v="43778"/>
    <n v="1"/>
    <n v="43778"/>
    <s v="200 1187341486052"/>
    <n v="1187341486052"/>
    <s v=" "/>
    <n v="199.99600000000001"/>
    <n v="679"/>
    <n v="0.01"/>
    <n v="7.7"/>
    <n v="12.7"/>
    <n v="1540"/>
    <n v="2540"/>
    <n v="1"/>
    <x v="1"/>
    <n v="0.25"/>
    <n v="635"/>
    <n v="50"/>
    <n v="0.5"/>
    <n v="770"/>
    <n v="100"/>
    <n v="0"/>
    <n v="0"/>
    <n v="3"/>
    <s v="meandering"/>
    <s v="Oncorhynchus mykiss"/>
    <s v="summer"/>
    <x v="0"/>
    <x v="1"/>
    <x v="4"/>
    <s v="ACSAN-s"/>
    <s v="na"/>
    <s v="na"/>
    <s v="independent"/>
    <s v="functionally extirpated"/>
    <s v="anthropogenically blocked"/>
    <n v="170200040105"/>
    <s v="Scatter Creek"/>
    <s v="N"/>
    <s v=" "/>
    <s v="Interior Columbia"/>
    <n v="0"/>
    <n v="281032.11142199999"/>
    <n v="1785581064.02"/>
  </r>
  <r>
    <n v="44274"/>
    <s v="Polyline"/>
    <n v="1"/>
    <n v="44274"/>
    <n v="1"/>
    <n v="44274"/>
    <s v="200 1187442484566"/>
    <n v="1187442484566"/>
    <s v="West Fork Sanpoil River"/>
    <n v="200.05199999999999"/>
    <n v="584"/>
    <n v="5.0000000000000001E-3"/>
    <n v="8.9"/>
    <n v="14.5"/>
    <n v="1780"/>
    <n v="2901"/>
    <n v="1"/>
    <x v="1"/>
    <n v="0.25"/>
    <n v="725"/>
    <n v="50"/>
    <n v="0.5"/>
    <n v="89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0"/>
    <s v="Polyline"/>
    <n v="1"/>
    <n v="44280"/>
    <n v="1"/>
    <n v="44280"/>
    <s v="1400 1187442484566"/>
    <n v="1187442484566"/>
    <s v="West Fork Sanpoil River"/>
    <n v="200.05199999999999"/>
    <n v="600"/>
    <n v="1.4999999999999999E-2"/>
    <n v="8.8000000000000007"/>
    <n v="14.4"/>
    <n v="1760"/>
    <n v="2881"/>
    <n v="3"/>
    <x v="1"/>
    <n v="1"/>
    <n v="2881"/>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1"/>
    <s v="Polyline"/>
    <n v="1"/>
    <n v="44281"/>
    <n v="1"/>
    <n v="44281"/>
    <s v="1600 1187442484566"/>
    <n v="1187442484566"/>
    <s v="West Fork Sanpoil River"/>
    <n v="200.05199999999999"/>
    <n v="601"/>
    <n v="0.01"/>
    <n v="8.8000000000000007"/>
    <n v="14.4"/>
    <n v="1760"/>
    <n v="2881"/>
    <n v="3"/>
    <x v="1"/>
    <n v="1"/>
    <n v="2881"/>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2"/>
    <s v="Polyline"/>
    <n v="1"/>
    <n v="44282"/>
    <n v="1"/>
    <n v="44282"/>
    <s v="1800 1187442484566"/>
    <n v="1187442484566"/>
    <s v="West Fork Sanpoil River"/>
    <n v="200.053"/>
    <n v="604"/>
    <n v="0.01"/>
    <n v="8.8000000000000007"/>
    <n v="14.4"/>
    <n v="1760"/>
    <n v="2881"/>
    <n v="3"/>
    <x v="1"/>
    <n v="1"/>
    <n v="2881"/>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3"/>
    <s v="Polyline"/>
    <n v="1"/>
    <n v="44283"/>
    <n v="1"/>
    <n v="44283"/>
    <s v="2000 1187442484566"/>
    <n v="1187442484566"/>
    <s v="West Fork Sanpoil River"/>
    <n v="200.357"/>
    <n v="603"/>
    <n v="0.01"/>
    <n v="8.8000000000000007"/>
    <n v="14.4"/>
    <n v="1763"/>
    <n v="2885"/>
    <n v="3"/>
    <x v="1"/>
    <n v="1"/>
    <n v="2885"/>
    <n v="200"/>
    <n v="0.5"/>
    <n v="882"/>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4"/>
    <s v="Polyline"/>
    <n v="1"/>
    <n v="44284"/>
    <n v="1"/>
    <n v="44284"/>
    <s v="2200 1187442484566"/>
    <n v="1187442484566"/>
    <s v="West Fork Sanpoil River"/>
    <n v="200.053"/>
    <n v="605"/>
    <n v="1.4999999999999999E-2"/>
    <n v="8.8000000000000007"/>
    <n v="14.4"/>
    <n v="1760"/>
    <n v="2881"/>
    <n v="3"/>
    <x v="1"/>
    <n v="1"/>
    <n v="2881"/>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5"/>
    <s v="Polyline"/>
    <n v="1"/>
    <n v="44285"/>
    <n v="1"/>
    <n v="44285"/>
    <s v="2400 1187442484566"/>
    <n v="1187442484566"/>
    <s v="West Fork Sanpoil River"/>
    <n v="200.053"/>
    <n v="607"/>
    <n v="0.01"/>
    <n v="8.8000000000000007"/>
    <n v="14.4"/>
    <n v="1760"/>
    <n v="2881"/>
    <n v="3"/>
    <x v="1"/>
    <n v="1"/>
    <n v="2881"/>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86"/>
    <s v="Polyline"/>
    <n v="1"/>
    <n v="44286"/>
    <n v="1"/>
    <n v="44286"/>
    <s v="2600 1187442484566"/>
    <n v="1187442484566"/>
    <s v="West Fork Sanpoil River"/>
    <n v="200.047"/>
    <n v="610"/>
    <n v="0.01"/>
    <n v="8.8000000000000007"/>
    <n v="14.4"/>
    <n v="1760"/>
    <n v="2881"/>
    <n v="3"/>
    <x v="1"/>
    <n v="1"/>
    <n v="2881"/>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92"/>
    <s v="Polyline"/>
    <n v="1"/>
    <n v="44292"/>
    <n v="1"/>
    <n v="44292"/>
    <s v="3800 1187442484566"/>
    <n v="1187442484566"/>
    <s v="West Fork Sanpoil River"/>
    <n v="200.02"/>
    <n v="619"/>
    <n v="1.4999999999999999E-2"/>
    <n v="8.8000000000000007"/>
    <n v="14.4"/>
    <n v="1760"/>
    <n v="2880"/>
    <n v="3"/>
    <x v="1"/>
    <n v="1"/>
    <n v="2880"/>
    <n v="200"/>
    <n v="0.5"/>
    <n v="880"/>
    <n v="10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4296"/>
    <s v="Polyline"/>
    <n v="1"/>
    <n v="44296"/>
    <n v="1"/>
    <n v="44296"/>
    <s v="4600 1187442484566"/>
    <n v="1187442484566"/>
    <s v="West Fork Sanpoil River"/>
    <n v="199.99299999999999"/>
    <n v="626"/>
    <n v="1.4999999999999999E-2"/>
    <n v="8.8000000000000007"/>
    <n v="14.4"/>
    <n v="1760"/>
    <n v="2880"/>
    <n v="3"/>
    <x v="1"/>
    <n v="1"/>
    <n v="2880"/>
    <n v="200"/>
    <n v="0.5"/>
    <n v="8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97"/>
    <s v="Polyline"/>
    <n v="1"/>
    <n v="44297"/>
    <n v="0"/>
    <n v="44297"/>
    <s v="4800 1187442484566"/>
    <n v="1187442484566"/>
    <s v="West Fork Sanpoil River"/>
    <n v="199.99700000000001"/>
    <n v="628"/>
    <n v="0.01"/>
    <n v="8.1"/>
    <n v="13.4"/>
    <n v="1620"/>
    <n v="2680"/>
    <n v="3"/>
    <x v="1"/>
    <n v="1"/>
    <n v="2680"/>
    <n v="200"/>
    <n v="0.5"/>
    <n v="810"/>
    <n v="100"/>
    <n v="1"/>
    <n v="1"/>
    <n v="4"/>
    <s v="meandering"/>
    <s v=" "/>
    <s v=" "/>
    <x v="1"/>
    <x v="2"/>
    <x v="5"/>
    <s v=" "/>
    <s v=" "/>
    <s v=" "/>
    <s v=" "/>
    <s v=" "/>
    <s v=" "/>
    <s v=" "/>
    <s v=" "/>
    <s v=" "/>
    <s v=" "/>
    <s v=" "/>
    <n v="0"/>
    <n v="0"/>
    <n v="0"/>
  </r>
  <r>
    <n v="44298"/>
    <s v="Polyline"/>
    <n v="1"/>
    <n v="44298"/>
    <n v="1"/>
    <n v="44298"/>
    <s v="5000 1187442484566"/>
    <n v="1187442484566"/>
    <s v="West Fork Sanpoil River"/>
    <n v="200"/>
    <n v="629"/>
    <n v="0.01"/>
    <n v="8.1"/>
    <n v="13.4"/>
    <n v="1620"/>
    <n v="2680"/>
    <n v="3"/>
    <x v="1"/>
    <n v="1"/>
    <n v="2680"/>
    <n v="200"/>
    <n v="0.5"/>
    <n v="810"/>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299"/>
    <s v="Polyline"/>
    <n v="1"/>
    <n v="44299"/>
    <n v="1"/>
    <n v="44299"/>
    <s v="5200 1187442484566"/>
    <n v="1187442484566"/>
    <s v="West Fork Sanpoil River"/>
    <n v="200"/>
    <n v="630"/>
    <n v="1.4999999999999999E-2"/>
    <n v="8.1"/>
    <n v="13.4"/>
    <n v="1620"/>
    <n v="2680"/>
    <n v="3"/>
    <x v="1"/>
    <n v="1"/>
    <n v="2680"/>
    <n v="200"/>
    <n v="0.5"/>
    <n v="810"/>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02"/>
    <s v="Polyline"/>
    <n v="1"/>
    <n v="44302"/>
    <n v="1"/>
    <n v="44302"/>
    <s v="5800 1187442484566"/>
    <n v="1187442484566"/>
    <s v="West Fork Sanpoil River"/>
    <n v="200.30500000000001"/>
    <n v="631"/>
    <n v="0.01"/>
    <n v="8.1"/>
    <n v="13.4"/>
    <n v="1622"/>
    <n v="2684"/>
    <n v="3"/>
    <x v="1"/>
    <n v="1"/>
    <n v="2684"/>
    <n v="200"/>
    <n v="0.5"/>
    <n v="811"/>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07"/>
    <s v="Polyline"/>
    <n v="1"/>
    <n v="44307"/>
    <n v="1"/>
    <n v="44307"/>
    <s v="6800 1187442484566"/>
    <n v="1187442484566"/>
    <s v="West Fork Sanpoil River"/>
    <n v="200.06399999999999"/>
    <n v="643"/>
    <n v="5.0000000000000001E-3"/>
    <n v="8.1"/>
    <n v="13.3"/>
    <n v="1621"/>
    <n v="2661"/>
    <n v="1"/>
    <x v="1"/>
    <n v="0.25"/>
    <n v="665"/>
    <n v="50"/>
    <n v="0.5"/>
    <n v="811"/>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09"/>
    <s v="Polyline"/>
    <n v="1"/>
    <n v="44309"/>
    <n v="1"/>
    <n v="44309"/>
    <s v="7200 1187442484566"/>
    <n v="1187442484566"/>
    <s v="West Fork Sanpoil River"/>
    <n v="200.06399999999999"/>
    <n v="640"/>
    <n v="5.0000000000000001E-3"/>
    <n v="8.1"/>
    <n v="13.3"/>
    <n v="1621"/>
    <n v="2661"/>
    <n v="1"/>
    <x v="1"/>
    <n v="0.25"/>
    <n v="665"/>
    <n v="50"/>
    <n v="0.5"/>
    <n v="811"/>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0"/>
    <s v="Polyline"/>
    <n v="1"/>
    <n v="44310"/>
    <n v="1"/>
    <n v="44310"/>
    <s v="7400 1187442484566"/>
    <n v="1187442484566"/>
    <s v="West Fork Sanpoil River"/>
    <n v="200.06399999999999"/>
    <n v="640"/>
    <n v="0.01"/>
    <n v="8.1"/>
    <n v="13.3"/>
    <n v="1621"/>
    <n v="2661"/>
    <n v="3"/>
    <x v="1"/>
    <n v="1"/>
    <n v="2661"/>
    <n v="200"/>
    <n v="0.5"/>
    <n v="811"/>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1"/>
    <s v="Polyline"/>
    <n v="1"/>
    <n v="44311"/>
    <n v="1"/>
    <n v="44311"/>
    <s v="7600 1187442484566"/>
    <n v="1187442484566"/>
    <s v="West Fork Sanpoil River"/>
    <n v="200.06399999999999"/>
    <n v="640"/>
    <n v="0.01"/>
    <n v="8.1"/>
    <n v="13.3"/>
    <n v="1621"/>
    <n v="2661"/>
    <n v="3"/>
    <x v="1"/>
    <n v="1"/>
    <n v="2661"/>
    <n v="200"/>
    <n v="0.5"/>
    <n v="811"/>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6"/>
    <s v="Polyline"/>
    <n v="1"/>
    <n v="44316"/>
    <n v="1"/>
    <n v="44316"/>
    <s v="8600 1187442484566"/>
    <n v="1187442484566"/>
    <s v="West Fork Sanpoil River"/>
    <n v="200.035"/>
    <n v="646"/>
    <n v="0.01"/>
    <n v="8"/>
    <n v="13.3"/>
    <n v="1600"/>
    <n v="2660"/>
    <n v="3"/>
    <x v="1"/>
    <n v="1"/>
    <n v="2660"/>
    <n v="200"/>
    <n v="0.5"/>
    <n v="800"/>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20"/>
    <s v="Polyline"/>
    <n v="1"/>
    <n v="44320"/>
    <n v="1"/>
    <n v="44320"/>
    <s v="9400 1187442484566"/>
    <n v="1187442484566"/>
    <s v="West Fork Sanpoil River"/>
    <n v="200.34"/>
    <n v="653"/>
    <n v="0.01"/>
    <n v="8"/>
    <n v="13.2"/>
    <n v="1603"/>
    <n v="2644"/>
    <n v="3"/>
    <x v="1"/>
    <n v="1"/>
    <n v="2644"/>
    <n v="200"/>
    <n v="0.5"/>
    <n v="802"/>
    <n v="100"/>
    <n v="1"/>
    <n v="0"/>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21"/>
    <s v="Polyline"/>
    <n v="1"/>
    <n v="44321"/>
    <n v="1"/>
    <n v="44321"/>
    <s v="9600 1187442484566"/>
    <n v="1187442484566"/>
    <s v="West Fork Sanpoil River"/>
    <n v="200.035"/>
    <n v="655"/>
    <n v="0.01"/>
    <n v="8"/>
    <n v="13.2"/>
    <n v="1600"/>
    <n v="2640"/>
    <n v="3"/>
    <x v="1"/>
    <n v="1"/>
    <n v="2640"/>
    <n v="200"/>
    <n v="0.5"/>
    <n v="800"/>
    <n v="100"/>
    <n v="1"/>
    <n v="0"/>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22"/>
    <s v="Polyline"/>
    <n v="1"/>
    <n v="44322"/>
    <n v="1"/>
    <n v="44322"/>
    <s v="9800 1187442484566"/>
    <n v="1187442484566"/>
    <s v="West Fork Sanpoil River"/>
    <n v="200.035"/>
    <n v="656"/>
    <n v="0.01"/>
    <n v="8"/>
    <n v="13.2"/>
    <n v="1600"/>
    <n v="2640"/>
    <n v="3"/>
    <x v="1"/>
    <n v="1"/>
    <n v="2640"/>
    <n v="200"/>
    <n v="0.5"/>
    <n v="800"/>
    <n v="100"/>
    <n v="1"/>
    <n v="0"/>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1"/>
    <s v="Polyline"/>
    <n v="1"/>
    <n v="44331"/>
    <n v="1"/>
    <n v="44331"/>
    <s v="11600 1187442484566"/>
    <n v="1187442484566"/>
    <s v="West Fork Sanpoil River"/>
    <n v="199.94200000000001"/>
    <n v="673"/>
    <n v="1.4999999999999999E-2"/>
    <n v="7.9"/>
    <n v="13.1"/>
    <n v="1580"/>
    <n v="2619"/>
    <n v="3"/>
    <x v="1"/>
    <n v="1"/>
    <n v="2619"/>
    <n v="200"/>
    <n v="0.5"/>
    <n v="790"/>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46"/>
    <s v="Polyline"/>
    <n v="1"/>
    <n v="44346"/>
    <n v="1"/>
    <n v="44346"/>
    <s v="14600 1187442484566"/>
    <n v="1187442484566"/>
    <s v="West Fork Sanpoil River"/>
    <n v="199.958"/>
    <n v="694"/>
    <n v="1.4999999999999999E-2"/>
    <n v="7.9"/>
    <n v="13"/>
    <n v="1580"/>
    <n v="2599"/>
    <n v="3"/>
    <x v="1"/>
    <n v="1"/>
    <n v="2599"/>
    <n v="200"/>
    <n v="0.5"/>
    <n v="790"/>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50"/>
    <s v="Polyline"/>
    <n v="1"/>
    <n v="44350"/>
    <n v="1"/>
    <n v="44350"/>
    <s v="15400 1187442484566"/>
    <n v="1187442484566"/>
    <s v="West Fork Sanpoil River"/>
    <n v="199.98400000000001"/>
    <n v="694"/>
    <n v="1.4999999999999999E-2"/>
    <n v="7.9"/>
    <n v="13"/>
    <n v="1580"/>
    <n v="2600"/>
    <n v="3"/>
    <x v="1"/>
    <n v="1"/>
    <n v="2600"/>
    <n v="200"/>
    <n v="0.5"/>
    <n v="790"/>
    <n v="1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73"/>
    <s v="Polyline"/>
    <n v="1"/>
    <n v="44373"/>
    <n v="1"/>
    <n v="44373"/>
    <s v="20000 1187442484566"/>
    <n v="1187442484566"/>
    <s v="West Fork Sanpoil River"/>
    <n v="199.946"/>
    <n v="716"/>
    <n v="0.01"/>
    <n v="5.9"/>
    <n v="10"/>
    <n v="1180"/>
    <n v="1999"/>
    <n v="3"/>
    <x v="1"/>
    <n v="1"/>
    <n v="1999"/>
    <n v="200"/>
    <n v="0.5"/>
    <n v="590"/>
    <n v="1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76"/>
    <s v="Polyline"/>
    <n v="1"/>
    <n v="44376"/>
    <n v="1"/>
    <n v="44376"/>
    <s v="20600 1187442484566"/>
    <n v="1187442484566"/>
    <s v="West Fork Sanpoil River"/>
    <n v="199.946"/>
    <n v="719"/>
    <n v="0.01"/>
    <n v="5.9"/>
    <n v="10"/>
    <n v="1180"/>
    <n v="1999"/>
    <n v="3"/>
    <x v="1"/>
    <n v="1"/>
    <n v="1999"/>
    <n v="200"/>
    <n v="0.5"/>
    <n v="590"/>
    <n v="1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5"/>
    <s v="Polyline"/>
    <n v="1"/>
    <n v="44385"/>
    <n v="1"/>
    <n v="44385"/>
    <s v="22400 1187442484566"/>
    <n v="1187442484566"/>
    <s v="West Fork Sanpoil River"/>
    <n v="199.97499999999999"/>
    <n v="726"/>
    <n v="0.01"/>
    <n v="5.3"/>
    <n v="9.3000000000000007"/>
    <n v="1060"/>
    <n v="1860"/>
    <n v="3"/>
    <x v="1"/>
    <n v="1"/>
    <n v="1860"/>
    <n v="200"/>
    <n v="0.5"/>
    <n v="530"/>
    <n v="1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8"/>
    <s v="Polyline"/>
    <n v="1"/>
    <n v="44388"/>
    <n v="1"/>
    <n v="44388"/>
    <s v="23000 1187442484566"/>
    <n v="1187442484566"/>
    <s v="West Fork Sanpoil River"/>
    <n v="200.03"/>
    <n v="728"/>
    <n v="0.01"/>
    <n v="5.3"/>
    <n v="9.3000000000000007"/>
    <n v="1060"/>
    <n v="1860"/>
    <n v="3"/>
    <x v="1"/>
    <n v="1"/>
    <n v="1860"/>
    <n v="200"/>
    <n v="0.5"/>
    <n v="530"/>
    <n v="1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1"/>
    <s v="Polyline"/>
    <n v="1"/>
    <n v="44391"/>
    <n v="1"/>
    <n v="44391"/>
    <s v="23600 1187442484566"/>
    <n v="1187442484566"/>
    <s v="West Fork Sanpoil River"/>
    <n v="200.01499999999999"/>
    <n v="730"/>
    <n v="0.01"/>
    <n v="5.3"/>
    <n v="9.3000000000000007"/>
    <n v="1060"/>
    <n v="1860"/>
    <n v="3"/>
    <x v="1"/>
    <n v="1"/>
    <n v="1860"/>
    <n v="200"/>
    <n v="0.5"/>
    <n v="530"/>
    <n v="1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7"/>
    <s v="Polyline"/>
    <n v="1"/>
    <n v="44397"/>
    <n v="1"/>
    <n v="44397"/>
    <s v="24800 1187442484566"/>
    <n v="1187442484566"/>
    <s v="West Fork Sanpoil River"/>
    <n v="200.01"/>
    <n v="734"/>
    <n v="0.01"/>
    <n v="5.3"/>
    <n v="9.1999999999999993"/>
    <n v="1060"/>
    <n v="1840"/>
    <n v="3"/>
    <x v="1"/>
    <n v="1"/>
    <n v="1840"/>
    <n v="200"/>
    <n v="0.5"/>
    <n v="530"/>
    <n v="1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0"/>
    <s v="Polyline"/>
    <n v="1"/>
    <n v="44400"/>
    <n v="1"/>
    <n v="44400"/>
    <s v="25400 1187442484566"/>
    <n v="1187442484566"/>
    <s v="West Fork Sanpoil River"/>
    <n v="200"/>
    <n v="735"/>
    <n v="0.01"/>
    <n v="5.3"/>
    <n v="9.1999999999999993"/>
    <n v="1060"/>
    <n v="1840"/>
    <n v="3"/>
    <x v="1"/>
    <n v="1"/>
    <n v="1840"/>
    <n v="200"/>
    <n v="0.5"/>
    <n v="530"/>
    <n v="1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2"/>
    <s v="Polyline"/>
    <n v="1"/>
    <n v="44402"/>
    <n v="1"/>
    <n v="44402"/>
    <s v="25800 1187442484566"/>
    <n v="1187442484566"/>
    <s v="West Fork Sanpoil River"/>
    <n v="200.29499999999999"/>
    <n v="738"/>
    <n v="0.01"/>
    <n v="5.2"/>
    <n v="9.1"/>
    <n v="1042"/>
    <n v="1823"/>
    <n v="3"/>
    <x v="1"/>
    <n v="1"/>
    <n v="1823"/>
    <n v="200"/>
    <n v="0.5"/>
    <n v="521"/>
    <n v="1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3"/>
    <s v="Polyline"/>
    <n v="1"/>
    <n v="44403"/>
    <n v="1"/>
    <n v="44403"/>
    <s v="26000 1187442484566"/>
    <n v="1187442484566"/>
    <s v="West Fork Sanpoil River"/>
    <n v="199.99"/>
    <n v="738"/>
    <n v="0.01"/>
    <n v="5.2"/>
    <n v="9.1"/>
    <n v="1040"/>
    <n v="1820"/>
    <n v="3"/>
    <x v="1"/>
    <n v="1"/>
    <n v="1820"/>
    <n v="200"/>
    <n v="0.5"/>
    <n v="520"/>
    <n v="1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5374"/>
    <s v="Polyline"/>
    <n v="1"/>
    <n v="45374"/>
    <n v="1"/>
    <n v="45374"/>
    <s v="2400 1187987484553"/>
    <n v="1187987484553"/>
    <s v="Gold Creek"/>
    <n v="199.96100000000001"/>
    <n v="668"/>
    <n v="0.02"/>
    <n v="3.8"/>
    <n v="7"/>
    <n v="760"/>
    <n v="1400"/>
    <n v="3"/>
    <x v="1"/>
    <n v="1"/>
    <n v="1400"/>
    <n v="200"/>
    <n v="0.5"/>
    <n v="3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7"/>
    <s v="Polyline"/>
    <n v="1"/>
    <n v="45377"/>
    <n v="1"/>
    <n v="45377"/>
    <s v="3000 1187987484553"/>
    <n v="1187987484553"/>
    <s v="Gold Creek"/>
    <n v="199.96100000000001"/>
    <n v="679"/>
    <n v="2.5000000000000001E-2"/>
    <n v="3.8"/>
    <n v="7"/>
    <n v="760"/>
    <n v="1400"/>
    <n v="3"/>
    <x v="1"/>
    <n v="1"/>
    <n v="1400"/>
    <n v="200"/>
    <n v="0.5"/>
    <n v="380"/>
    <n v="1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6371"/>
    <s v="Polyline"/>
    <n v="1"/>
    <n v="46371"/>
    <n v="1"/>
    <n v="46371"/>
    <s v="2600 1189278485272"/>
    <n v="1189278485272"/>
    <s v="Lost Creek"/>
    <n v="200.03800000000001"/>
    <n v="768"/>
    <n v="0.02"/>
    <n v="5.3"/>
    <n v="9.1999999999999993"/>
    <n v="1060"/>
    <n v="1840"/>
    <n v="3"/>
    <x v="1"/>
    <n v="1"/>
    <n v="1840"/>
    <n v="200"/>
    <n v="0.5"/>
    <n v="53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77"/>
    <s v="Polyline"/>
    <n v="1"/>
    <n v="46377"/>
    <n v="1"/>
    <n v="46377"/>
    <s v="3800 1189278485272"/>
    <n v="1189278485272"/>
    <s v="Lost Creek"/>
    <n v="200.03800000000001"/>
    <n v="800"/>
    <n v="5.0000000000000001E-3"/>
    <n v="5.3"/>
    <n v="9.1999999999999993"/>
    <n v="1060"/>
    <n v="1840"/>
    <n v="1"/>
    <x v="1"/>
    <n v="0.25"/>
    <n v="460"/>
    <n v="50"/>
    <n v="0.5"/>
    <n v="53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80"/>
    <s v="Polyline"/>
    <n v="1"/>
    <n v="46380"/>
    <n v="1"/>
    <n v="46380"/>
    <s v="4400 1189278485272"/>
    <n v="1189278485272"/>
    <s v="Lost Creek"/>
    <n v="200.27699999999999"/>
    <n v="801"/>
    <n v="0.01"/>
    <n v="5.2"/>
    <n v="9.1"/>
    <n v="1041"/>
    <n v="1823"/>
    <n v="3"/>
    <x v="1"/>
    <n v="1"/>
    <n v="1823"/>
    <n v="200"/>
    <n v="0.5"/>
    <n v="521"/>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84"/>
    <s v="Polyline"/>
    <n v="1"/>
    <n v="46384"/>
    <n v="1"/>
    <n v="46384"/>
    <s v="5200 1189278485272"/>
    <n v="1189278485272"/>
    <s v="Lost Creek"/>
    <n v="199.97300000000001"/>
    <n v="807"/>
    <n v="0.02"/>
    <n v="5.2"/>
    <n v="9.1"/>
    <n v="1040"/>
    <n v="1820"/>
    <n v="3"/>
    <x v="1"/>
    <n v="1"/>
    <n v="1820"/>
    <n v="200"/>
    <n v="0.5"/>
    <n v="52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12"/>
    <s v="Polyline"/>
    <n v="1"/>
    <n v="46412"/>
    <n v="1"/>
    <n v="46412"/>
    <s v="10800 1189278485272"/>
    <n v="1189278485272"/>
    <s v="Lost Creek"/>
    <n v="200.262"/>
    <n v="931"/>
    <n v="1.4999999999999999E-2"/>
    <n v="4.8"/>
    <n v="8.5"/>
    <n v="961"/>
    <n v="1702"/>
    <n v="3"/>
    <x v="1"/>
    <n v="1"/>
    <n v="1702"/>
    <n v="200"/>
    <n v="0.5"/>
    <n v="481"/>
    <n v="10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15"/>
    <s v="Polyline"/>
    <n v="1"/>
    <n v="46415"/>
    <n v="1"/>
    <n v="46415"/>
    <s v="11400 1189278485272"/>
    <n v="1189278485272"/>
    <s v="Lost Creek"/>
    <n v="199.95699999999999"/>
    <n v="936"/>
    <n v="0.02"/>
    <n v="4.8"/>
    <n v="8.4"/>
    <n v="960"/>
    <n v="1680"/>
    <n v="3"/>
    <x v="1"/>
    <n v="1"/>
    <n v="1680"/>
    <n v="200"/>
    <n v="0.5"/>
    <n v="480"/>
    <n v="100"/>
    <n v="1"/>
    <n v="0"/>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1"/>
    <s v="Polyline"/>
    <n v="1"/>
    <n v="46421"/>
    <n v="1"/>
    <n v="46421"/>
    <s v="12600 1189278485272"/>
    <n v="1189278485272"/>
    <s v="Lost Creek"/>
    <n v="199.95699999999999"/>
    <n v="968"/>
    <n v="0.02"/>
    <n v="4.7"/>
    <n v="8.3000000000000007"/>
    <n v="940"/>
    <n v="1660"/>
    <n v="3"/>
    <x v="1"/>
    <n v="1"/>
    <n v="1660"/>
    <n v="200"/>
    <n v="0.5"/>
    <n v="47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2"/>
    <s v="Polyline"/>
    <n v="1"/>
    <n v="46432"/>
    <n v="1"/>
    <n v="46432"/>
    <s v="14800 1189278485272"/>
    <n v="1189278485272"/>
    <s v="Lost Creek"/>
    <n v="200.006"/>
    <n v="987"/>
    <n v="0.02"/>
    <n v="4.3"/>
    <n v="7.8"/>
    <n v="860"/>
    <n v="1560"/>
    <n v="3"/>
    <x v="1"/>
    <n v="1"/>
    <n v="1560"/>
    <n v="200"/>
    <n v="0.5"/>
    <n v="43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4"/>
    <s v="Polyline"/>
    <n v="1"/>
    <n v="46434"/>
    <n v="1"/>
    <n v="46434"/>
    <s v="15200 1189278485272"/>
    <n v="1189278485272"/>
    <s v="Lost Creek"/>
    <n v="200.04300000000001"/>
    <n v="991"/>
    <n v="1.4999999999999999E-2"/>
    <n v="4.3"/>
    <n v="7.7"/>
    <n v="860"/>
    <n v="1540"/>
    <n v="3"/>
    <x v="1"/>
    <n v="1"/>
    <n v="1540"/>
    <n v="200"/>
    <n v="0.5"/>
    <n v="43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5"/>
    <s v="Polyline"/>
    <n v="1"/>
    <n v="46435"/>
    <n v="1"/>
    <n v="46435"/>
    <s v="15400 1189278485272"/>
    <n v="1189278485272"/>
    <s v="Lost Creek"/>
    <n v="200.04300000000001"/>
    <n v="995"/>
    <n v="1.4999999999999999E-2"/>
    <n v="4.3"/>
    <n v="7.7"/>
    <n v="860"/>
    <n v="1540"/>
    <n v="3"/>
    <x v="1"/>
    <n v="1"/>
    <n v="1540"/>
    <n v="200"/>
    <n v="0.5"/>
    <n v="430"/>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7"/>
    <s v="Polyline"/>
    <n v="1"/>
    <n v="46437"/>
    <n v="1"/>
    <n v="46437"/>
    <s v="15800 1189278485272"/>
    <n v="1189278485272"/>
    <s v="Lost Creek"/>
    <n v="200.34800000000001"/>
    <n v="1000"/>
    <n v="1.4999999999999999E-2"/>
    <n v="4.2"/>
    <n v="7.7"/>
    <n v="841"/>
    <n v="1543"/>
    <n v="3"/>
    <x v="1"/>
    <n v="1"/>
    <n v="1543"/>
    <n v="200"/>
    <n v="0.5"/>
    <n v="421"/>
    <n v="1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50433"/>
    <s v="Polyline"/>
    <n v="1"/>
    <n v="50433"/>
    <n v="1"/>
    <n v="50433"/>
    <s v="400 9999999910006"/>
    <n v="9999999910006"/>
    <s v=" "/>
    <n v="200.00299999999999"/>
    <n v="426"/>
    <n v="0.02"/>
    <n v="7.6"/>
    <n v="12.6"/>
    <n v="1520"/>
    <n v="2520"/>
    <n v="3"/>
    <x v="1"/>
    <n v="1"/>
    <n v="2520"/>
    <n v="200"/>
    <n v="0.5"/>
    <n v="760"/>
    <n v="100"/>
    <n v="0"/>
    <n v="0"/>
    <n v="4"/>
    <s v="island-braided"/>
    <s v="Oncorhynchus mykiss"/>
    <s v="summer"/>
    <x v="0"/>
    <x v="1"/>
    <x v="6"/>
    <s v="ACKOO-s (Ca)"/>
    <s v="na"/>
    <s v="na"/>
    <s v="independent"/>
    <s v="extirpated via barriers"/>
    <s v="anthropogenically blocked"/>
    <s v="LARLWSD000038"/>
    <s v=" "/>
    <s v="N"/>
    <s v=" "/>
    <s v="Interior Columbia"/>
    <n v="0"/>
    <n v="215059.62928200001"/>
    <n v="1281325252.76"/>
  </r>
  <r>
    <n v="50477"/>
    <s v="Polyline"/>
    <n v="1"/>
    <n v="50477"/>
    <n v="1"/>
    <n v="50477"/>
    <s v="9600 9999999910006"/>
    <n v="9999999910006"/>
    <s v=" "/>
    <n v="199.92"/>
    <n v="571"/>
    <n v="0.03"/>
    <n v="7"/>
    <n v="11.7"/>
    <n v="1399"/>
    <n v="2339"/>
    <n v="3"/>
    <x v="1"/>
    <n v="1"/>
    <n v="2339"/>
    <n v="200"/>
    <n v="0.5"/>
    <n v="700"/>
    <n v="100"/>
    <n v="1"/>
    <n v="1"/>
    <n v="3"/>
    <s v="island-braided"/>
    <s v="Oncorhynchus mykiss"/>
    <s v="summer"/>
    <x v="0"/>
    <x v="1"/>
    <x v="6"/>
    <s v="ACKOO-s (Ca)"/>
    <s v="na"/>
    <s v="na"/>
    <s v="independent"/>
    <s v="extirpated via barriers"/>
    <s v="anthropogenically blocked"/>
    <s v="LARLWSD000038"/>
    <s v=" "/>
    <s v="N"/>
    <s v=" "/>
    <s v="Interior Columbia"/>
    <n v="0"/>
    <n v="215059.62928200001"/>
    <n v="1281325252.76"/>
  </r>
  <r>
    <n v="51852"/>
    <s v="Polyline"/>
    <n v="1"/>
    <n v="51852"/>
    <n v="1"/>
    <n v="51852"/>
    <s v="1600 9999999910339"/>
    <n v="9999999910339"/>
    <s v=" "/>
    <n v="199.892"/>
    <n v="472"/>
    <n v="1.4999999999999999E-2"/>
    <n v="9.5"/>
    <n v="15.3"/>
    <n v="1899"/>
    <n v="3058"/>
    <n v="3"/>
    <x v="1"/>
    <n v="1"/>
    <n v="3058"/>
    <n v="200"/>
    <n v="0.5"/>
    <n v="950"/>
    <n v="100"/>
    <n v="1"/>
    <n v="0"/>
    <n v="4"/>
    <s v="island-braided"/>
    <s v="Oncorhynchus mykiss"/>
    <s v="summer"/>
    <x v="0"/>
    <x v="1"/>
    <x v="6"/>
    <s v="ACKOO-s (Ca)"/>
    <s v="na"/>
    <s v="na"/>
    <s v="independent"/>
    <s v="extirpated via barriers"/>
    <s v="anthropogenically blocked"/>
    <s v="LARLWSD000020"/>
    <s v=" "/>
    <s v="N"/>
    <s v=" "/>
    <s v="Interior Columbia"/>
    <n v="0"/>
    <n v="189456.19996900001"/>
    <n v="820284109.86600006"/>
  </r>
  <r>
    <n v="51947"/>
    <s v="Polyline"/>
    <n v="1"/>
    <n v="51947"/>
    <n v="0"/>
    <n v="51947"/>
    <s v="200 9999999910340"/>
    <n v="9999999910340"/>
    <s v=" "/>
    <n v="199.81"/>
    <n v="473"/>
    <n v="0.03"/>
    <n v="7"/>
    <n v="11.6"/>
    <n v="1399"/>
    <n v="2318"/>
    <n v="3"/>
    <x v="1"/>
    <n v="1"/>
    <n v="2318"/>
    <n v="200"/>
    <n v="0.5"/>
    <n v="700"/>
    <n v="100"/>
    <n v="1"/>
    <n v="0"/>
    <n v="4"/>
    <s v="island-braided"/>
    <s v=" "/>
    <s v=" "/>
    <x v="1"/>
    <x v="2"/>
    <x v="5"/>
    <s v=" "/>
    <s v=" "/>
    <s v=" "/>
    <s v=" "/>
    <s v=" "/>
    <s v=" "/>
    <s v=" "/>
    <s v=" "/>
    <s v=" "/>
    <s v=" "/>
    <s v=" "/>
    <n v="0"/>
    <n v="0"/>
    <n v="0"/>
  </r>
  <r>
    <n v="52624"/>
    <s v="Polyline"/>
    <n v="1"/>
    <n v="52624"/>
    <n v="1"/>
    <n v="52624"/>
    <s v="600 9999999910383"/>
    <n v="9999999910383"/>
    <s v=" "/>
    <n v="200.17500000000001"/>
    <n v="454"/>
    <n v="0.02"/>
    <n v="8.8000000000000007"/>
    <n v="14.3"/>
    <n v="1762"/>
    <n v="2863"/>
    <n v="3"/>
    <x v="1"/>
    <n v="1"/>
    <n v="2863"/>
    <n v="200"/>
    <n v="0.5"/>
    <n v="881"/>
    <n v="100"/>
    <n v="0"/>
    <n v="0"/>
    <n v="3"/>
    <s v="island-braided"/>
    <s v="Oncorhynchus mykiss"/>
    <s v="summer"/>
    <x v="0"/>
    <x v="1"/>
    <x v="6"/>
    <s v="ACKOO-s (Ca)"/>
    <s v="na"/>
    <s v="na"/>
    <s v="independent"/>
    <s v="extirpated via barriers"/>
    <s v="anthropogenically blocked"/>
    <s v="LARLWSD000014"/>
    <s v=" "/>
    <s v="N"/>
    <s v=" "/>
    <s v="Interior Columbia"/>
    <n v="0"/>
    <n v="282805.21026999998"/>
    <n v="1948107484.5699999"/>
  </r>
  <r>
    <n v="52625"/>
    <s v="Polyline"/>
    <n v="1"/>
    <n v="52625"/>
    <n v="1"/>
    <n v="52625"/>
    <s v="800 9999999910383"/>
    <n v="9999999910383"/>
    <s v=" "/>
    <n v="200.17500000000001"/>
    <n v="460"/>
    <n v="0.04"/>
    <n v="8.8000000000000007"/>
    <n v="14.3"/>
    <n v="1762"/>
    <n v="2863"/>
    <n v="3"/>
    <x v="1"/>
    <n v="1"/>
    <n v="2863"/>
    <n v="200"/>
    <n v="0.5"/>
    <n v="881"/>
    <n v="100"/>
    <n v="0"/>
    <n v="0"/>
    <n v="3"/>
    <s v="island-braided"/>
    <s v="Oncorhynchus mykiss"/>
    <s v="summer"/>
    <x v="0"/>
    <x v="1"/>
    <x v="6"/>
    <s v="ACKOO-s (Ca)"/>
    <s v="na"/>
    <s v="na"/>
    <s v="independent"/>
    <s v="extirpated via barriers"/>
    <s v="anthropogenically blocked"/>
    <s v="LARLWSD000014"/>
    <s v=" "/>
    <s v="N"/>
    <s v=" "/>
    <s v="Interior Columbia"/>
    <n v="0"/>
    <n v="282805.21026999998"/>
    <n v="1948107484.5699999"/>
  </r>
  <r>
    <n v="52628"/>
    <s v="Polyline"/>
    <n v="1"/>
    <n v="52628"/>
    <n v="1"/>
    <n v="52628"/>
    <s v="1400 9999999910383"/>
    <n v="9999999910383"/>
    <s v=" "/>
    <n v="200.148"/>
    <n v="473"/>
    <n v="2.5000000000000001E-2"/>
    <n v="8.8000000000000007"/>
    <n v="14.3"/>
    <n v="1761"/>
    <n v="2862"/>
    <n v="3"/>
    <x v="1"/>
    <n v="1"/>
    <n v="2862"/>
    <n v="200"/>
    <n v="0.5"/>
    <n v="881"/>
    <n v="100"/>
    <n v="0"/>
    <n v="0"/>
    <n v="4"/>
    <s v="island-braided"/>
    <s v="Oncorhynchus mykiss"/>
    <s v="summer"/>
    <x v="0"/>
    <x v="1"/>
    <x v="6"/>
    <s v="ACKOO-s (Ca)"/>
    <s v="na"/>
    <s v="na"/>
    <s v="independent"/>
    <s v="extirpated via barriers"/>
    <s v="anthropogenically blocked"/>
    <s v="LARLWSD000014"/>
    <s v=" "/>
    <s v="N"/>
    <s v=" "/>
    <s v="Interior Columbia"/>
    <n v="0"/>
    <n v="282805.21026999998"/>
    <n v="1948107484.5699999"/>
  </r>
  <r>
    <n v="53533"/>
    <s v="Polyline"/>
    <n v="1"/>
    <n v="53533"/>
    <n v="1"/>
    <n v="53533"/>
    <s v="1000 9999999910439"/>
    <n v="9999999910439"/>
    <s v=" "/>
    <n v="199.85400000000001"/>
    <n v="462"/>
    <n v="3.5000000000000003E-2"/>
    <n v="9.6"/>
    <n v="15.5"/>
    <n v="1919"/>
    <n v="3098"/>
    <n v="3"/>
    <x v="1"/>
    <n v="1"/>
    <n v="3098"/>
    <n v="200"/>
    <n v="0.5"/>
    <n v="960"/>
    <n v="100"/>
    <n v="0"/>
    <n v="1"/>
    <n v="4"/>
    <s v="meandering"/>
    <s v="Oncorhynchus mykiss"/>
    <s v="summer"/>
    <x v="0"/>
    <x v="1"/>
    <x v="6"/>
    <s v="ACKOO-s (Ca)"/>
    <s v="na"/>
    <s v="na"/>
    <s v="independent"/>
    <s v="extirpated via barriers"/>
    <s v="anthropogenically blocked"/>
    <s v="LARLWSD000011"/>
    <s v=" "/>
    <s v="N"/>
    <s v=" "/>
    <s v="Interior Columbia"/>
    <n v="0"/>
    <n v="399208.84935999999"/>
    <n v="3335091311.29"/>
  </r>
  <r>
    <n v="53564"/>
    <s v="Polyline"/>
    <n v="1"/>
    <n v="53564"/>
    <n v="1"/>
    <n v="53564"/>
    <s v="7200 9999999910439"/>
    <n v="9999999910439"/>
    <s v=" "/>
    <n v="200.011"/>
    <n v="459"/>
    <n v="0.02"/>
    <n v="9.4"/>
    <n v="15.2"/>
    <n v="1880"/>
    <n v="3040"/>
    <n v="3"/>
    <x v="1"/>
    <n v="1"/>
    <n v="3040"/>
    <n v="200"/>
    <n v="0.5"/>
    <n v="940"/>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4"/>
    <s v="Polyline"/>
    <n v="1"/>
    <n v="53584"/>
    <n v="1"/>
    <n v="53584"/>
    <s v="11200 9999999910439"/>
    <n v="9999999910439"/>
    <s v=" "/>
    <n v="199.827"/>
    <n v="462"/>
    <n v="0.01"/>
    <n v="9.3000000000000007"/>
    <n v="15.1"/>
    <n v="1858"/>
    <n v="3017"/>
    <n v="3"/>
    <x v="1"/>
    <n v="1"/>
    <n v="3017"/>
    <n v="200"/>
    <n v="0.5"/>
    <n v="929"/>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8"/>
    <s v="Polyline"/>
    <n v="1"/>
    <n v="53588"/>
    <n v="1"/>
    <n v="53588"/>
    <s v="12000 9999999910439"/>
    <n v="9999999910439"/>
    <s v=" "/>
    <n v="199.928"/>
    <n v="464"/>
    <n v="0.01"/>
    <n v="9.1999999999999993"/>
    <n v="14.9"/>
    <n v="1839"/>
    <n v="2979"/>
    <n v="3"/>
    <x v="1"/>
    <n v="1"/>
    <n v="2979"/>
    <n v="200"/>
    <n v="0.5"/>
    <n v="920"/>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9"/>
    <s v="Polyline"/>
    <n v="1"/>
    <n v="53589"/>
    <n v="1"/>
    <n v="53589"/>
    <s v="12200 9999999910439"/>
    <n v="9999999910439"/>
    <s v=" "/>
    <n v="199.928"/>
    <n v="463"/>
    <n v="0.01"/>
    <n v="9.1999999999999993"/>
    <n v="14.9"/>
    <n v="1839"/>
    <n v="2979"/>
    <n v="3"/>
    <x v="1"/>
    <n v="1"/>
    <n v="2979"/>
    <n v="200"/>
    <n v="0.5"/>
    <n v="920"/>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2"/>
    <s v="Polyline"/>
    <n v="1"/>
    <n v="53592"/>
    <n v="1"/>
    <n v="53592"/>
    <s v="12800 9999999910439"/>
    <n v="9999999910439"/>
    <s v=" "/>
    <n v="199.928"/>
    <n v="467"/>
    <n v="0.01"/>
    <n v="9.1999999999999993"/>
    <n v="14.9"/>
    <n v="1839"/>
    <n v="2979"/>
    <n v="3"/>
    <x v="1"/>
    <n v="1"/>
    <n v="2979"/>
    <n v="200"/>
    <n v="0.5"/>
    <n v="920"/>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4"/>
    <s v="Polyline"/>
    <n v="1"/>
    <n v="53594"/>
    <n v="1"/>
    <n v="53594"/>
    <s v="13200 9999999910439"/>
    <n v="9999999910439"/>
    <s v=" "/>
    <n v="199.928"/>
    <n v="467"/>
    <n v="0.01"/>
    <n v="9.1999999999999993"/>
    <n v="14.9"/>
    <n v="1839"/>
    <n v="2979"/>
    <n v="3"/>
    <x v="1"/>
    <n v="1"/>
    <n v="2979"/>
    <n v="200"/>
    <n v="0.5"/>
    <n v="920"/>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5"/>
    <s v="Polyline"/>
    <n v="1"/>
    <n v="53595"/>
    <n v="1"/>
    <n v="53595"/>
    <s v="13400 9999999910439"/>
    <n v="9999999910439"/>
    <s v=" "/>
    <n v="199.928"/>
    <n v="468"/>
    <n v="1.4999999999999999E-2"/>
    <n v="9.1999999999999993"/>
    <n v="14.9"/>
    <n v="1839"/>
    <n v="2979"/>
    <n v="3"/>
    <x v="1"/>
    <n v="1"/>
    <n v="2979"/>
    <n v="200"/>
    <n v="0.5"/>
    <n v="920"/>
    <n v="1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11"/>
    <s v="Polyline"/>
    <n v="1"/>
    <n v="53611"/>
    <n v="1"/>
    <n v="53611"/>
    <s v="16600 9999999910439"/>
    <n v="9999999910439"/>
    <s v=" "/>
    <n v="200.00399999999999"/>
    <n v="479"/>
    <n v="0.02"/>
    <n v="9"/>
    <n v="14.7"/>
    <n v="1800"/>
    <n v="2940"/>
    <n v="3"/>
    <x v="1"/>
    <n v="1"/>
    <n v="2940"/>
    <n v="200"/>
    <n v="0.5"/>
    <n v="90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12"/>
    <s v="Polyline"/>
    <n v="1"/>
    <n v="53612"/>
    <n v="1"/>
    <n v="53612"/>
    <s v="16800 9999999910439"/>
    <n v="9999999910439"/>
    <s v=" "/>
    <n v="200.00399999999999"/>
    <n v="480"/>
    <n v="0.03"/>
    <n v="9"/>
    <n v="14.7"/>
    <n v="1800"/>
    <n v="2940"/>
    <n v="3"/>
    <x v="1"/>
    <n v="1"/>
    <n v="2940"/>
    <n v="200"/>
    <n v="0.5"/>
    <n v="90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17"/>
    <s v="Polyline"/>
    <n v="1"/>
    <n v="53617"/>
    <n v="1"/>
    <n v="53617"/>
    <s v="17800 9999999910439"/>
    <n v="9999999910439"/>
    <s v=" "/>
    <n v="200.00399999999999"/>
    <n v="485"/>
    <n v="2.5000000000000001E-2"/>
    <n v="8.9"/>
    <n v="14.5"/>
    <n v="1780"/>
    <n v="2900"/>
    <n v="3"/>
    <x v="1"/>
    <n v="1"/>
    <n v="2900"/>
    <n v="200"/>
    <n v="0.5"/>
    <n v="89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32"/>
    <s v="Polyline"/>
    <n v="1"/>
    <n v="53632"/>
    <n v="1"/>
    <n v="53632"/>
    <s v="20800 9999999910439"/>
    <n v="9999999910439"/>
    <s v=" "/>
    <n v="199.76900000000001"/>
    <n v="504"/>
    <n v="0.03"/>
    <n v="8.8000000000000007"/>
    <n v="14.3"/>
    <n v="1758"/>
    <n v="2857"/>
    <n v="3"/>
    <x v="1"/>
    <n v="1"/>
    <n v="2857"/>
    <n v="200"/>
    <n v="0.5"/>
    <n v="879"/>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34"/>
    <s v="Polyline"/>
    <n v="1"/>
    <n v="53634"/>
    <n v="1"/>
    <n v="53634"/>
    <s v="21200 9999999910439"/>
    <n v="9999999910439"/>
    <s v=" "/>
    <n v="199.87700000000001"/>
    <n v="508"/>
    <n v="0.02"/>
    <n v="8.4"/>
    <n v="13.8"/>
    <n v="1679"/>
    <n v="2758"/>
    <n v="3"/>
    <x v="1"/>
    <n v="1"/>
    <n v="2758"/>
    <n v="200"/>
    <n v="0.5"/>
    <n v="84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35"/>
    <s v="Polyline"/>
    <n v="1"/>
    <n v="53635"/>
    <n v="1"/>
    <n v="53635"/>
    <s v="21400 9999999910439"/>
    <n v="9999999910439"/>
    <s v=" "/>
    <n v="199.905"/>
    <n v="511"/>
    <n v="0.03"/>
    <n v="8.4"/>
    <n v="13.8"/>
    <n v="1679"/>
    <n v="2759"/>
    <n v="3"/>
    <x v="1"/>
    <n v="1"/>
    <n v="2759"/>
    <n v="200"/>
    <n v="0.5"/>
    <n v="84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36"/>
    <s v="Polyline"/>
    <n v="1"/>
    <n v="53636"/>
    <n v="1"/>
    <n v="53636"/>
    <s v="21600 9999999910439"/>
    <n v="9999999910439"/>
    <s v=" "/>
    <n v="199.905"/>
    <n v="516"/>
    <n v="2.5000000000000001E-2"/>
    <n v="8.4"/>
    <n v="13.8"/>
    <n v="1679"/>
    <n v="2759"/>
    <n v="3"/>
    <x v="1"/>
    <n v="1"/>
    <n v="2759"/>
    <n v="200"/>
    <n v="0.5"/>
    <n v="84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37"/>
    <s v="Polyline"/>
    <n v="1"/>
    <n v="53637"/>
    <n v="1"/>
    <n v="53637"/>
    <s v="21800 9999999910439"/>
    <n v="9999999910439"/>
    <s v=" "/>
    <n v="199.905"/>
    <n v="519"/>
    <n v="1.4999999999999999E-2"/>
    <n v="8.4"/>
    <n v="13.8"/>
    <n v="1679"/>
    <n v="2759"/>
    <n v="3"/>
    <x v="1"/>
    <n v="1"/>
    <n v="2759"/>
    <n v="200"/>
    <n v="0.5"/>
    <n v="840"/>
    <n v="1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40"/>
    <s v="Polyline"/>
    <n v="1"/>
    <n v="53640"/>
    <n v="1"/>
    <n v="53640"/>
    <s v="22400 9999999910439"/>
    <n v="9999999910439"/>
    <s v=" "/>
    <n v="199.905"/>
    <n v="526"/>
    <n v="2.5000000000000001E-2"/>
    <n v="8.4"/>
    <n v="13.8"/>
    <n v="1679"/>
    <n v="2759"/>
    <n v="3"/>
    <x v="1"/>
    <n v="1"/>
    <n v="2759"/>
    <n v="200"/>
    <n v="0.5"/>
    <n v="840"/>
    <n v="10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3649"/>
    <s v="Polyline"/>
    <n v="1"/>
    <n v="53649"/>
    <n v="1"/>
    <n v="53649"/>
    <s v="24200 9999999910439"/>
    <n v="9999999910439"/>
    <s v=" "/>
    <n v="199.89699999999999"/>
    <n v="555"/>
    <n v="1.4999999999999999E-2"/>
    <n v="8.3000000000000007"/>
    <n v="13.6"/>
    <n v="1659"/>
    <n v="2719"/>
    <n v="3"/>
    <x v="1"/>
    <n v="1"/>
    <n v="2719"/>
    <n v="200"/>
    <n v="0.5"/>
    <n v="830"/>
    <n v="100"/>
    <n v="1"/>
    <n v="0"/>
    <n v="4"/>
    <s v="island-braided"/>
    <s v="Oncorhynchus mykiss"/>
    <s v="summer"/>
    <x v="0"/>
    <x v="1"/>
    <x v="6"/>
    <s v="ACKOO-s (Ca)"/>
    <s v="na"/>
    <s v="na"/>
    <s v="independent"/>
    <s v="extirpated via barriers"/>
    <s v="anthropogenically blocked"/>
    <s v="LARLWSD000011"/>
    <s v=" "/>
    <s v="N"/>
    <s v=" "/>
    <s v="Interior Columbia"/>
    <n v="0"/>
    <n v="399208.84935999999"/>
    <n v="3335091311.29"/>
  </r>
  <r>
    <n v="55235"/>
    <s v="Polyline"/>
    <n v="1"/>
    <n v="55235"/>
    <n v="1"/>
    <n v="55235"/>
    <s v="29200 9999999910508"/>
    <n v="9999999910508"/>
    <s v=" "/>
    <n v="199.72399999999999"/>
    <n v="664"/>
    <n v="1.4999999999999999E-2"/>
    <n v="8.1999999999999993"/>
    <n v="13.5"/>
    <n v="1638"/>
    <n v="2696"/>
    <n v="3"/>
    <x v="1"/>
    <n v="1"/>
    <n v="2696"/>
    <n v="200"/>
    <n v="0.5"/>
    <n v="819"/>
    <n v="10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36"/>
    <s v="Polyline"/>
    <n v="1"/>
    <n v="55236"/>
    <n v="1"/>
    <n v="55236"/>
    <s v="29400 9999999910508"/>
    <n v="9999999910508"/>
    <s v=" "/>
    <n v="199.72499999999999"/>
    <n v="665"/>
    <n v="1.4999999999999999E-2"/>
    <n v="8.1999999999999993"/>
    <n v="13.5"/>
    <n v="1638"/>
    <n v="2696"/>
    <n v="3"/>
    <x v="1"/>
    <n v="1"/>
    <n v="2696"/>
    <n v="200"/>
    <n v="0.5"/>
    <n v="819"/>
    <n v="10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97"/>
    <s v="Polyline"/>
    <n v="1"/>
    <n v="55297"/>
    <n v="1"/>
    <n v="55297"/>
    <s v="41600 9999999910508"/>
    <n v="9999999910508"/>
    <s v=" "/>
    <n v="199.858"/>
    <n v="898"/>
    <n v="0.04"/>
    <n v="4.4000000000000004"/>
    <n v="7.8"/>
    <n v="879"/>
    <n v="1559"/>
    <n v="3"/>
    <x v="1"/>
    <n v="1"/>
    <n v="1559"/>
    <n v="200"/>
    <n v="0.5"/>
    <n v="440"/>
    <n v="10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99"/>
    <s v="Polyline"/>
    <n v="1"/>
    <n v="55299"/>
    <n v="1"/>
    <n v="55299"/>
    <s v="42000 9999999910508"/>
    <n v="9999999910508"/>
    <s v=" "/>
    <n v="199.858"/>
    <n v="901"/>
    <n v="0.04"/>
    <n v="4.2"/>
    <n v="7.5"/>
    <n v="839"/>
    <n v="1499"/>
    <n v="3"/>
    <x v="1"/>
    <n v="1"/>
    <n v="1499"/>
    <n v="200"/>
    <n v="0.5"/>
    <n v="420"/>
    <n v="10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368"/>
    <s v="Polyline"/>
    <n v="1"/>
    <n v="55368"/>
    <n v="1"/>
    <n v="55368"/>
    <s v="5600 9999999910509"/>
    <n v="9999999910509"/>
    <s v=" "/>
    <n v="199.83500000000001"/>
    <n v="679"/>
    <n v="0.02"/>
    <n v="7.7"/>
    <n v="12.7"/>
    <n v="1539"/>
    <n v="2538"/>
    <n v="3"/>
    <x v="1"/>
    <n v="1"/>
    <n v="2538"/>
    <n v="200"/>
    <n v="0.5"/>
    <n v="770"/>
    <n v="100"/>
    <n v="1"/>
    <n v="1"/>
    <n v="4"/>
    <s v="island-braided"/>
    <s v="Oncorhynchus mykiss"/>
    <s v="summer"/>
    <x v="0"/>
    <x v="1"/>
    <x v="6"/>
    <s v="ACKOO-s (Ca)"/>
    <s v="na"/>
    <s v="na"/>
    <s v="independent"/>
    <s v="extirpated via barriers"/>
    <s v="anthropogenically blocked"/>
    <s v="LARLWSD000005"/>
    <s v=" "/>
    <s v="N"/>
    <s v=" "/>
    <s v="Interior Columbia"/>
    <n v="0"/>
    <n v="280064.14579099999"/>
    <n v="1879390916.53"/>
  </r>
  <r>
    <n v="55370"/>
    <s v="Polyline"/>
    <n v="1"/>
    <n v="55370"/>
    <n v="1"/>
    <n v="55370"/>
    <s v="6000 9999999910509"/>
    <n v="9999999910509"/>
    <s v=" "/>
    <n v="199.83500000000001"/>
    <n v="683"/>
    <n v="2.5000000000000001E-2"/>
    <n v="7.7"/>
    <n v="12.7"/>
    <n v="1539"/>
    <n v="2538"/>
    <n v="3"/>
    <x v="1"/>
    <n v="1"/>
    <n v="2538"/>
    <n v="200"/>
    <n v="0.5"/>
    <n v="770"/>
    <n v="100"/>
    <n v="1"/>
    <n v="1"/>
    <n v="4"/>
    <s v="island-braided"/>
    <s v="Oncorhynchus mykiss"/>
    <s v="summer"/>
    <x v="0"/>
    <x v="1"/>
    <x v="6"/>
    <s v="ACKOO-s (Ca)"/>
    <s v="na"/>
    <s v="na"/>
    <s v="independent"/>
    <s v="extirpated via barriers"/>
    <s v="anthropogenically blocked"/>
    <s v="LARLWSD000005"/>
    <s v=" "/>
    <s v="N"/>
    <s v=" "/>
    <s v="Interior Columbia"/>
    <n v="0"/>
    <n v="280064.14579099999"/>
    <n v="1879390916.53"/>
  </r>
  <r>
    <n v="58449"/>
    <s v="Polyline"/>
    <n v="1"/>
    <n v="58449"/>
    <n v="1"/>
    <n v="58449"/>
    <s v="600 9999999910732"/>
    <n v="9999999910732"/>
    <s v=" "/>
    <n v="199.81100000000001"/>
    <n v="681"/>
    <n v="3.5000000000000003E-2"/>
    <n v="4.4000000000000004"/>
    <n v="7.8"/>
    <n v="879"/>
    <n v="1559"/>
    <n v="3"/>
    <x v="1"/>
    <n v="1"/>
    <n v="1559"/>
    <n v="200"/>
    <n v="0.5"/>
    <n v="440"/>
    <n v="100"/>
    <n v="1"/>
    <n v="0"/>
    <n v="4"/>
    <s v="meandering"/>
    <s v="Oncorhynchus mykiss"/>
    <s v="summer"/>
    <x v="0"/>
    <x v="1"/>
    <x v="6"/>
    <s v="ACKOO-s (Ca)"/>
    <s v="na"/>
    <s v="na"/>
    <s v="independent"/>
    <s v="extirpated via barriers"/>
    <s v="anthropogenically blocked"/>
    <s v="LARLWSD000002"/>
    <s v=" "/>
    <s v="N"/>
    <s v=" "/>
    <s v="Interior Columbia"/>
    <n v="0"/>
    <n v="401126.84565999999"/>
    <n v="2622283901.8200002"/>
  </r>
  <r>
    <n v="58506"/>
    <s v="Polyline"/>
    <n v="1"/>
    <n v="58506"/>
    <n v="1"/>
    <n v="58506"/>
    <s v="3800 9999999910735"/>
    <n v="9999999910735"/>
    <s v=" "/>
    <n v="199.96199999999999"/>
    <n v="768"/>
    <n v="0.04"/>
    <n v="4"/>
    <n v="7.2"/>
    <n v="800"/>
    <n v="1440"/>
    <n v="3"/>
    <x v="1"/>
    <n v="1"/>
    <n v="1440"/>
    <n v="200"/>
    <n v="0.5"/>
    <n v="400"/>
    <n v="100"/>
    <n v="1"/>
    <n v="0"/>
    <n v="4"/>
    <s v="island-braided"/>
    <s v="Oncorhynchus mykiss"/>
    <s v="summer"/>
    <x v="0"/>
    <x v="1"/>
    <x v="6"/>
    <s v="ACKOO-s (Ca)"/>
    <s v="na"/>
    <s v="na"/>
    <s v="independent"/>
    <s v="extirpated via barriers"/>
    <s v="anthropogenically blocked"/>
    <s v="LARLWSD000006"/>
    <s v=" "/>
    <s v="N"/>
    <s v=" "/>
    <s v="Interior Columbia"/>
    <n v="0"/>
    <n v="104229.860611"/>
    <n v="407015638.88999999"/>
  </r>
  <r>
    <n v="61565"/>
    <s v="Polyline"/>
    <n v="1"/>
    <n v="61565"/>
    <n v="1"/>
    <n v="61565"/>
    <s v="800 9999999909411"/>
    <n v="9999999909411"/>
    <s v=" "/>
    <n v="200.018"/>
    <n v="663"/>
    <n v="0.01"/>
    <n v="8.1999999999999993"/>
    <n v="13.5"/>
    <n v="1640"/>
    <n v="2700"/>
    <n v="3"/>
    <x v="1"/>
    <n v="1"/>
    <n v="2700"/>
    <n v="200"/>
    <n v="0.5"/>
    <n v="82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68"/>
    <s v="Polyline"/>
    <n v="1"/>
    <n v="61568"/>
    <n v="1"/>
    <n v="61568"/>
    <s v="1400 9999999909411"/>
    <n v="9999999909411"/>
    <s v=" "/>
    <n v="200.018"/>
    <n v="672"/>
    <n v="0.04"/>
    <n v="8.1999999999999993"/>
    <n v="13.5"/>
    <n v="1640"/>
    <n v="2700"/>
    <n v="3"/>
    <x v="1"/>
    <n v="1"/>
    <n v="2700"/>
    <n v="200"/>
    <n v="0.5"/>
    <n v="82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0"/>
    <s v="Polyline"/>
    <n v="1"/>
    <n v="61570"/>
    <n v="1"/>
    <n v="61570"/>
    <s v="1800 9999999909411"/>
    <n v="9999999909411"/>
    <s v=" "/>
    <n v="200.018"/>
    <n v="671"/>
    <n v="2.5000000000000001E-2"/>
    <n v="8.1999999999999993"/>
    <n v="13.5"/>
    <n v="1640"/>
    <n v="2700"/>
    <n v="3"/>
    <x v="1"/>
    <n v="1"/>
    <n v="2700"/>
    <n v="200"/>
    <n v="0.5"/>
    <n v="82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1"/>
    <s v="Polyline"/>
    <n v="1"/>
    <n v="61571"/>
    <n v="1"/>
    <n v="61571"/>
    <s v="2000 9999999909411"/>
    <n v="9999999909411"/>
    <s v=" "/>
    <n v="200.018"/>
    <n v="674"/>
    <n v="0.03"/>
    <n v="8.1999999999999993"/>
    <n v="13.5"/>
    <n v="1640"/>
    <n v="2700"/>
    <n v="3"/>
    <x v="1"/>
    <n v="1"/>
    <n v="2700"/>
    <n v="200"/>
    <n v="0.5"/>
    <n v="82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0"/>
    <s v="Polyline"/>
    <n v="1"/>
    <n v="61580"/>
    <n v="1"/>
    <n v="61580"/>
    <s v="3800 9999999909411"/>
    <n v="9999999909411"/>
    <s v=" "/>
    <n v="199.994"/>
    <n v="693"/>
    <n v="1.4999999999999999E-2"/>
    <n v="8.1999999999999993"/>
    <n v="13.4"/>
    <n v="1640"/>
    <n v="2680"/>
    <n v="3"/>
    <x v="1"/>
    <n v="1"/>
    <n v="2680"/>
    <n v="200"/>
    <n v="0.5"/>
    <n v="82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1"/>
    <s v="Polyline"/>
    <n v="1"/>
    <n v="61581"/>
    <n v="1"/>
    <n v="61581"/>
    <s v="4000 9999999909411"/>
    <n v="9999999909411"/>
    <s v=" "/>
    <n v="200.01400000000001"/>
    <n v="695"/>
    <n v="0.02"/>
    <n v="8.1"/>
    <n v="13.3"/>
    <n v="1620"/>
    <n v="2660"/>
    <n v="3"/>
    <x v="1"/>
    <n v="1"/>
    <n v="2660"/>
    <n v="200"/>
    <n v="0.5"/>
    <n v="81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2"/>
    <s v="Polyline"/>
    <n v="1"/>
    <n v="61582"/>
    <n v="1"/>
    <n v="61582"/>
    <s v="4200 9999999909411"/>
    <n v="9999999909411"/>
    <s v=" "/>
    <n v="200.018"/>
    <n v="693"/>
    <n v="3.5000000000000003E-2"/>
    <n v="8.1"/>
    <n v="13.3"/>
    <n v="1620"/>
    <n v="2660"/>
    <n v="3"/>
    <x v="1"/>
    <n v="1"/>
    <n v="2660"/>
    <n v="200"/>
    <n v="0.5"/>
    <n v="81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92"/>
    <s v="Polyline"/>
    <n v="1"/>
    <n v="61592"/>
    <n v="1"/>
    <n v="61592"/>
    <s v="6200 9999999909411"/>
    <n v="9999999909411"/>
    <s v=" "/>
    <n v="199.947"/>
    <n v="719"/>
    <n v="0.02"/>
    <n v="7.8"/>
    <n v="12.8"/>
    <n v="1560"/>
    <n v="2559"/>
    <n v="3"/>
    <x v="1"/>
    <n v="1"/>
    <n v="2559"/>
    <n v="200"/>
    <n v="0.5"/>
    <n v="780"/>
    <n v="1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602"/>
    <s v="Polyline"/>
    <n v="1"/>
    <n v="61602"/>
    <n v="1"/>
    <n v="61602"/>
    <s v="8200 9999999909411"/>
    <n v="9999999909411"/>
    <s v=" "/>
    <n v="199.95"/>
    <n v="773"/>
    <n v="1.4999999999999999E-2"/>
    <n v="7.7"/>
    <n v="12.8"/>
    <n v="1540"/>
    <n v="2559"/>
    <n v="3"/>
    <x v="1"/>
    <n v="1"/>
    <n v="2559"/>
    <n v="200"/>
    <n v="0.5"/>
    <n v="770"/>
    <n v="100"/>
    <n v="1"/>
    <n v="0"/>
    <n v="4"/>
    <s v="island-braided"/>
    <s v="Oncorhynchus mykiss"/>
    <s v="summer"/>
    <x v="0"/>
    <x v="1"/>
    <x v="2"/>
    <s v="ACPEN-s (Ca)"/>
    <s v="na"/>
    <s v="na"/>
    <s v="independent"/>
    <s v="extirpated via barriers"/>
    <s v="anthropogenically blocked"/>
    <s v="LARLWSD000046"/>
    <s v=" "/>
    <s v="N"/>
    <s v=" "/>
    <s v="Interior Columbia"/>
    <n v="0"/>
    <n v="301035.19609300001"/>
    <n v="1481398676.2"/>
  </r>
  <r>
    <n v="62990"/>
    <s v="Polyline"/>
    <n v="1"/>
    <n v="62990"/>
    <n v="1"/>
    <n v="62990"/>
    <s v="200 9999999909532"/>
    <n v="9999999909532"/>
    <s v=" "/>
    <n v="200.03700000000001"/>
    <n v="713"/>
    <n v="0.03"/>
    <n v="5.4"/>
    <n v="9.3000000000000007"/>
    <n v="1080"/>
    <n v="1860"/>
    <n v="3"/>
    <x v="1"/>
    <n v="1"/>
    <n v="1860"/>
    <n v="200"/>
    <n v="0.5"/>
    <n v="540"/>
    <n v="100"/>
    <n v="0"/>
    <n v="0"/>
    <n v="4"/>
    <s v="island-braided"/>
    <s v="Oncorhynchus mykiss"/>
    <s v="summer"/>
    <x v="0"/>
    <x v="1"/>
    <x v="2"/>
    <s v="ACPEN-s (Ca)"/>
    <s v="na"/>
    <s v="na"/>
    <s v="independent"/>
    <s v="extirpated via barriers"/>
    <s v="anthropogenically blocked"/>
    <s v="LARLWSD000060"/>
    <s v=" "/>
    <s v="N"/>
    <s v=" "/>
    <s v="Interior Columbia"/>
    <n v="0"/>
    <n v="167670.33465500001"/>
    <n v="687132547.06099999"/>
  </r>
  <r>
    <n v="63809"/>
    <s v="Polyline"/>
    <n v="1"/>
    <n v="63809"/>
    <n v="0"/>
    <n v="63809"/>
    <s v="200 9999999909592"/>
    <n v="9999999909592"/>
    <s v=" "/>
    <n v="200.06399999999999"/>
    <n v="790"/>
    <n v="3.5000000000000003E-2"/>
    <n v="4.0999999999999996"/>
    <n v="7.4"/>
    <n v="820"/>
    <n v="1480"/>
    <n v="3"/>
    <x v="1"/>
    <n v="1"/>
    <n v="1480"/>
    <n v="200"/>
    <n v="0.5"/>
    <n v="410"/>
    <n v="100"/>
    <n v="0"/>
    <n v="0"/>
    <n v="4"/>
    <s v="island-braided"/>
    <s v=" "/>
    <s v=" "/>
    <x v="1"/>
    <x v="2"/>
    <x v="5"/>
    <s v=" "/>
    <s v=" "/>
    <s v=" "/>
    <s v=" "/>
    <s v=" "/>
    <s v=" "/>
    <s v=" "/>
    <s v=" "/>
    <s v=" "/>
    <s v=" "/>
    <s v=" "/>
    <n v="0"/>
    <n v="0"/>
    <n v="0"/>
  </r>
  <r>
    <n v="64292"/>
    <s v="Polyline"/>
    <n v="1"/>
    <n v="64292"/>
    <n v="1"/>
    <n v="64292"/>
    <s v="4400 9999999909626"/>
    <n v="9999999909626"/>
    <s v=" "/>
    <n v="199.92"/>
    <n v="1156"/>
    <n v="1.4999999999999999E-2"/>
    <n v="3.7"/>
    <n v="6.8"/>
    <n v="740"/>
    <n v="1359"/>
    <n v="3"/>
    <x v="1"/>
    <n v="1"/>
    <n v="1359"/>
    <n v="200"/>
    <n v="0.5"/>
    <n v="370"/>
    <n v="10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4293"/>
    <s v="Polyline"/>
    <n v="1"/>
    <n v="64293"/>
    <n v="1"/>
    <n v="64293"/>
    <s v="4600 9999999909626"/>
    <n v="9999999909626"/>
    <s v=" "/>
    <n v="199.92"/>
    <n v="1155"/>
    <n v="0.01"/>
    <n v="3.7"/>
    <n v="6.7"/>
    <n v="740"/>
    <n v="1339"/>
    <n v="3"/>
    <x v="1"/>
    <n v="1"/>
    <n v="1339"/>
    <n v="200"/>
    <n v="0.5"/>
    <n v="370"/>
    <n v="100"/>
    <n v="0"/>
    <n v="0"/>
    <n v="4"/>
    <s v="island-braided"/>
    <s v="Oncorhynchus mykiss"/>
    <s v="summer"/>
    <x v="0"/>
    <x v="1"/>
    <x v="2"/>
    <s v="ACPEN-s (Ca)"/>
    <s v="na"/>
    <s v="na"/>
    <s v="independent"/>
    <s v="extirpated via barriers"/>
    <s v="anthropogenically blocked"/>
    <s v="LARLWSD000041"/>
    <s v=" "/>
    <s v="N"/>
    <s v=" "/>
    <s v="Interior Columbia"/>
    <n v="0"/>
    <n v="108474.680697"/>
    <n v="548602389.16100001"/>
  </r>
  <r>
    <n v="65253"/>
    <s v="Polyline"/>
    <n v="1"/>
    <n v="65253"/>
    <n v="1"/>
    <n v="65253"/>
    <s v="7600 9999999909778"/>
    <n v="9999999909778"/>
    <s v=" "/>
    <n v="199.977"/>
    <n v="601"/>
    <n v="1.4999999999999999E-2"/>
    <n v="7.3"/>
    <n v="12.1"/>
    <n v="1460"/>
    <n v="2420"/>
    <n v="3"/>
    <x v="1"/>
    <n v="1"/>
    <n v="2420"/>
    <n v="200"/>
    <n v="0.5"/>
    <n v="73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56"/>
    <s v="Polyline"/>
    <n v="1"/>
    <n v="65256"/>
    <n v="1"/>
    <n v="65256"/>
    <s v="8200 9999999909778"/>
    <n v="9999999909778"/>
    <s v=" "/>
    <n v="199.97900000000001"/>
    <n v="600"/>
    <n v="0.01"/>
    <n v="7.3"/>
    <n v="12.1"/>
    <n v="1460"/>
    <n v="2420"/>
    <n v="3"/>
    <x v="1"/>
    <n v="1"/>
    <n v="2420"/>
    <n v="200"/>
    <n v="0.5"/>
    <n v="73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57"/>
    <s v="Polyline"/>
    <n v="1"/>
    <n v="65257"/>
    <n v="1"/>
    <n v="65257"/>
    <s v="8400 9999999909778"/>
    <n v="9999999909778"/>
    <s v=" "/>
    <n v="199.98099999999999"/>
    <n v="603"/>
    <n v="0.02"/>
    <n v="7.2"/>
    <n v="12"/>
    <n v="1440"/>
    <n v="2400"/>
    <n v="3"/>
    <x v="1"/>
    <n v="1"/>
    <n v="2400"/>
    <n v="200"/>
    <n v="0.5"/>
    <n v="72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58"/>
    <s v="Polyline"/>
    <n v="1"/>
    <n v="65258"/>
    <n v="1"/>
    <n v="65258"/>
    <s v="8600 9999999909778"/>
    <n v="9999999909778"/>
    <s v=" "/>
    <n v="199.98099999999999"/>
    <n v="607"/>
    <n v="3.5000000000000003E-2"/>
    <n v="7.2"/>
    <n v="12"/>
    <n v="1440"/>
    <n v="2400"/>
    <n v="3"/>
    <x v="1"/>
    <n v="1"/>
    <n v="2400"/>
    <n v="200"/>
    <n v="0.5"/>
    <n v="72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59"/>
    <s v="Polyline"/>
    <n v="1"/>
    <n v="65259"/>
    <n v="1"/>
    <n v="65259"/>
    <s v="8800 9999999909778"/>
    <n v="9999999909778"/>
    <s v=" "/>
    <n v="199.98099999999999"/>
    <n v="610"/>
    <n v="3.5000000000000003E-2"/>
    <n v="7.2"/>
    <n v="12"/>
    <n v="1440"/>
    <n v="2400"/>
    <n v="3"/>
    <x v="1"/>
    <n v="1"/>
    <n v="2400"/>
    <n v="200"/>
    <n v="0.5"/>
    <n v="72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66"/>
    <s v="Polyline"/>
    <n v="1"/>
    <n v="65266"/>
    <n v="1"/>
    <n v="65266"/>
    <s v="10200 9999999909778"/>
    <n v="9999999909778"/>
    <s v=" "/>
    <n v="199.98099999999999"/>
    <n v="608"/>
    <n v="1.4999999999999999E-2"/>
    <n v="7.1"/>
    <n v="11.8"/>
    <n v="1420"/>
    <n v="2360"/>
    <n v="3"/>
    <x v="1"/>
    <n v="1"/>
    <n v="2360"/>
    <n v="200"/>
    <n v="0.5"/>
    <n v="710"/>
    <n v="100"/>
    <n v="1"/>
    <n v="0"/>
    <n v="4"/>
    <s v="meandering"/>
    <s v="Oncorhynchus mykiss"/>
    <s v="summer"/>
    <x v="0"/>
    <x v="1"/>
    <x v="6"/>
    <s v="ACKOO-s (Ca)"/>
    <s v="na"/>
    <s v="na"/>
    <s v="independent"/>
    <s v="extirpated via barriers"/>
    <s v="anthropogenically blocked"/>
    <s v="LARLWSD000071"/>
    <s v=" "/>
    <s v="N"/>
    <s v=" "/>
    <s v="Interior Columbia"/>
    <n v="0"/>
    <n v="249899.08656200001"/>
    <n v="1197186325.1199999"/>
  </r>
  <r>
    <n v="65271"/>
    <s v="Polyline"/>
    <n v="1"/>
    <n v="65271"/>
    <n v="1"/>
    <n v="65271"/>
    <s v="11200 9999999909778"/>
    <n v="9999999909778"/>
    <s v=" "/>
    <n v="199.98099999999999"/>
    <n v="607"/>
    <n v="0.01"/>
    <n v="7.1"/>
    <n v="11.8"/>
    <n v="1420"/>
    <n v="2360"/>
    <n v="3"/>
    <x v="1"/>
    <n v="1"/>
    <n v="2360"/>
    <n v="200"/>
    <n v="0.5"/>
    <n v="71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7"/>
    <s v="Polyline"/>
    <n v="1"/>
    <n v="65277"/>
    <n v="1"/>
    <n v="65277"/>
    <s v="12400 9999999909778"/>
    <n v="9999999909778"/>
    <s v=" "/>
    <n v="199.98099999999999"/>
    <n v="606"/>
    <n v="1.4999999999999999E-2"/>
    <n v="7"/>
    <n v="11.7"/>
    <n v="1400"/>
    <n v="2340"/>
    <n v="3"/>
    <x v="1"/>
    <n v="1"/>
    <n v="2340"/>
    <n v="200"/>
    <n v="0.5"/>
    <n v="70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80"/>
    <s v="Polyline"/>
    <n v="1"/>
    <n v="65280"/>
    <n v="1"/>
    <n v="65280"/>
    <s v="13000 9999999909778"/>
    <n v="9999999909778"/>
    <s v=" "/>
    <n v="199.999"/>
    <n v="606"/>
    <n v="0.01"/>
    <n v="7"/>
    <n v="11.6"/>
    <n v="1400"/>
    <n v="2320"/>
    <n v="3"/>
    <x v="1"/>
    <n v="1"/>
    <n v="2320"/>
    <n v="200"/>
    <n v="0.5"/>
    <n v="70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81"/>
    <s v="Polyline"/>
    <n v="1"/>
    <n v="65281"/>
    <n v="1"/>
    <n v="65281"/>
    <s v="13200 9999999909778"/>
    <n v="9999999909778"/>
    <s v=" "/>
    <n v="199.999"/>
    <n v="608"/>
    <n v="0.01"/>
    <n v="6.9"/>
    <n v="11.5"/>
    <n v="1380"/>
    <n v="2300"/>
    <n v="3"/>
    <x v="1"/>
    <n v="1"/>
    <n v="2300"/>
    <n v="200"/>
    <n v="0.5"/>
    <n v="69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82"/>
    <s v="Polyline"/>
    <n v="1"/>
    <n v="65282"/>
    <n v="1"/>
    <n v="65282"/>
    <s v="13400 9999999909778"/>
    <n v="9999999909778"/>
    <s v=" "/>
    <n v="199.976"/>
    <n v="608"/>
    <n v="0.01"/>
    <n v="6.9"/>
    <n v="11.5"/>
    <n v="1380"/>
    <n v="2300"/>
    <n v="3"/>
    <x v="1"/>
    <n v="1"/>
    <n v="2300"/>
    <n v="200"/>
    <n v="0.5"/>
    <n v="69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89"/>
    <s v="Polyline"/>
    <n v="1"/>
    <n v="65289"/>
    <n v="1"/>
    <n v="65289"/>
    <s v="14800 9999999909778"/>
    <n v="9999999909778"/>
    <s v=" "/>
    <n v="199.97900000000001"/>
    <n v="609"/>
    <n v="0.01"/>
    <n v="6.8"/>
    <n v="11.3"/>
    <n v="1360"/>
    <n v="2260"/>
    <n v="3"/>
    <x v="1"/>
    <n v="1"/>
    <n v="2260"/>
    <n v="200"/>
    <n v="0.5"/>
    <n v="68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9"/>
    <s v="Polyline"/>
    <n v="1"/>
    <n v="65299"/>
    <n v="1"/>
    <n v="65299"/>
    <s v="16800 9999999909778"/>
    <n v="9999999909778"/>
    <s v=" "/>
    <n v="199.97900000000001"/>
    <n v="614"/>
    <n v="0.01"/>
    <n v="6.7"/>
    <n v="11.2"/>
    <n v="1340"/>
    <n v="2240"/>
    <n v="3"/>
    <x v="1"/>
    <n v="1"/>
    <n v="2240"/>
    <n v="200"/>
    <n v="0.5"/>
    <n v="67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9"/>
    <s v="Polyline"/>
    <n v="1"/>
    <n v="65309"/>
    <n v="1"/>
    <n v="65309"/>
    <s v="18800 9999999909778"/>
    <n v="9999999909778"/>
    <s v=" "/>
    <n v="199.952"/>
    <n v="618"/>
    <n v="0.03"/>
    <n v="6.2"/>
    <n v="10.5"/>
    <n v="1240"/>
    <n v="2099"/>
    <n v="3"/>
    <x v="1"/>
    <n v="1"/>
    <n v="2099"/>
    <n v="200"/>
    <n v="0.5"/>
    <n v="620"/>
    <n v="1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13"/>
    <s v="Polyline"/>
    <n v="1"/>
    <n v="65313"/>
    <n v="1"/>
    <n v="65313"/>
    <s v="19600 9999999909778"/>
    <n v="9999999909778"/>
    <s v=" "/>
    <n v="199.98500000000001"/>
    <n v="632"/>
    <n v="1.4999999999999999E-2"/>
    <n v="5.6"/>
    <n v="9.6"/>
    <n v="1120"/>
    <n v="1920"/>
    <n v="3"/>
    <x v="1"/>
    <n v="1"/>
    <n v="1920"/>
    <n v="200"/>
    <n v="0.5"/>
    <n v="56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14"/>
    <s v="Polyline"/>
    <n v="1"/>
    <n v="65314"/>
    <n v="1"/>
    <n v="65314"/>
    <s v="19800 9999999909778"/>
    <n v="9999999909778"/>
    <s v=" "/>
    <n v="199.98500000000001"/>
    <n v="629"/>
    <n v="0.02"/>
    <n v="5.6"/>
    <n v="9.6"/>
    <n v="1120"/>
    <n v="1920"/>
    <n v="3"/>
    <x v="1"/>
    <n v="1"/>
    <n v="1920"/>
    <n v="200"/>
    <n v="0.5"/>
    <n v="56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17"/>
    <s v="Polyline"/>
    <n v="1"/>
    <n v="65317"/>
    <n v="1"/>
    <n v="65317"/>
    <s v="20400 9999999909778"/>
    <n v="9999999909778"/>
    <s v=" "/>
    <n v="200.01300000000001"/>
    <n v="638"/>
    <n v="3.5000000000000003E-2"/>
    <n v="5.5"/>
    <n v="9.4"/>
    <n v="1100"/>
    <n v="1880"/>
    <n v="3"/>
    <x v="1"/>
    <n v="1"/>
    <n v="1880"/>
    <n v="200"/>
    <n v="0.5"/>
    <n v="55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28"/>
    <s v="Polyline"/>
    <n v="1"/>
    <n v="65328"/>
    <n v="1"/>
    <n v="65328"/>
    <s v="22600 9999999909778"/>
    <n v="9999999909778"/>
    <s v=" "/>
    <n v="200.01499999999999"/>
    <n v="674"/>
    <n v="1.4999999999999999E-2"/>
    <n v="4.5"/>
    <n v="8"/>
    <n v="900"/>
    <n v="1600"/>
    <n v="3"/>
    <x v="1"/>
    <n v="1"/>
    <n v="1600"/>
    <n v="200"/>
    <n v="0.5"/>
    <n v="45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7"/>
    <s v="Polyline"/>
    <n v="1"/>
    <n v="65337"/>
    <n v="1"/>
    <n v="65337"/>
    <s v="24400 9999999909778"/>
    <n v="9999999909778"/>
    <s v=" "/>
    <n v="200.01300000000001"/>
    <n v="678"/>
    <n v="0.02"/>
    <n v="4.4000000000000004"/>
    <n v="7.8"/>
    <n v="880"/>
    <n v="1560"/>
    <n v="3"/>
    <x v="1"/>
    <n v="1"/>
    <n v="1560"/>
    <n v="200"/>
    <n v="0.5"/>
    <n v="44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9"/>
    <s v="Polyline"/>
    <n v="1"/>
    <n v="65339"/>
    <n v="1"/>
    <n v="65339"/>
    <s v="24800 9999999909778"/>
    <n v="9999999909778"/>
    <s v=" "/>
    <n v="200.01400000000001"/>
    <n v="681"/>
    <n v="0.01"/>
    <n v="4.3"/>
    <n v="7.8"/>
    <n v="860"/>
    <n v="1560"/>
    <n v="3"/>
    <x v="1"/>
    <n v="1"/>
    <n v="1560"/>
    <n v="200"/>
    <n v="0.5"/>
    <n v="43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1"/>
    <s v="Polyline"/>
    <n v="1"/>
    <n v="65341"/>
    <n v="1"/>
    <n v="65341"/>
    <s v="25200 9999999909778"/>
    <n v="9999999909778"/>
    <s v=" "/>
    <n v="200.02699999999999"/>
    <n v="682"/>
    <n v="0.02"/>
    <n v="4.0999999999999996"/>
    <n v="7.5"/>
    <n v="820"/>
    <n v="1500"/>
    <n v="3"/>
    <x v="1"/>
    <n v="1"/>
    <n v="1500"/>
    <n v="200"/>
    <n v="0.5"/>
    <n v="41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3"/>
    <s v="Polyline"/>
    <n v="1"/>
    <n v="65343"/>
    <n v="1"/>
    <n v="65343"/>
    <s v="25600 9999999909778"/>
    <n v="9999999909778"/>
    <s v=" "/>
    <n v="200.02699999999999"/>
    <n v="685"/>
    <n v="0.01"/>
    <n v="4.0999999999999996"/>
    <n v="7.4"/>
    <n v="820"/>
    <n v="1480"/>
    <n v="3"/>
    <x v="1"/>
    <n v="1"/>
    <n v="1480"/>
    <n v="200"/>
    <n v="0.5"/>
    <n v="41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53"/>
    <s v="Polyline"/>
    <n v="1"/>
    <n v="65353"/>
    <n v="1"/>
    <n v="65353"/>
    <s v="27600 9999999909778"/>
    <n v="9999999909778"/>
    <s v=" "/>
    <n v="200.02199999999999"/>
    <n v="692"/>
    <n v="0.02"/>
    <n v="3.7"/>
    <n v="6.9"/>
    <n v="740"/>
    <n v="1380"/>
    <n v="3"/>
    <x v="1"/>
    <n v="1"/>
    <n v="1380"/>
    <n v="200"/>
    <n v="0.5"/>
    <n v="370"/>
    <n v="1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448"/>
    <s v="Polyline"/>
    <n v="1"/>
    <n v="65448"/>
    <n v="1"/>
    <n v="65448"/>
    <s v="2400 9999999909784"/>
    <n v="9999999909784"/>
    <s v=" "/>
    <n v="199.99199999999999"/>
    <n v="734"/>
    <n v="0.04"/>
    <n v="3.9"/>
    <n v="7.1"/>
    <n v="780"/>
    <n v="1420"/>
    <n v="3"/>
    <x v="1"/>
    <n v="1"/>
    <n v="1420"/>
    <n v="200"/>
    <n v="0.5"/>
    <n v="390"/>
    <n v="100"/>
    <n v="0"/>
    <n v="0"/>
    <n v="4"/>
    <s v="meandering"/>
    <s v="Oncorhynchus mykiss"/>
    <s v="summer"/>
    <x v="0"/>
    <x v="1"/>
    <x v="6"/>
    <s v="ACKOO-s (Ca)"/>
    <s v="na"/>
    <s v="na"/>
    <s v="independent"/>
    <s v="extirpated via barriers"/>
    <s v="anthropogenically blocked"/>
    <s v="LARLWSD000082"/>
    <s v=" "/>
    <s v="N"/>
    <s v=" "/>
    <s v="Interior Columbia"/>
    <n v="0"/>
    <n v="100450.804471"/>
    <n v="399738302.73400003"/>
  </r>
  <r>
    <n v="69875"/>
    <s v="Polyline"/>
    <n v="1"/>
    <n v="69875"/>
    <n v="1"/>
    <n v="69875"/>
    <s v="13800 9999999910152"/>
    <n v="9999999910152"/>
    <s v=" "/>
    <n v="199.995"/>
    <n v="623"/>
    <n v="5.0000000000000001E-3"/>
    <n v="16.3"/>
    <n v="25.3"/>
    <n v="3260"/>
    <n v="5060"/>
    <n v="2"/>
    <x v="1"/>
    <n v="0.5"/>
    <n v="2530"/>
    <n v="100"/>
    <n v="0.5"/>
    <n v="1630"/>
    <n v="10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69882"/>
    <s v="Polyline"/>
    <n v="1"/>
    <n v="69882"/>
    <n v="1"/>
    <n v="69882"/>
    <s v="15200 9999999910152"/>
    <n v="9999999910152"/>
    <s v=" "/>
    <n v="199.995"/>
    <n v="618"/>
    <n v="5.0000000000000001E-3"/>
    <n v="16.2"/>
    <n v="25.2"/>
    <n v="3240"/>
    <n v="5040"/>
    <n v="2"/>
    <x v="1"/>
    <n v="0.5"/>
    <n v="2520"/>
    <n v="100"/>
    <n v="0.5"/>
    <n v="162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883"/>
    <s v="Polyline"/>
    <n v="1"/>
    <n v="69883"/>
    <n v="1"/>
    <n v="69883"/>
    <s v="15400 9999999910152"/>
    <n v="9999999910152"/>
    <s v=" "/>
    <n v="199.995"/>
    <n v="617"/>
    <n v="5.0000000000000001E-3"/>
    <n v="16.2"/>
    <n v="25.2"/>
    <n v="3240"/>
    <n v="5040"/>
    <n v="2"/>
    <x v="1"/>
    <n v="0.5"/>
    <n v="2520"/>
    <n v="100"/>
    <n v="0.5"/>
    <n v="162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897"/>
    <s v="Polyline"/>
    <n v="1"/>
    <n v="69897"/>
    <n v="1"/>
    <n v="69897"/>
    <s v="18200 9999999910152"/>
    <n v="9999999910152"/>
    <s v=" "/>
    <n v="199.98500000000001"/>
    <n v="626"/>
    <n v="5.0000000000000001E-3"/>
    <n v="16.100000000000001"/>
    <n v="25.1"/>
    <n v="3220"/>
    <n v="5020"/>
    <n v="2"/>
    <x v="1"/>
    <n v="0.5"/>
    <n v="2510"/>
    <n v="100"/>
    <n v="0.5"/>
    <n v="161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00"/>
    <s v="Polyline"/>
    <n v="1"/>
    <n v="69900"/>
    <n v="1"/>
    <n v="69900"/>
    <s v="18800 9999999910152"/>
    <n v="9999999910152"/>
    <s v=" "/>
    <n v="200.00299999999999"/>
    <n v="623"/>
    <n v="5.0000000000000001E-3"/>
    <n v="16.100000000000001"/>
    <n v="25.1"/>
    <n v="3220"/>
    <n v="5020"/>
    <n v="2"/>
    <x v="1"/>
    <n v="0.5"/>
    <n v="2510"/>
    <n v="100"/>
    <n v="0.5"/>
    <n v="161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01"/>
    <s v="Polyline"/>
    <n v="1"/>
    <n v="69901"/>
    <n v="1"/>
    <n v="69901"/>
    <s v="19000 9999999910152"/>
    <n v="9999999910152"/>
    <s v=" "/>
    <n v="200.006"/>
    <n v="625"/>
    <n v="5.0000000000000001E-3"/>
    <n v="16.100000000000001"/>
    <n v="25.1"/>
    <n v="3220"/>
    <n v="5020"/>
    <n v="2"/>
    <x v="1"/>
    <n v="0.5"/>
    <n v="2510"/>
    <n v="100"/>
    <n v="0.5"/>
    <n v="161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05"/>
    <s v="Polyline"/>
    <n v="1"/>
    <n v="69905"/>
    <n v="1"/>
    <n v="69905"/>
    <s v="19800 9999999910152"/>
    <n v="9999999910152"/>
    <s v=" "/>
    <n v="199.99799999999999"/>
    <n v="627"/>
    <n v="0"/>
    <n v="16.100000000000001"/>
    <n v="25"/>
    <n v="3220"/>
    <n v="5000"/>
    <n v="2"/>
    <x v="1"/>
    <n v="0.5"/>
    <n v="2500"/>
    <n v="100"/>
    <n v="0.5"/>
    <n v="1610"/>
    <n v="10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69925"/>
    <s v="Polyline"/>
    <n v="1"/>
    <n v="69925"/>
    <n v="1"/>
    <n v="69925"/>
    <s v="23800 9999999910152"/>
    <n v="9999999910152"/>
    <s v=" "/>
    <n v="199.99"/>
    <n v="643"/>
    <n v="1.4999999999999999E-2"/>
    <n v="14.7"/>
    <n v="23"/>
    <n v="2940"/>
    <n v="4600"/>
    <n v="3"/>
    <x v="1"/>
    <n v="1"/>
    <n v="4600"/>
    <n v="200"/>
    <n v="0.5"/>
    <n v="1470"/>
    <n v="1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28"/>
    <s v="Polyline"/>
    <n v="1"/>
    <n v="69928"/>
    <n v="1"/>
    <n v="69928"/>
    <s v="24400 9999999910152"/>
    <n v="9999999910152"/>
    <s v=" "/>
    <n v="199.97300000000001"/>
    <n v="647"/>
    <n v="1.4999999999999999E-2"/>
    <n v="14.7"/>
    <n v="23"/>
    <n v="2940"/>
    <n v="4599"/>
    <n v="3"/>
    <x v="1"/>
    <n v="1"/>
    <n v="4599"/>
    <n v="200"/>
    <n v="0.5"/>
    <n v="1470"/>
    <n v="1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31"/>
    <s v="Polyline"/>
    <n v="1"/>
    <n v="69931"/>
    <n v="1"/>
    <n v="69931"/>
    <s v="25000 9999999910152"/>
    <n v="9999999910152"/>
    <s v=" "/>
    <n v="199.96100000000001"/>
    <n v="647"/>
    <n v="0.01"/>
    <n v="14.7"/>
    <n v="23"/>
    <n v="2939"/>
    <n v="4599"/>
    <n v="3"/>
    <x v="1"/>
    <n v="1"/>
    <n v="4599"/>
    <n v="200"/>
    <n v="0.5"/>
    <n v="1470"/>
    <n v="1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34"/>
    <s v="Polyline"/>
    <n v="1"/>
    <n v="69934"/>
    <n v="1"/>
    <n v="69934"/>
    <s v="25600 9999999910152"/>
    <n v="9999999910152"/>
    <s v=" "/>
    <n v="199.96700000000001"/>
    <n v="649"/>
    <n v="0.01"/>
    <n v="14.5"/>
    <n v="22.8"/>
    <n v="2900"/>
    <n v="4559"/>
    <n v="3"/>
    <x v="1"/>
    <n v="1"/>
    <n v="4559"/>
    <n v="200"/>
    <n v="0.5"/>
    <n v="145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69935"/>
    <s v="Polyline"/>
    <n v="1"/>
    <n v="69935"/>
    <n v="1"/>
    <n v="69935"/>
    <s v="25800 9999999910152"/>
    <n v="9999999910152"/>
    <s v=" "/>
    <n v="199.96700000000001"/>
    <n v="650"/>
    <n v="0.01"/>
    <n v="14.5"/>
    <n v="22.8"/>
    <n v="2900"/>
    <n v="4559"/>
    <n v="3"/>
    <x v="1"/>
    <n v="1"/>
    <n v="4559"/>
    <n v="200"/>
    <n v="0.5"/>
    <n v="145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69936"/>
    <s v="Polyline"/>
    <n v="1"/>
    <n v="69936"/>
    <n v="1"/>
    <n v="69936"/>
    <s v="26000 9999999910152"/>
    <n v="9999999910152"/>
    <s v=" "/>
    <n v="199.965"/>
    <n v="651"/>
    <n v="1.4999999999999999E-2"/>
    <n v="14.5"/>
    <n v="22.8"/>
    <n v="2899"/>
    <n v="4559"/>
    <n v="3"/>
    <x v="1"/>
    <n v="1"/>
    <n v="4559"/>
    <n v="200"/>
    <n v="0.5"/>
    <n v="145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69947"/>
    <s v="Polyline"/>
    <n v="1"/>
    <n v="69947"/>
    <n v="1"/>
    <n v="69947"/>
    <s v="28200 9999999910152"/>
    <n v="9999999910152"/>
    <s v=" "/>
    <n v="199.96100000000001"/>
    <n v="659"/>
    <n v="0.01"/>
    <n v="14.4"/>
    <n v="22.5"/>
    <n v="2879"/>
    <n v="4499"/>
    <n v="3"/>
    <x v="1"/>
    <n v="1"/>
    <n v="4499"/>
    <n v="200"/>
    <n v="0.5"/>
    <n v="144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69949"/>
    <s v="Polyline"/>
    <n v="1"/>
    <n v="69949"/>
    <n v="1"/>
    <n v="69949"/>
    <s v="28600 9999999910152"/>
    <n v="9999999910152"/>
    <s v=" "/>
    <n v="199.94"/>
    <n v="657"/>
    <n v="0.01"/>
    <n v="12.3"/>
    <n v="19.5"/>
    <n v="2459"/>
    <n v="3899"/>
    <n v="3"/>
    <x v="1"/>
    <n v="1"/>
    <n v="3899"/>
    <n v="200"/>
    <n v="0.5"/>
    <n v="1230"/>
    <n v="1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73"/>
    <s v="Polyline"/>
    <n v="1"/>
    <n v="69973"/>
    <n v="1"/>
    <n v="69973"/>
    <s v="33400 9999999910152"/>
    <n v="9999999910152"/>
    <s v=" "/>
    <n v="199.94900000000001"/>
    <n v="688"/>
    <n v="0.02"/>
    <n v="12.1"/>
    <n v="19.2"/>
    <n v="2419"/>
    <n v="3839"/>
    <n v="3"/>
    <x v="1"/>
    <n v="1"/>
    <n v="3839"/>
    <n v="200"/>
    <n v="0.5"/>
    <n v="121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76"/>
    <s v="Polyline"/>
    <n v="1"/>
    <n v="69976"/>
    <n v="1"/>
    <n v="69976"/>
    <s v="34000 9999999910152"/>
    <n v="9999999910152"/>
    <s v=" "/>
    <n v="199.95699999999999"/>
    <n v="692"/>
    <n v="0.01"/>
    <n v="12.1"/>
    <n v="19.2"/>
    <n v="2419"/>
    <n v="3839"/>
    <n v="3"/>
    <x v="1"/>
    <n v="1"/>
    <n v="3839"/>
    <n v="200"/>
    <n v="0.5"/>
    <n v="121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79"/>
    <s v="Polyline"/>
    <n v="1"/>
    <n v="69979"/>
    <n v="1"/>
    <n v="69979"/>
    <s v="34600 9999999910152"/>
    <n v="9999999910152"/>
    <s v=" "/>
    <n v="199.94300000000001"/>
    <n v="697"/>
    <n v="0.01"/>
    <n v="12"/>
    <n v="19"/>
    <n v="2399"/>
    <n v="3799"/>
    <n v="3"/>
    <x v="1"/>
    <n v="1"/>
    <n v="3799"/>
    <n v="200"/>
    <n v="0.5"/>
    <n v="120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82"/>
    <s v="Polyline"/>
    <n v="1"/>
    <n v="69982"/>
    <n v="1"/>
    <n v="69982"/>
    <s v="35200 9999999910152"/>
    <n v="9999999910152"/>
    <s v=" "/>
    <n v="199.98099999999999"/>
    <n v="695"/>
    <n v="0.02"/>
    <n v="11.3"/>
    <n v="18"/>
    <n v="2260"/>
    <n v="3600"/>
    <n v="3"/>
    <x v="1"/>
    <n v="1"/>
    <n v="3600"/>
    <n v="200"/>
    <n v="0.5"/>
    <n v="113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83"/>
    <s v="Polyline"/>
    <n v="1"/>
    <n v="69983"/>
    <n v="1"/>
    <n v="69983"/>
    <s v="35400 9999999910152"/>
    <n v="9999999910152"/>
    <s v=" "/>
    <n v="200.023"/>
    <n v="694"/>
    <n v="1.4999999999999999E-2"/>
    <n v="11.3"/>
    <n v="18"/>
    <n v="2260"/>
    <n v="3600"/>
    <n v="3"/>
    <x v="1"/>
    <n v="1"/>
    <n v="3600"/>
    <n v="200"/>
    <n v="0.5"/>
    <n v="1130"/>
    <n v="100"/>
    <n v="1"/>
    <n v="0"/>
    <n v="3"/>
    <s v="island-braided"/>
    <s v="Oncorhynchus mykiss"/>
    <s v="summer"/>
    <x v="0"/>
    <x v="1"/>
    <x v="2"/>
    <s v="ACPEN-s (Ca)"/>
    <s v="na"/>
    <s v="na"/>
    <s v="independent"/>
    <s v="extirpated via barriers"/>
    <s v="anthropogenically blocked"/>
    <s v="LARLWSD000040"/>
    <s v=" "/>
    <s v="N"/>
    <s v=" "/>
    <s v="Interior Columbia"/>
    <n v="0"/>
    <n v="639808.422747"/>
    <n v="2961648440.3600001"/>
  </r>
  <r>
    <n v="69992"/>
    <s v="Polyline"/>
    <n v="1"/>
    <n v="69992"/>
    <n v="1"/>
    <n v="69992"/>
    <s v="37200 9999999910152"/>
    <n v="9999999910152"/>
    <s v=" "/>
    <n v="199.99299999999999"/>
    <n v="704"/>
    <n v="0.01"/>
    <n v="11.3"/>
    <n v="18"/>
    <n v="2260"/>
    <n v="3600"/>
    <n v="3"/>
    <x v="1"/>
    <n v="1"/>
    <n v="3600"/>
    <n v="200"/>
    <n v="0.5"/>
    <n v="113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3"/>
    <s v="Polyline"/>
    <n v="1"/>
    <n v="69993"/>
    <n v="1"/>
    <n v="69993"/>
    <s v="37400 9999999910152"/>
    <n v="9999999910152"/>
    <s v=" "/>
    <n v="199.98400000000001"/>
    <n v="706"/>
    <n v="1.4999999999999999E-2"/>
    <n v="11.3"/>
    <n v="18"/>
    <n v="2260"/>
    <n v="3600"/>
    <n v="3"/>
    <x v="1"/>
    <n v="1"/>
    <n v="3600"/>
    <n v="200"/>
    <n v="0.5"/>
    <n v="113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4"/>
    <s v="Polyline"/>
    <n v="1"/>
    <n v="69994"/>
    <n v="1"/>
    <n v="69994"/>
    <s v="37600 9999999910152"/>
    <n v="9999999910152"/>
    <s v=" "/>
    <n v="199.982"/>
    <n v="704"/>
    <n v="1.4999999999999999E-2"/>
    <n v="11.3"/>
    <n v="18"/>
    <n v="2260"/>
    <n v="3600"/>
    <n v="3"/>
    <x v="1"/>
    <n v="1"/>
    <n v="3600"/>
    <n v="200"/>
    <n v="0.5"/>
    <n v="113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95"/>
    <s v="Polyline"/>
    <n v="1"/>
    <n v="69995"/>
    <n v="1"/>
    <n v="69995"/>
    <s v="37800 9999999910152"/>
    <n v="9999999910152"/>
    <s v=" "/>
    <n v="199.982"/>
    <n v="704"/>
    <n v="1.4999999999999999E-2"/>
    <n v="11.3"/>
    <n v="18"/>
    <n v="2260"/>
    <n v="3600"/>
    <n v="3"/>
    <x v="1"/>
    <n v="1"/>
    <n v="3600"/>
    <n v="200"/>
    <n v="0.5"/>
    <n v="113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07"/>
    <s v="Polyline"/>
    <n v="1"/>
    <n v="70007"/>
    <n v="1"/>
    <n v="70007"/>
    <s v="40200 9999999910152"/>
    <n v="9999999910152"/>
    <s v=" "/>
    <n v="199.96299999999999"/>
    <n v="721"/>
    <n v="0.03"/>
    <n v="10.4"/>
    <n v="16.7"/>
    <n v="2080"/>
    <n v="3339"/>
    <n v="3"/>
    <x v="1"/>
    <n v="1"/>
    <n v="3339"/>
    <n v="200"/>
    <n v="0.5"/>
    <n v="1040"/>
    <n v="10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08"/>
    <s v="Polyline"/>
    <n v="1"/>
    <n v="70008"/>
    <n v="1"/>
    <n v="70008"/>
    <s v="40400 9999999910152"/>
    <n v="9999999910152"/>
    <s v=" "/>
    <n v="199.96299999999999"/>
    <n v="720"/>
    <n v="0.04"/>
    <n v="10.4"/>
    <n v="16.7"/>
    <n v="2080"/>
    <n v="3339"/>
    <n v="3"/>
    <x v="1"/>
    <n v="1"/>
    <n v="3339"/>
    <n v="200"/>
    <n v="0.5"/>
    <n v="1040"/>
    <n v="10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12"/>
    <s v="Polyline"/>
    <n v="1"/>
    <n v="70012"/>
    <n v="1"/>
    <n v="70012"/>
    <s v="41200 9999999910152"/>
    <n v="9999999910152"/>
    <s v=" "/>
    <n v="199.96299999999999"/>
    <n v="724"/>
    <n v="0.03"/>
    <n v="10.4"/>
    <n v="16.7"/>
    <n v="2080"/>
    <n v="3339"/>
    <n v="3"/>
    <x v="1"/>
    <n v="1"/>
    <n v="3339"/>
    <n v="200"/>
    <n v="0.5"/>
    <n v="1040"/>
    <n v="10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13"/>
    <s v="Polyline"/>
    <n v="1"/>
    <n v="70013"/>
    <n v="1"/>
    <n v="70013"/>
    <s v="41400 9999999910152"/>
    <n v="9999999910152"/>
    <s v=" "/>
    <n v="199.96299999999999"/>
    <n v="727"/>
    <n v="0.02"/>
    <n v="10.4"/>
    <n v="16.7"/>
    <n v="2080"/>
    <n v="3339"/>
    <n v="3"/>
    <x v="1"/>
    <n v="1"/>
    <n v="3339"/>
    <n v="200"/>
    <n v="0.5"/>
    <n v="1040"/>
    <n v="100"/>
    <n v="1"/>
    <n v="0"/>
    <n v="3"/>
    <s v="meandering"/>
    <s v="Oncorhynchus mykiss"/>
    <s v="summer"/>
    <x v="0"/>
    <x v="1"/>
    <x v="2"/>
    <s v="ACPEN-s (Ca)"/>
    <s v="na"/>
    <s v="na"/>
    <s v="independent"/>
    <s v="extirpated via barriers"/>
    <s v="anthropogenically blocked"/>
    <s v="LARLWSD000040"/>
    <s v=" "/>
    <s v="N"/>
    <s v=" "/>
    <s v="Interior Columbia"/>
    <n v="0"/>
    <n v="639808.422747"/>
    <n v="2961648440.3600001"/>
  </r>
  <r>
    <n v="70017"/>
    <s v="Polyline"/>
    <n v="1"/>
    <n v="70017"/>
    <n v="1"/>
    <n v="70017"/>
    <s v="42200 9999999910152"/>
    <n v="9999999910152"/>
    <s v=" "/>
    <n v="200.01900000000001"/>
    <n v="736"/>
    <n v="0.01"/>
    <n v="10.199999999999999"/>
    <n v="16.399999999999999"/>
    <n v="2040"/>
    <n v="3280"/>
    <n v="3"/>
    <x v="1"/>
    <n v="1"/>
    <n v="3280"/>
    <n v="200"/>
    <n v="0.5"/>
    <n v="102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21"/>
    <s v="Polyline"/>
    <n v="1"/>
    <n v="70021"/>
    <n v="1"/>
    <n v="70021"/>
    <s v="43000 9999999910152"/>
    <n v="9999999910152"/>
    <s v=" "/>
    <n v="199.94300000000001"/>
    <n v="731"/>
    <n v="1.4999999999999999E-2"/>
    <n v="10.1"/>
    <n v="16.3"/>
    <n v="2019"/>
    <n v="3259"/>
    <n v="3"/>
    <x v="1"/>
    <n v="1"/>
    <n v="3259"/>
    <n v="200"/>
    <n v="0.5"/>
    <n v="101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23"/>
    <s v="Polyline"/>
    <n v="1"/>
    <n v="70023"/>
    <n v="1"/>
    <n v="70023"/>
    <s v="43400 9999999910152"/>
    <n v="9999999910152"/>
    <s v=" "/>
    <n v="199.93100000000001"/>
    <n v="739"/>
    <n v="1.4999999999999999E-2"/>
    <n v="8.9"/>
    <n v="14.4"/>
    <n v="1779"/>
    <n v="2879"/>
    <n v="3"/>
    <x v="1"/>
    <n v="1"/>
    <n v="2879"/>
    <n v="200"/>
    <n v="0.5"/>
    <n v="890"/>
    <n v="100"/>
    <n v="1"/>
    <n v="0"/>
    <n v="2"/>
    <s v="meandering"/>
    <s v="Oncorhynchus mykiss"/>
    <s v="summer"/>
    <x v="0"/>
    <x v="1"/>
    <x v="2"/>
    <s v="ACPEN-s (Ca)"/>
    <s v="na"/>
    <s v="na"/>
    <s v="independent"/>
    <s v="extirpated via barriers"/>
    <s v="anthropogenically blocked"/>
    <s v="LARLWSD000040"/>
    <s v=" "/>
    <s v="N"/>
    <s v=" "/>
    <s v="Interior Columbia"/>
    <n v="0"/>
    <n v="639808.422747"/>
    <n v="2961648440.3600001"/>
  </r>
  <r>
    <n v="70027"/>
    <s v="Polyline"/>
    <n v="1"/>
    <n v="70027"/>
    <n v="1"/>
    <n v="70027"/>
    <s v="44200 9999999910152"/>
    <n v="9999999910152"/>
    <s v=" "/>
    <n v="199.93100000000001"/>
    <n v="744"/>
    <n v="2.5000000000000001E-2"/>
    <n v="8.8000000000000007"/>
    <n v="14.4"/>
    <n v="1759"/>
    <n v="2879"/>
    <n v="3"/>
    <x v="1"/>
    <n v="1"/>
    <n v="2879"/>
    <n v="200"/>
    <n v="0.5"/>
    <n v="88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0028"/>
    <s v="Polyline"/>
    <n v="1"/>
    <n v="70028"/>
    <n v="1"/>
    <n v="70028"/>
    <s v="44400 9999999910152"/>
    <n v="9999999910152"/>
    <s v=" "/>
    <n v="199.93100000000001"/>
    <n v="748"/>
    <n v="2.5000000000000001E-2"/>
    <n v="8.8000000000000007"/>
    <n v="14.3"/>
    <n v="1759"/>
    <n v="2859"/>
    <n v="3"/>
    <x v="1"/>
    <n v="1"/>
    <n v="2859"/>
    <n v="200"/>
    <n v="0.5"/>
    <n v="88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0030"/>
    <s v="Polyline"/>
    <n v="1"/>
    <n v="70030"/>
    <n v="1"/>
    <n v="70030"/>
    <s v="44800 9999999910152"/>
    <n v="9999999910152"/>
    <s v=" "/>
    <n v="199.93100000000001"/>
    <n v="749"/>
    <n v="1.4999999999999999E-2"/>
    <n v="8.8000000000000007"/>
    <n v="14.3"/>
    <n v="1759"/>
    <n v="2859"/>
    <n v="3"/>
    <x v="1"/>
    <n v="1"/>
    <n v="2859"/>
    <n v="200"/>
    <n v="0.5"/>
    <n v="88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0031"/>
    <s v="Polyline"/>
    <n v="1"/>
    <n v="70031"/>
    <n v="1"/>
    <n v="70031"/>
    <s v="45000 9999999910152"/>
    <n v="9999999910152"/>
    <s v=" "/>
    <n v="199.93100000000001"/>
    <n v="750"/>
    <n v="1.4999999999999999E-2"/>
    <n v="8.8000000000000007"/>
    <n v="14.4"/>
    <n v="1759"/>
    <n v="2879"/>
    <n v="3"/>
    <x v="1"/>
    <n v="1"/>
    <n v="2879"/>
    <n v="200"/>
    <n v="0.5"/>
    <n v="880"/>
    <n v="1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0034"/>
    <s v="Polyline"/>
    <n v="1"/>
    <n v="70034"/>
    <n v="1"/>
    <n v="70034"/>
    <s v="45600 9999999910152"/>
    <n v="9999999910152"/>
    <s v=" "/>
    <n v="199.93100000000001"/>
    <n v="753"/>
    <n v="0.02"/>
    <n v="8.8000000000000007"/>
    <n v="14.3"/>
    <n v="1759"/>
    <n v="2859"/>
    <n v="3"/>
    <x v="1"/>
    <n v="1"/>
    <n v="2859"/>
    <n v="200"/>
    <n v="0.5"/>
    <n v="880"/>
    <n v="100"/>
    <n v="1"/>
    <n v="1"/>
    <n v="4"/>
    <s v="meandering"/>
    <s v="Oncorhynchus mykiss"/>
    <s v="summer"/>
    <x v="0"/>
    <x v="1"/>
    <x v="2"/>
    <s v="ACPEN-s (Ca)"/>
    <s v="na"/>
    <s v="na"/>
    <s v="independent"/>
    <s v="extirpated via barriers"/>
    <s v="anthropogenically blocked"/>
    <s v="LARLWSD000040"/>
    <s v=" "/>
    <s v="N"/>
    <s v=" "/>
    <s v="Interior Columbia"/>
    <n v="0"/>
    <n v="639808.422747"/>
    <n v="2961648440.3600001"/>
  </r>
  <r>
    <n v="70038"/>
    <s v="Polyline"/>
    <n v="1"/>
    <n v="70038"/>
    <n v="1"/>
    <n v="70038"/>
    <s v="46400 9999999910152"/>
    <n v="9999999910152"/>
    <s v=" "/>
    <n v="199.928"/>
    <n v="764"/>
    <n v="0.01"/>
    <n v="8.8000000000000007"/>
    <n v="14.3"/>
    <n v="1759"/>
    <n v="2859"/>
    <n v="3"/>
    <x v="1"/>
    <n v="1"/>
    <n v="2859"/>
    <n v="200"/>
    <n v="0.5"/>
    <n v="88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45"/>
    <s v="Polyline"/>
    <n v="1"/>
    <n v="70045"/>
    <n v="1"/>
    <n v="70045"/>
    <s v="47800 9999999910152"/>
    <n v="9999999910152"/>
    <s v=" "/>
    <n v="199.952"/>
    <n v="779"/>
    <n v="0.01"/>
    <n v="8.5"/>
    <n v="13.9"/>
    <n v="1700"/>
    <n v="2779"/>
    <n v="3"/>
    <x v="1"/>
    <n v="1"/>
    <n v="2779"/>
    <n v="200"/>
    <n v="0.5"/>
    <n v="85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78"/>
    <s v="Polyline"/>
    <n v="1"/>
    <n v="70078"/>
    <n v="1"/>
    <n v="70078"/>
    <s v="54400 9999999910152"/>
    <n v="9999999910152"/>
    <s v=" "/>
    <n v="199.93100000000001"/>
    <n v="854"/>
    <n v="0.01"/>
    <n v="6.7"/>
    <n v="11.1"/>
    <n v="1340"/>
    <n v="2219"/>
    <n v="3"/>
    <x v="1"/>
    <n v="1"/>
    <n v="2219"/>
    <n v="200"/>
    <n v="0.5"/>
    <n v="67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79"/>
    <s v="Polyline"/>
    <n v="1"/>
    <n v="70079"/>
    <n v="1"/>
    <n v="70079"/>
    <s v="54600 9999999910152"/>
    <n v="9999999910152"/>
    <s v=" "/>
    <n v="199.93100000000001"/>
    <n v="853"/>
    <n v="0.01"/>
    <n v="6.6"/>
    <n v="11"/>
    <n v="1320"/>
    <n v="2199"/>
    <n v="3"/>
    <x v="1"/>
    <n v="1"/>
    <n v="2199"/>
    <n v="200"/>
    <n v="0.5"/>
    <n v="66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80"/>
    <s v="Polyline"/>
    <n v="1"/>
    <n v="70080"/>
    <n v="1"/>
    <n v="70080"/>
    <s v="54800 9999999910152"/>
    <n v="9999999910152"/>
    <s v=" "/>
    <n v="199.93100000000001"/>
    <n v="853"/>
    <n v="0.01"/>
    <n v="6.6"/>
    <n v="11"/>
    <n v="1320"/>
    <n v="2199"/>
    <n v="3"/>
    <x v="1"/>
    <n v="1"/>
    <n v="2199"/>
    <n v="200"/>
    <n v="0.5"/>
    <n v="66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102"/>
    <s v="Polyline"/>
    <n v="1"/>
    <n v="70102"/>
    <n v="1"/>
    <n v="70102"/>
    <s v="59200 9999999910152"/>
    <n v="9999999910152"/>
    <s v=" "/>
    <n v="199.90199999999999"/>
    <n v="912"/>
    <n v="3.5000000000000003E-2"/>
    <n v="4.5"/>
    <n v="7.9"/>
    <n v="900"/>
    <n v="1579"/>
    <n v="3"/>
    <x v="1"/>
    <n v="1"/>
    <n v="1579"/>
    <n v="200"/>
    <n v="0.5"/>
    <n v="450"/>
    <n v="1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1753"/>
    <s v="Polyline"/>
    <n v="1"/>
    <n v="71753"/>
    <n v="1"/>
    <n v="71753"/>
    <s v="359 9999999910968"/>
    <n v="9999999910968"/>
    <s v=" "/>
    <n v="159.50299999999999"/>
    <n v="701"/>
    <n v="1.2999999999999999E-2"/>
    <n v="11.3"/>
    <n v="18"/>
    <n v="1802"/>
    <n v="2871"/>
    <n v="3"/>
    <x v="1"/>
    <n v="1"/>
    <n v="2871"/>
    <n v="160"/>
    <n v="0.5"/>
    <n v="901"/>
    <n v="8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66"/>
    <s v="Polyline"/>
    <n v="1"/>
    <n v="71766"/>
    <n v="1"/>
    <n v="71766"/>
    <s v="242 9999999910977"/>
    <n v="9999999910977"/>
    <s v=" "/>
    <n v="42.378999999999998"/>
    <n v="678"/>
    <n v="2.4E-2"/>
    <n v="12.2"/>
    <n v="19.3"/>
    <n v="517"/>
    <n v="818"/>
    <n v="3"/>
    <x v="1"/>
    <n v="1"/>
    <n v="818"/>
    <n v="42"/>
    <n v="0.5"/>
    <n v="259"/>
    <n v="21"/>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70"/>
    <s v="Polyline"/>
    <n v="1"/>
    <n v="71770"/>
    <n v="1"/>
    <n v="71770"/>
    <s v="325 9999999910979"/>
    <n v="9999999910979"/>
    <s v=" "/>
    <n v="125.07299999999999"/>
    <n v="667"/>
    <n v="8.0000000000000002E-3"/>
    <n v="12.2"/>
    <n v="19.399999999999999"/>
    <n v="1526"/>
    <n v="2426"/>
    <n v="3"/>
    <x v="1"/>
    <n v="1"/>
    <n v="2426"/>
    <n v="125"/>
    <n v="0.5"/>
    <n v="763"/>
    <n v="63"/>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773"/>
    <s v="Polyline"/>
    <n v="1"/>
    <n v="71773"/>
    <n v="1"/>
    <n v="71773"/>
    <s v="487 9999999910980"/>
    <n v="9999999910980"/>
    <s v=" "/>
    <n v="87.231999999999999"/>
    <n v="665"/>
    <n v="2.3E-2"/>
    <n v="12.2"/>
    <n v="19.399999999999999"/>
    <n v="1064"/>
    <n v="1692"/>
    <n v="3"/>
    <x v="1"/>
    <n v="1"/>
    <n v="1692"/>
    <n v="87"/>
    <n v="0.5"/>
    <n v="532"/>
    <n v="44"/>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774"/>
    <s v="Polyline"/>
    <n v="1"/>
    <n v="71774"/>
    <n v="1"/>
    <n v="71774"/>
    <s v="200 9999999910981"/>
    <n v="9999999910981"/>
    <s v=" "/>
    <n v="199.99799999999999"/>
    <n v="702"/>
    <n v="1.4999999999999999E-2"/>
    <n v="8.1"/>
    <n v="13.2"/>
    <n v="1620"/>
    <n v="2640"/>
    <n v="3"/>
    <x v="1"/>
    <n v="1"/>
    <n v="2640"/>
    <n v="200"/>
    <n v="0.5"/>
    <n v="810"/>
    <n v="100"/>
    <n v="0"/>
    <n v="0"/>
    <n v="4"/>
    <s v="island-braided"/>
    <s v="Oncorhynchus mykiss"/>
    <s v="summer"/>
    <x v="0"/>
    <x v="1"/>
    <x v="2"/>
    <s v="ACPEN-s (Ca)"/>
    <s v="na"/>
    <s v="na"/>
    <s v="independent"/>
    <s v="extirpated via barriers"/>
    <s v="anthropogenically blocked"/>
    <s v="LARLWSD000046"/>
    <s v=" "/>
    <s v="N"/>
    <s v=" "/>
    <s v="Interior Columbia"/>
    <n v="0"/>
    <n v="301035.19609300001"/>
    <n v="1481398676.2"/>
  </r>
  <r>
    <n v="71786"/>
    <s v="Polyline"/>
    <n v="1"/>
    <n v="71786"/>
    <n v="1"/>
    <n v="71786"/>
    <s v="277 9999999910985"/>
    <n v="9999999910985"/>
    <s v=" "/>
    <n v="77.683000000000007"/>
    <n v="649"/>
    <n v="1.2999999999999999E-2"/>
    <n v="14.4"/>
    <n v="22.6"/>
    <n v="1119"/>
    <n v="1756"/>
    <n v="3"/>
    <x v="1"/>
    <n v="1"/>
    <n v="1756"/>
    <n v="78"/>
    <n v="0.5"/>
    <n v="560"/>
    <n v="39"/>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789"/>
    <s v="Polyline"/>
    <n v="1"/>
    <n v="71789"/>
    <n v="1"/>
    <n v="71789"/>
    <s v="600 9999999910986"/>
    <n v="9999999910986"/>
    <s v=" "/>
    <n v="199.983"/>
    <n v="651"/>
    <n v="5.0000000000000001E-3"/>
    <n v="14.5"/>
    <n v="22.8"/>
    <n v="2900"/>
    <n v="4560"/>
    <n v="1"/>
    <x v="1"/>
    <n v="0.25"/>
    <n v="1140"/>
    <n v="50"/>
    <n v="0.5"/>
    <n v="1450"/>
    <n v="100"/>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1815"/>
    <s v="Polyline"/>
    <n v="1"/>
    <n v="71815"/>
    <n v="1"/>
    <n v="71815"/>
    <s v="412 9999999910997"/>
    <n v="9999999910997"/>
    <s v=" "/>
    <n v="12.098000000000001"/>
    <n v="629"/>
    <n v="0"/>
    <n v="16"/>
    <n v="24.9"/>
    <n v="194"/>
    <n v="301"/>
    <n v="0"/>
    <x v="1"/>
    <n v="0"/>
    <n v="0"/>
    <n v="0"/>
    <n v="0.5"/>
    <n v="97"/>
    <n v="6"/>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40"/>
    <s v="Polyline"/>
    <n v="1"/>
    <n v="71840"/>
    <n v="1"/>
    <n v="71840"/>
    <s v="400 9999999911011"/>
    <n v="9999999911011"/>
    <s v=" "/>
    <n v="199.976"/>
    <n v="633"/>
    <n v="2.5000000000000001E-2"/>
    <n v="16"/>
    <n v="24.9"/>
    <n v="3200"/>
    <n v="4979"/>
    <n v="3"/>
    <x v="1"/>
    <n v="1"/>
    <n v="4979"/>
    <n v="200"/>
    <n v="0.5"/>
    <n v="1600"/>
    <n v="100"/>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41"/>
    <s v="Polyline"/>
    <n v="1"/>
    <n v="71841"/>
    <n v="1"/>
    <n v="71841"/>
    <s v="492 9999999911011"/>
    <n v="9999999911011"/>
    <s v=" "/>
    <n v="92.248999999999995"/>
    <n v="631"/>
    <n v="3.3000000000000002E-2"/>
    <n v="16"/>
    <n v="24.9"/>
    <n v="1476"/>
    <n v="2297"/>
    <n v="3"/>
    <x v="1"/>
    <n v="1"/>
    <n v="2297"/>
    <n v="92"/>
    <n v="0.5"/>
    <n v="738"/>
    <n v="46"/>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1845"/>
    <s v="Polyline"/>
    <n v="1"/>
    <n v="71845"/>
    <n v="1"/>
    <n v="71845"/>
    <s v="261 9999999911014"/>
    <n v="9999999911014"/>
    <s v=" "/>
    <n v="61.228000000000002"/>
    <n v="652"/>
    <n v="0"/>
    <n v="14.4"/>
    <n v="22.6"/>
    <n v="882"/>
    <n v="1384"/>
    <n v="0"/>
    <x v="1"/>
    <n v="0"/>
    <n v="0"/>
    <n v="0"/>
    <n v="0.5"/>
    <n v="441"/>
    <n v="31"/>
    <n v="0"/>
    <n v="0"/>
    <n v="3"/>
    <s v="island-braided"/>
    <s v="Oncorhynchus mykiss"/>
    <s v="summer"/>
    <x v="0"/>
    <x v="1"/>
    <x v="2"/>
    <s v="ACPEN-s (Ca)"/>
    <s v="na"/>
    <s v="na"/>
    <s v="independent"/>
    <s v="extirpated via barriers"/>
    <s v="anthropogenically blocked"/>
    <s v="LARLWSD000040"/>
    <s v=" "/>
    <s v="N"/>
    <s v=" "/>
    <s v="Interior Columbia"/>
    <n v="0"/>
    <n v="639808.422747"/>
    <n v="2961648440.3600001"/>
  </r>
  <r>
    <n v="73117"/>
    <s v="Polyline"/>
    <n v="1"/>
    <n v="73117"/>
    <n v="1"/>
    <n v="73117"/>
    <s v="400 9999999941650"/>
    <n v="9999999941650"/>
    <s v=" "/>
    <n v="199.98699999999999"/>
    <n v="452"/>
    <n v="0.02"/>
    <n v="9.6"/>
    <n v="15.6"/>
    <n v="1920"/>
    <n v="3120"/>
    <n v="3"/>
    <x v="1"/>
    <n v="1"/>
    <n v="3120"/>
    <n v="200"/>
    <n v="0.5"/>
    <n v="960"/>
    <n v="100"/>
    <n v="1"/>
    <n v="0"/>
    <n v="4"/>
    <s v="island-braided"/>
    <s v="Oncorhynchus mykiss"/>
    <s v="summer"/>
    <x v="0"/>
    <x v="1"/>
    <x v="3"/>
    <s v="ACKET-s (Ca)"/>
    <s v="na"/>
    <s v="na"/>
    <s v="independent"/>
    <s v="extirpated via barriers"/>
    <s v="anthropogenically blocked"/>
    <s v="KETLWSD000091"/>
    <s v=" "/>
    <s v="N"/>
    <s v=" "/>
    <s v="Interior Columbia"/>
    <n v="0"/>
    <n v="303166.86767499999"/>
    <n v="2004367655.5999999"/>
  </r>
  <r>
    <n v="73118"/>
    <s v="Polyline"/>
    <n v="1"/>
    <n v="73118"/>
    <n v="1"/>
    <n v="73118"/>
    <s v="600 9999999941650"/>
    <n v="9999999941650"/>
    <s v=" "/>
    <n v="199.98699999999999"/>
    <n v="451"/>
    <n v="0.02"/>
    <n v="9.6"/>
    <n v="15.6"/>
    <n v="1920"/>
    <n v="3120"/>
    <n v="3"/>
    <x v="1"/>
    <n v="1"/>
    <n v="3120"/>
    <n v="200"/>
    <n v="0.5"/>
    <n v="960"/>
    <n v="10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3127"/>
    <s v="Polyline"/>
    <n v="1"/>
    <n v="73127"/>
    <n v="1"/>
    <n v="73127"/>
    <s v="2400 9999999941650"/>
    <n v="9999999941650"/>
    <s v=" "/>
    <n v="199.99100000000001"/>
    <n v="453"/>
    <n v="2.5000000000000001E-2"/>
    <n v="9.5"/>
    <n v="15.4"/>
    <n v="1900"/>
    <n v="3080"/>
    <n v="3"/>
    <x v="1"/>
    <n v="1"/>
    <n v="3080"/>
    <n v="200"/>
    <n v="0.5"/>
    <n v="950"/>
    <n v="100"/>
    <n v="1"/>
    <n v="0"/>
    <n v="4"/>
    <s v="meandering"/>
    <s v="Oncorhynchus mykiss"/>
    <s v="summer"/>
    <x v="0"/>
    <x v="1"/>
    <x v="3"/>
    <s v="ACKET-s (Ca)"/>
    <s v="na"/>
    <s v="na"/>
    <s v="independent"/>
    <s v="extirpated via barriers"/>
    <s v="anthropogenically blocked"/>
    <s v="KETLWSD000091"/>
    <s v=" "/>
    <s v="N"/>
    <s v=" "/>
    <s v="Interior Columbia"/>
    <n v="0"/>
    <n v="303166.86767499999"/>
    <n v="2004367655.5999999"/>
  </r>
  <r>
    <n v="74765"/>
    <s v="Polyline"/>
    <n v="1"/>
    <n v="74765"/>
    <n v="1"/>
    <n v="74765"/>
    <s v="600 9999999941749"/>
    <n v="9999999941749"/>
    <s v=" "/>
    <n v="199.98500000000001"/>
    <n v="470"/>
    <n v="0.03"/>
    <n v="4.7"/>
    <n v="8.3000000000000007"/>
    <n v="940"/>
    <n v="1660"/>
    <n v="3"/>
    <x v="1"/>
    <n v="1"/>
    <n v="1660"/>
    <n v="200"/>
    <n v="0.5"/>
    <n v="470"/>
    <n v="10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66"/>
    <s v="Polyline"/>
    <n v="1"/>
    <n v="74766"/>
    <n v="1"/>
    <n v="74766"/>
    <s v="800 9999999941749"/>
    <n v="9999999941749"/>
    <s v=" "/>
    <n v="199.98500000000001"/>
    <n v="472"/>
    <n v="0.02"/>
    <n v="4.7"/>
    <n v="8.3000000000000007"/>
    <n v="940"/>
    <n v="1660"/>
    <n v="3"/>
    <x v="1"/>
    <n v="1"/>
    <n v="1660"/>
    <n v="200"/>
    <n v="0.5"/>
    <n v="470"/>
    <n v="10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67"/>
    <s v="Polyline"/>
    <n v="1"/>
    <n v="74767"/>
    <n v="1"/>
    <n v="74767"/>
    <s v="1000 9999999941749"/>
    <n v="9999999941749"/>
    <s v=" "/>
    <n v="199.98500000000001"/>
    <n v="473"/>
    <n v="0.02"/>
    <n v="4.7"/>
    <n v="8.3000000000000007"/>
    <n v="940"/>
    <n v="1660"/>
    <n v="3"/>
    <x v="1"/>
    <n v="1"/>
    <n v="1660"/>
    <n v="200"/>
    <n v="0.5"/>
    <n v="470"/>
    <n v="10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71"/>
    <s v="Polyline"/>
    <n v="1"/>
    <n v="74771"/>
    <n v="1"/>
    <n v="74771"/>
    <s v="1800 9999999941749"/>
    <n v="9999999941749"/>
    <s v=" "/>
    <n v="199.982"/>
    <n v="496"/>
    <n v="0.04"/>
    <n v="4.7"/>
    <n v="8.1999999999999993"/>
    <n v="940"/>
    <n v="1640"/>
    <n v="3"/>
    <x v="1"/>
    <n v="1"/>
    <n v="1640"/>
    <n v="200"/>
    <n v="0.5"/>
    <n v="470"/>
    <n v="100"/>
    <n v="0"/>
    <n v="0"/>
    <n v="2"/>
    <s v="meandering"/>
    <s v="Oncorhynchus mykiss"/>
    <s v="summer"/>
    <x v="0"/>
    <x v="1"/>
    <x v="3"/>
    <s v="ACKET-s (Ca)"/>
    <s v="na"/>
    <s v="na"/>
    <s v="independent"/>
    <s v="extirpated via barriers"/>
    <s v="anthropogenically blocked"/>
    <s v="KETLWSD000083"/>
    <s v=" "/>
    <s v="N"/>
    <s v=" "/>
    <s v="Interior Columbia"/>
    <n v="0"/>
    <n v="139178.15036900001"/>
    <n v="718905104.65100002"/>
  </r>
  <r>
    <n v="74794"/>
    <s v="Polyline"/>
    <n v="1"/>
    <n v="74794"/>
    <n v="1"/>
    <n v="74794"/>
    <s v="6400 9999999941749"/>
    <n v="9999999941749"/>
    <s v=" "/>
    <n v="199.946"/>
    <n v="623"/>
    <n v="1.4999999999999999E-2"/>
    <n v="3.9"/>
    <n v="7.2"/>
    <n v="780"/>
    <n v="1440"/>
    <n v="3"/>
    <x v="1"/>
    <n v="1"/>
    <n v="1440"/>
    <n v="200"/>
    <n v="0.5"/>
    <n v="390"/>
    <n v="100"/>
    <n v="1"/>
    <n v="1"/>
    <n v="2"/>
    <s v="meandering"/>
    <s v="Oncorhynchus mykiss"/>
    <s v="summer"/>
    <x v="0"/>
    <x v="1"/>
    <x v="3"/>
    <s v="ACKET-s (Ca)"/>
    <s v="na"/>
    <s v="na"/>
    <s v="independent"/>
    <s v="extirpated via barriers"/>
    <s v="anthropogenically blocked"/>
    <s v="KETLWSD000083"/>
    <s v=" "/>
    <s v="N"/>
    <s v=" "/>
    <s v="Interior Columbia"/>
    <n v="0"/>
    <n v="139178.15036900001"/>
    <n v="718905104.65100002"/>
  </r>
  <r>
    <n v="74795"/>
    <s v="Polyline"/>
    <n v="1"/>
    <n v="74795"/>
    <n v="1"/>
    <n v="74795"/>
    <s v="6600 9999999941749"/>
    <n v="9999999941749"/>
    <s v=" "/>
    <n v="199.94"/>
    <n v="624"/>
    <n v="0.02"/>
    <n v="3.9"/>
    <n v="7.1"/>
    <n v="780"/>
    <n v="1420"/>
    <n v="3"/>
    <x v="1"/>
    <n v="1"/>
    <n v="1420"/>
    <n v="200"/>
    <n v="0.5"/>
    <n v="390"/>
    <n v="100"/>
    <n v="1"/>
    <n v="1"/>
    <n v="2"/>
    <s v="meandering"/>
    <s v="Oncorhynchus mykiss"/>
    <s v="summer"/>
    <x v="0"/>
    <x v="1"/>
    <x v="3"/>
    <s v="ACKET-s (Ca)"/>
    <s v="na"/>
    <s v="na"/>
    <s v="independent"/>
    <s v="extirpated via barriers"/>
    <s v="anthropogenically blocked"/>
    <s v="KETLWSD000083"/>
    <s v=" "/>
    <s v="N"/>
    <s v=" "/>
    <s v="Interior Columbia"/>
    <n v="0"/>
    <n v="139178.15036900001"/>
    <n v="718905104.65100002"/>
  </r>
  <r>
    <n v="74796"/>
    <s v="Polyline"/>
    <n v="1"/>
    <n v="74796"/>
    <n v="1"/>
    <n v="74796"/>
    <s v="6800 9999999941749"/>
    <n v="9999999941749"/>
    <s v=" "/>
    <n v="199.93899999999999"/>
    <n v="629"/>
    <n v="0.03"/>
    <n v="3.9"/>
    <n v="7.1"/>
    <n v="780"/>
    <n v="1420"/>
    <n v="3"/>
    <x v="1"/>
    <n v="1"/>
    <n v="1420"/>
    <n v="200"/>
    <n v="0.5"/>
    <n v="390"/>
    <n v="100"/>
    <n v="1"/>
    <n v="1"/>
    <n v="2"/>
    <s v="meandering"/>
    <s v="Oncorhynchus mykiss"/>
    <s v="summer"/>
    <x v="0"/>
    <x v="1"/>
    <x v="3"/>
    <s v="ACKET-s (Ca)"/>
    <s v="na"/>
    <s v="na"/>
    <s v="independent"/>
    <s v="extirpated via barriers"/>
    <s v="anthropogenically blocked"/>
    <s v="KETLWSD000083"/>
    <s v=" "/>
    <s v="N"/>
    <s v=" "/>
    <s v="Interior Columbia"/>
    <n v="0"/>
    <n v="139178.15036900001"/>
    <n v="718905104.65100002"/>
  </r>
  <r>
    <n v="74797"/>
    <s v="Polyline"/>
    <n v="1"/>
    <n v="74797"/>
    <n v="1"/>
    <n v="74797"/>
    <s v="7000 9999999941749"/>
    <n v="9999999941749"/>
    <s v=" "/>
    <n v="199.911"/>
    <n v="635"/>
    <n v="0.04"/>
    <n v="3.9"/>
    <n v="7.1"/>
    <n v="780"/>
    <n v="1419"/>
    <n v="3"/>
    <x v="1"/>
    <n v="1"/>
    <n v="1419"/>
    <n v="200"/>
    <n v="0.5"/>
    <n v="390"/>
    <n v="10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799"/>
    <s v="Polyline"/>
    <n v="1"/>
    <n v="74799"/>
    <n v="1"/>
    <n v="74799"/>
    <s v="7400 9999999941749"/>
    <n v="9999999941749"/>
    <s v=" "/>
    <n v="199.97499999999999"/>
    <n v="654"/>
    <n v="0.04"/>
    <n v="3.8"/>
    <n v="6.9"/>
    <n v="760"/>
    <n v="1380"/>
    <n v="3"/>
    <x v="1"/>
    <n v="1"/>
    <n v="1380"/>
    <n v="200"/>
    <n v="0.5"/>
    <n v="380"/>
    <n v="10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4800"/>
    <s v="Polyline"/>
    <n v="1"/>
    <n v="74800"/>
    <n v="1"/>
    <n v="74800"/>
    <s v="7600 9999999941749"/>
    <n v="9999999941749"/>
    <s v=" "/>
    <n v="199.982"/>
    <n v="652"/>
    <n v="0.01"/>
    <n v="3.8"/>
    <n v="6.9"/>
    <n v="760"/>
    <n v="1380"/>
    <n v="3"/>
    <x v="1"/>
    <n v="1"/>
    <n v="1380"/>
    <n v="200"/>
    <n v="0.5"/>
    <n v="380"/>
    <n v="100"/>
    <n v="1"/>
    <n v="0"/>
    <n v="2"/>
    <s v="meandering"/>
    <s v="Oncorhynchus mykiss"/>
    <s v="summer"/>
    <x v="0"/>
    <x v="1"/>
    <x v="3"/>
    <s v="ACKET-s (Ca)"/>
    <s v="na"/>
    <s v="na"/>
    <s v="independent"/>
    <s v="extirpated via barriers"/>
    <s v="anthropogenically blocked"/>
    <s v="KETLWSD000083"/>
    <s v=" "/>
    <s v="N"/>
    <s v=" "/>
    <s v="Interior Columbia"/>
    <n v="0"/>
    <n v="139178.15036900001"/>
    <n v="718905104.65100002"/>
  </r>
  <r>
    <n v="75579"/>
    <s v="Polyline"/>
    <n v="1"/>
    <n v="75579"/>
    <n v="1"/>
    <n v="75579"/>
    <s v="33200 9999999905382"/>
    <n v="9999999905382"/>
    <s v=" "/>
    <n v="199.99"/>
    <n v="513"/>
    <n v="0"/>
    <n v="25.5"/>
    <n v="38.9"/>
    <n v="5100"/>
    <n v="7780"/>
    <n v="2"/>
    <x v="1"/>
    <n v="0.5"/>
    <n v="3890"/>
    <n v="100"/>
    <n v="0.5"/>
    <n v="2550"/>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580"/>
    <s v="Polyline"/>
    <n v="1"/>
    <n v="75580"/>
    <n v="1"/>
    <n v="75580"/>
    <s v="33400 9999999905382"/>
    <n v="9999999905382"/>
    <s v=" "/>
    <n v="199.99"/>
    <n v="513"/>
    <n v="5.0000000000000001E-3"/>
    <n v="25.5"/>
    <n v="38.9"/>
    <n v="5100"/>
    <n v="7780"/>
    <n v="2"/>
    <x v="1"/>
    <n v="0.5"/>
    <n v="3890"/>
    <n v="100"/>
    <n v="0.5"/>
    <n v="2550"/>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03"/>
    <s v="Polyline"/>
    <n v="1"/>
    <n v="75603"/>
    <n v="1"/>
    <n v="75603"/>
    <s v="38000 9999999905382"/>
    <n v="9999999905382"/>
    <s v=" "/>
    <n v="199.97800000000001"/>
    <n v="519"/>
    <n v="5.0000000000000001E-3"/>
    <n v="25.1"/>
    <n v="38.4"/>
    <n v="5019"/>
    <n v="7679"/>
    <n v="2"/>
    <x v="1"/>
    <n v="0.5"/>
    <n v="3840"/>
    <n v="100"/>
    <n v="0.5"/>
    <n v="2510"/>
    <n v="100"/>
    <n v="1"/>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04"/>
    <s v="Polyline"/>
    <n v="1"/>
    <n v="75604"/>
    <n v="1"/>
    <n v="75604"/>
    <s v="38200 9999999905382"/>
    <n v="9999999905382"/>
    <s v=" "/>
    <n v="199.96600000000001"/>
    <n v="519"/>
    <n v="5.0000000000000001E-3"/>
    <n v="25"/>
    <n v="38.200000000000003"/>
    <n v="4999"/>
    <n v="7639"/>
    <n v="2"/>
    <x v="1"/>
    <n v="0.5"/>
    <n v="3820"/>
    <n v="100"/>
    <n v="0.5"/>
    <n v="2500"/>
    <n v="100"/>
    <n v="1"/>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05"/>
    <s v="Polyline"/>
    <n v="1"/>
    <n v="75605"/>
    <n v="1"/>
    <n v="75605"/>
    <s v="38400 9999999905382"/>
    <n v="9999999905382"/>
    <s v=" "/>
    <n v="199.81200000000001"/>
    <n v="519"/>
    <n v="5.0000000000000001E-3"/>
    <n v="25"/>
    <n v="38.200000000000003"/>
    <n v="4995"/>
    <n v="7633"/>
    <n v="2"/>
    <x v="1"/>
    <n v="0.5"/>
    <n v="3817"/>
    <n v="100"/>
    <n v="0.5"/>
    <n v="2498"/>
    <n v="100"/>
    <n v="1"/>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07"/>
    <s v="Polyline"/>
    <n v="1"/>
    <n v="75607"/>
    <n v="1"/>
    <n v="75607"/>
    <s v="38800 9999999905382"/>
    <n v="9999999905382"/>
    <s v=" "/>
    <n v="199.85300000000001"/>
    <n v="521"/>
    <n v="5.0000000000000001E-3"/>
    <n v="25"/>
    <n v="38.200000000000003"/>
    <n v="4996"/>
    <n v="7634"/>
    <n v="2"/>
    <x v="1"/>
    <n v="0.5"/>
    <n v="3817"/>
    <n v="100"/>
    <n v="0.5"/>
    <n v="2498"/>
    <n v="100"/>
    <n v="1"/>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26"/>
    <s v="Polyline"/>
    <n v="1"/>
    <n v="75626"/>
    <n v="1"/>
    <n v="75626"/>
    <s v="42600 9999999905382"/>
    <n v="9999999905382"/>
    <s v=" "/>
    <n v="200.11600000000001"/>
    <n v="520"/>
    <n v="5.0000000000000001E-3"/>
    <n v="24.9"/>
    <n v="38.1"/>
    <n v="4983"/>
    <n v="7624"/>
    <n v="2"/>
    <x v="1"/>
    <n v="0.5"/>
    <n v="3812"/>
    <n v="100"/>
    <n v="0.5"/>
    <n v="2492"/>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29"/>
    <s v="Polyline"/>
    <n v="1"/>
    <n v="75629"/>
    <n v="1"/>
    <n v="75629"/>
    <s v="43200 9999999905382"/>
    <n v="9999999905382"/>
    <s v=" "/>
    <n v="199.92400000000001"/>
    <n v="519"/>
    <n v="5.0000000000000001E-3"/>
    <n v="24.9"/>
    <n v="38"/>
    <n v="4978"/>
    <n v="7597"/>
    <n v="2"/>
    <x v="1"/>
    <n v="0.5"/>
    <n v="3799"/>
    <n v="100"/>
    <n v="0.5"/>
    <n v="2489"/>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30"/>
    <s v="Polyline"/>
    <n v="1"/>
    <n v="75630"/>
    <n v="1"/>
    <n v="75630"/>
    <s v="43400 9999999905382"/>
    <n v="9999999905382"/>
    <s v=" "/>
    <n v="199.94300000000001"/>
    <n v="519"/>
    <n v="5.0000000000000001E-3"/>
    <n v="24.9"/>
    <n v="38"/>
    <n v="4979"/>
    <n v="7598"/>
    <n v="2"/>
    <x v="1"/>
    <n v="0.5"/>
    <n v="3799"/>
    <n v="100"/>
    <n v="0.5"/>
    <n v="2490"/>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34"/>
    <s v="Polyline"/>
    <n v="1"/>
    <n v="75634"/>
    <n v="1"/>
    <n v="75634"/>
    <s v="44200 9999999905382"/>
    <n v="9999999905382"/>
    <s v=" "/>
    <n v="199.76400000000001"/>
    <n v="519"/>
    <n v="5.0000000000000001E-3"/>
    <n v="24.9"/>
    <n v="38"/>
    <n v="4974"/>
    <n v="7591"/>
    <n v="2"/>
    <x v="1"/>
    <n v="0.5"/>
    <n v="3796"/>
    <n v="100"/>
    <n v="0.5"/>
    <n v="2487"/>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5691"/>
    <s v="Polyline"/>
    <n v="1"/>
    <n v="75691"/>
    <n v="1"/>
    <n v="75691"/>
    <s v="55600 9999999905382"/>
    <n v="9999999905382"/>
    <s v=" "/>
    <n v="199.85499999999999"/>
    <n v="534"/>
    <n v="5.0000000000000001E-3"/>
    <n v="23.4"/>
    <n v="35.9"/>
    <n v="4677"/>
    <n v="7175"/>
    <n v="2"/>
    <x v="1"/>
    <n v="0.5"/>
    <n v="3588"/>
    <n v="100"/>
    <n v="0.5"/>
    <n v="2339"/>
    <n v="100"/>
    <n v="1"/>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7429"/>
    <s v="Polyline"/>
    <n v="1"/>
    <n v="77429"/>
    <n v="0"/>
    <n v="77429"/>
    <s v="200 9999999905525"/>
    <n v="9999999905525"/>
    <s v=" "/>
    <n v="200.07599999999999"/>
    <n v="526"/>
    <n v="0.04"/>
    <n v="4.3"/>
    <n v="7.7"/>
    <n v="860"/>
    <n v="1541"/>
    <n v="3"/>
    <x v="1"/>
    <n v="1"/>
    <n v="1541"/>
    <n v="200"/>
    <n v="0.5"/>
    <n v="430"/>
    <n v="100"/>
    <n v="0"/>
    <n v="0"/>
    <n v="3"/>
    <s v="island-braided"/>
    <s v=" "/>
    <s v=" "/>
    <x v="1"/>
    <x v="2"/>
    <x v="5"/>
    <s v=" "/>
    <s v=" "/>
    <s v=" "/>
    <s v=" "/>
    <s v=" "/>
    <s v=" "/>
    <s v=" "/>
    <s v=" "/>
    <s v=" "/>
    <s v=" "/>
    <s v=" "/>
    <n v="0"/>
    <n v="0"/>
    <n v="0"/>
  </r>
  <r>
    <n v="77430"/>
    <s v="Polyline"/>
    <n v="1"/>
    <n v="77430"/>
    <n v="1"/>
    <n v="77430"/>
    <s v="400 9999999905525"/>
    <n v="9999999905525"/>
    <s v=" "/>
    <n v="200.07599999999999"/>
    <n v="534"/>
    <n v="0.04"/>
    <n v="4.3"/>
    <n v="7.7"/>
    <n v="860"/>
    <n v="1541"/>
    <n v="3"/>
    <x v="1"/>
    <n v="1"/>
    <n v="1541"/>
    <n v="200"/>
    <n v="0.5"/>
    <n v="430"/>
    <n v="100"/>
    <n v="0"/>
    <n v="0"/>
    <n v="3"/>
    <s v="island-braided"/>
    <s v="Oncorhynchus mykiss"/>
    <s v="summer"/>
    <x v="0"/>
    <x v="1"/>
    <x v="6"/>
    <s v="ACKOO-s (Ca)"/>
    <s v="na"/>
    <s v="na"/>
    <s v="independent"/>
    <s v="extirpated via barriers"/>
    <s v="anthropogenically blocked"/>
    <s v="SLOCWSD000044"/>
    <s v=" "/>
    <s v="N"/>
    <s v=" "/>
    <s v="Interior Columbia"/>
    <n v="0"/>
    <n v="110728.631391"/>
    <n v="430179451.06099999"/>
  </r>
  <r>
    <n v="77434"/>
    <s v="Polyline"/>
    <n v="1"/>
    <n v="77434"/>
    <n v="1"/>
    <n v="77434"/>
    <s v="1200 9999999905525"/>
    <n v="9999999905525"/>
    <s v=" "/>
    <n v="200.07599999999999"/>
    <n v="572"/>
    <n v="3.5000000000000003E-2"/>
    <n v="4.3"/>
    <n v="7.7"/>
    <n v="860"/>
    <n v="1541"/>
    <n v="3"/>
    <x v="1"/>
    <n v="1"/>
    <n v="1541"/>
    <n v="200"/>
    <n v="0.5"/>
    <n v="430"/>
    <n v="100"/>
    <n v="0"/>
    <n v="0"/>
    <n v="2"/>
    <s v="island-braided"/>
    <s v="Oncorhynchus mykiss"/>
    <s v="summer"/>
    <x v="0"/>
    <x v="1"/>
    <x v="6"/>
    <s v="ACKOO-s (Ca)"/>
    <s v="na"/>
    <s v="na"/>
    <s v="independent"/>
    <s v="extirpated via barriers"/>
    <s v="anthropogenically blocked"/>
    <s v="SLOCWSD000044"/>
    <s v=" "/>
    <s v="N"/>
    <s v=" "/>
    <s v="Interior Columbia"/>
    <n v="0"/>
    <n v="110728.631391"/>
    <n v="430179451.06099999"/>
  </r>
  <r>
    <n v="77631"/>
    <s v="Polyline"/>
    <n v="1"/>
    <n v="77631"/>
    <n v="0"/>
    <n v="77631"/>
    <s v="200 9999999905542"/>
    <n v="9999999905542"/>
    <s v=" "/>
    <n v="200.03"/>
    <n v="521"/>
    <n v="0.02"/>
    <n v="3.7"/>
    <n v="6.8"/>
    <n v="740"/>
    <n v="1360"/>
    <n v="3"/>
    <x v="1"/>
    <n v="1"/>
    <n v="1360"/>
    <n v="200"/>
    <n v="0.5"/>
    <n v="370"/>
    <n v="100"/>
    <n v="0"/>
    <n v="0"/>
    <n v="2"/>
    <s v="island-braided"/>
    <s v=" "/>
    <s v=" "/>
    <x v="1"/>
    <x v="2"/>
    <x v="5"/>
    <s v=" "/>
    <s v=" "/>
    <s v=" "/>
    <s v=" "/>
    <s v=" "/>
    <s v=" "/>
    <s v=" "/>
    <s v=" "/>
    <s v=" "/>
    <s v=" "/>
    <s v=" "/>
    <n v="0"/>
    <n v="0"/>
    <n v="0"/>
  </r>
  <r>
    <n v="77632"/>
    <s v="Polyline"/>
    <n v="1"/>
    <n v="77632"/>
    <n v="1"/>
    <n v="77632"/>
    <s v="400 9999999905542"/>
    <n v="9999999905542"/>
    <s v=" "/>
    <n v="200.03"/>
    <n v="525"/>
    <n v="2.5000000000000001E-2"/>
    <n v="3.7"/>
    <n v="6.8"/>
    <n v="740"/>
    <n v="1360"/>
    <n v="3"/>
    <x v="1"/>
    <n v="1"/>
    <n v="1360"/>
    <n v="200"/>
    <n v="0.5"/>
    <n v="370"/>
    <n v="100"/>
    <n v="0"/>
    <n v="0"/>
    <n v="2"/>
    <s v="island-braided"/>
    <s v="Oncorhynchus mykiss"/>
    <s v="summer"/>
    <x v="0"/>
    <x v="1"/>
    <x v="6"/>
    <s v="ACKOO-s (Ca)"/>
    <s v="na"/>
    <s v="na"/>
    <s v="independent"/>
    <s v="extirpated via barriers"/>
    <s v="naturally blocked"/>
    <s v="SLOCWSD000043"/>
    <s v=" "/>
    <s v="N"/>
    <s v=" "/>
    <s v="Interior Columbia"/>
    <n v="0"/>
    <n v="90086.249616000001"/>
    <n v="300572232.23400003"/>
  </r>
  <r>
    <n v="77697"/>
    <s v="Polyline"/>
    <n v="1"/>
    <n v="77697"/>
    <n v="1"/>
    <n v="77697"/>
    <s v="400 9999999905543"/>
    <n v="9999999905543"/>
    <s v=" "/>
    <n v="199.94499999999999"/>
    <n v="599"/>
    <n v="1.4999999999999999E-2"/>
    <n v="11.2"/>
    <n v="17.899999999999999"/>
    <n v="2239"/>
    <n v="3579"/>
    <n v="3"/>
    <x v="1"/>
    <n v="1"/>
    <n v="3579"/>
    <n v="200"/>
    <n v="0.5"/>
    <n v="1120"/>
    <n v="100"/>
    <n v="1"/>
    <n v="0"/>
    <n v="2"/>
    <s v="island-braided"/>
    <s v="Oncorhynchus mykiss"/>
    <s v="summer"/>
    <x v="0"/>
    <x v="1"/>
    <x v="6"/>
    <s v="ACKOO-s (Ca)"/>
    <s v="na"/>
    <s v="na"/>
    <s v="independent"/>
    <s v="extirpated via barriers"/>
    <s v="anthropogenically blocked"/>
    <s v="SLOCWSD000031"/>
    <s v=" "/>
    <s v="N"/>
    <s v=" "/>
    <s v="Interior Columbia"/>
    <n v="0"/>
    <n v="349092.37467400002"/>
    <n v="3140345868.5500002"/>
  </r>
  <r>
    <n v="77698"/>
    <s v="Polyline"/>
    <n v="1"/>
    <n v="77698"/>
    <n v="1"/>
    <n v="77698"/>
    <s v="600 9999999905543"/>
    <n v="9999999905543"/>
    <s v=" "/>
    <n v="199.84899999999999"/>
    <n v="602"/>
    <n v="1.4999999999999999E-2"/>
    <n v="11.1"/>
    <n v="17.7"/>
    <n v="2218"/>
    <n v="3537"/>
    <n v="3"/>
    <x v="1"/>
    <n v="1"/>
    <n v="3537"/>
    <n v="200"/>
    <n v="0.5"/>
    <n v="1109"/>
    <n v="100"/>
    <n v="1"/>
    <n v="0"/>
    <n v="3"/>
    <s v="island-braided"/>
    <s v="Oncorhynchus mykiss"/>
    <s v="summer"/>
    <x v="0"/>
    <x v="1"/>
    <x v="6"/>
    <s v="ACKOO-s (Ca)"/>
    <s v="na"/>
    <s v="na"/>
    <s v="independent"/>
    <s v="extirpated via barriers"/>
    <s v="anthropogenically blocked"/>
    <s v="SLOCWSD000031"/>
    <s v=" "/>
    <s v="N"/>
    <s v=" "/>
    <s v="Interior Columbia"/>
    <n v="0"/>
    <n v="349092.37467400002"/>
    <n v="3140345868.5500002"/>
  </r>
  <r>
    <n v="77769"/>
    <s v="Polyline"/>
    <n v="1"/>
    <n v="77769"/>
    <n v="1"/>
    <n v="77769"/>
    <s v="14800 9999999905543"/>
    <n v="9999999905543"/>
    <s v=" "/>
    <n v="199.86600000000001"/>
    <n v="927"/>
    <n v="0.02"/>
    <n v="8.1999999999999993"/>
    <n v="13.4"/>
    <n v="1639"/>
    <n v="2678"/>
    <n v="3"/>
    <x v="1"/>
    <n v="1"/>
    <n v="2678"/>
    <n v="200"/>
    <n v="0.5"/>
    <n v="820"/>
    <n v="100"/>
    <n v="1"/>
    <n v="1"/>
    <n v="3"/>
    <s v="island-braided"/>
    <s v="Oncorhynchus mykiss"/>
    <s v="summer"/>
    <x v="0"/>
    <x v="1"/>
    <x v="6"/>
    <s v="ACKOO-s (Ca)"/>
    <s v="na"/>
    <s v="na"/>
    <s v="independent"/>
    <s v="extirpated via barriers"/>
    <s v="anthropogenically blocked"/>
    <s v="SLOCWSD000031"/>
    <s v=" "/>
    <s v="N"/>
    <s v=" "/>
    <s v="Interior Columbia"/>
    <n v="0"/>
    <n v="349092.37467400002"/>
    <n v="3140345868.5500002"/>
  </r>
  <r>
    <n v="77771"/>
    <s v="Polyline"/>
    <n v="1"/>
    <n v="77771"/>
    <n v="1"/>
    <n v="77771"/>
    <s v="15200 9999999905543"/>
    <n v="9999999905543"/>
    <s v=" "/>
    <n v="199.92400000000001"/>
    <n v="933"/>
    <n v="2.5000000000000001E-2"/>
    <n v="8"/>
    <n v="13.1"/>
    <n v="1599"/>
    <n v="2619"/>
    <n v="3"/>
    <x v="1"/>
    <n v="1"/>
    <n v="2619"/>
    <n v="200"/>
    <n v="0.5"/>
    <n v="800"/>
    <n v="100"/>
    <n v="1"/>
    <n v="1"/>
    <n v="3"/>
    <s v="island-braided"/>
    <s v="Oncorhynchus mykiss"/>
    <s v="summer"/>
    <x v="0"/>
    <x v="1"/>
    <x v="6"/>
    <s v="ACKOO-s (Ca)"/>
    <s v="na"/>
    <s v="na"/>
    <s v="independent"/>
    <s v="extirpated via barriers"/>
    <s v="anthropogenically blocked"/>
    <s v="SLOCWSD000031"/>
    <s v=" "/>
    <s v="N"/>
    <s v=" "/>
    <s v="Interior Columbia"/>
    <n v="0"/>
    <n v="349092.37467400002"/>
    <n v="3140345868.5500002"/>
  </r>
  <r>
    <n v="77802"/>
    <s v="Polyline"/>
    <n v="1"/>
    <n v="77802"/>
    <n v="1"/>
    <n v="77802"/>
    <s v="21400 9999999905543"/>
    <n v="9999999905543"/>
    <s v=" "/>
    <n v="199.72900000000001"/>
    <n v="1046"/>
    <n v="0.02"/>
    <n v="6.3"/>
    <n v="10.6"/>
    <n v="1258"/>
    <n v="2117"/>
    <n v="3"/>
    <x v="1"/>
    <n v="1"/>
    <n v="2117"/>
    <n v="200"/>
    <n v="0.5"/>
    <n v="629"/>
    <n v="100"/>
    <n v="1"/>
    <n v="0"/>
    <n v="4"/>
    <s v="island-braided"/>
    <s v="Oncorhynchus mykiss"/>
    <s v="summer"/>
    <x v="0"/>
    <x v="1"/>
    <x v="6"/>
    <s v="ACKOO-s (Ca)"/>
    <s v="na"/>
    <s v="na"/>
    <s v="independent"/>
    <s v="extirpated via barriers"/>
    <s v="anthropogenically blocked"/>
    <s v="SLOCWSD000031"/>
    <s v=" "/>
    <s v="N"/>
    <s v=" "/>
    <s v="Interior Columbia"/>
    <n v="0"/>
    <n v="349092.37467400002"/>
    <n v="3140345868.5500002"/>
  </r>
  <r>
    <n v="79708"/>
    <s v="Polyline"/>
    <n v="1"/>
    <n v="79708"/>
    <n v="1"/>
    <n v="79708"/>
    <s v="200 9999999905688"/>
    <n v="9999999905688"/>
    <s v=" "/>
    <n v="199.99199999999999"/>
    <n v="543"/>
    <n v="0.03"/>
    <n v="4.9000000000000004"/>
    <n v="8.5"/>
    <n v="980"/>
    <n v="1700"/>
    <n v="3"/>
    <x v="1"/>
    <n v="1"/>
    <n v="1700"/>
    <n v="200"/>
    <n v="0.5"/>
    <n v="490"/>
    <n v="100"/>
    <n v="0"/>
    <n v="0"/>
    <n v="4"/>
    <s v="meandering"/>
    <s v="Oncorhynchus mykiss"/>
    <s v="summer"/>
    <x v="0"/>
    <x v="1"/>
    <x v="6"/>
    <s v="ACKOO-s (Ca)"/>
    <s v="na"/>
    <s v="na"/>
    <s v="independent"/>
    <s v="extirpated via barriers"/>
    <s v="naturally blocked"/>
    <s v="SLOCWSD000034"/>
    <s v=" "/>
    <s v="N"/>
    <s v=" "/>
    <s v="Interior Columbia"/>
    <n v="0"/>
    <n v="126559.830669"/>
    <n v="567341030.79900002"/>
  </r>
  <r>
    <n v="79709"/>
    <s v="Polyline"/>
    <n v="1"/>
    <n v="79709"/>
    <n v="1"/>
    <n v="79709"/>
    <s v="400 9999999905688"/>
    <n v="9999999905688"/>
    <s v=" "/>
    <n v="199.99199999999999"/>
    <n v="548"/>
    <n v="0.03"/>
    <n v="4.9000000000000004"/>
    <n v="8.5"/>
    <n v="980"/>
    <n v="1700"/>
    <n v="3"/>
    <x v="1"/>
    <n v="1"/>
    <n v="1700"/>
    <n v="200"/>
    <n v="0.5"/>
    <n v="490"/>
    <n v="100"/>
    <n v="0"/>
    <n v="0"/>
    <n v="4"/>
    <s v="meandering"/>
    <s v="Oncorhynchus mykiss"/>
    <s v="summer"/>
    <x v="0"/>
    <x v="1"/>
    <x v="6"/>
    <s v="ACKOO-s (Ca)"/>
    <s v="na"/>
    <s v="na"/>
    <s v="independent"/>
    <s v="extirpated via barriers"/>
    <s v="naturally blocked"/>
    <s v="SLOCWSD000034"/>
    <s v=" "/>
    <s v="N"/>
    <s v=" "/>
    <s v="Interior Columbia"/>
    <n v="0"/>
    <n v="126559.830669"/>
    <n v="567341030.79900002"/>
  </r>
  <r>
    <n v="83509"/>
    <s v="Polyline"/>
    <n v="1"/>
    <n v="83509"/>
    <n v="1"/>
    <n v="83509"/>
    <s v="800 9999999906070"/>
    <n v="9999999906070"/>
    <s v=" "/>
    <n v="200.09700000000001"/>
    <n v="505"/>
    <n v="1.4999999999999999E-2"/>
    <n v="15"/>
    <n v="23.4"/>
    <n v="3001"/>
    <n v="4682"/>
    <n v="3"/>
    <x v="1"/>
    <n v="1"/>
    <n v="4682"/>
    <n v="200"/>
    <n v="0.5"/>
    <n v="1501"/>
    <n v="10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14"/>
    <s v="Polyline"/>
    <n v="1"/>
    <n v="83514"/>
    <n v="1"/>
    <n v="83514"/>
    <s v="1800 9999999906070"/>
    <n v="9999999906070"/>
    <s v=" "/>
    <n v="200.113"/>
    <n v="509"/>
    <n v="1.4999999999999999E-2"/>
    <n v="15"/>
    <n v="23.4"/>
    <n v="3002"/>
    <n v="4683"/>
    <n v="3"/>
    <x v="1"/>
    <n v="1"/>
    <n v="4683"/>
    <n v="200"/>
    <n v="0.5"/>
    <n v="1501"/>
    <n v="10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18"/>
    <s v="Polyline"/>
    <n v="1"/>
    <n v="83518"/>
    <n v="1"/>
    <n v="83518"/>
    <s v="2600 9999999906070"/>
    <n v="9999999906070"/>
    <s v=" "/>
    <n v="200.13"/>
    <n v="512"/>
    <n v="1.4999999999999999E-2"/>
    <n v="14.9"/>
    <n v="23.3"/>
    <n v="2982"/>
    <n v="4663"/>
    <n v="3"/>
    <x v="1"/>
    <n v="1"/>
    <n v="4663"/>
    <n v="200"/>
    <n v="0.5"/>
    <n v="1491"/>
    <n v="10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22"/>
    <s v="Polyline"/>
    <n v="1"/>
    <n v="83522"/>
    <n v="1"/>
    <n v="83522"/>
    <s v="3400 9999999906070"/>
    <n v="9999999906070"/>
    <s v=" "/>
    <n v="200.03"/>
    <n v="515"/>
    <n v="1.4999999999999999E-2"/>
    <n v="14.9"/>
    <n v="23.3"/>
    <n v="2980"/>
    <n v="4661"/>
    <n v="3"/>
    <x v="1"/>
    <n v="1"/>
    <n v="4661"/>
    <n v="200"/>
    <n v="0.5"/>
    <n v="1490"/>
    <n v="100"/>
    <n v="1"/>
    <n v="1"/>
    <n v="3"/>
    <s v="island-braided"/>
    <s v="Oncorhynchus mykiss"/>
    <s v="summer"/>
    <x v="0"/>
    <x v="1"/>
    <x v="6"/>
    <s v="ACKOO-s (Ca)"/>
    <s v="na"/>
    <s v="na"/>
    <s v="independent"/>
    <s v="extirpated via barriers"/>
    <s v="anthropogenically blocked"/>
    <s v="SLOCWSD000036"/>
    <s v=" "/>
    <s v="N"/>
    <s v=" "/>
    <s v="Interior Columbia"/>
    <n v="0"/>
    <n v="358896.92311899998"/>
    <n v="2576274112.7600002"/>
  </r>
  <r>
    <n v="83573"/>
    <s v="Polyline"/>
    <n v="1"/>
    <n v="83573"/>
    <n v="1"/>
    <n v="83573"/>
    <s v="13600 9999999906070"/>
    <n v="9999999906070"/>
    <s v=" "/>
    <n v="199.97200000000001"/>
    <n v="642"/>
    <n v="1.4999999999999999E-2"/>
    <n v="9.6"/>
    <n v="15.5"/>
    <n v="1920"/>
    <n v="3100"/>
    <n v="3"/>
    <x v="1"/>
    <n v="1"/>
    <n v="3100"/>
    <n v="200"/>
    <n v="0.5"/>
    <n v="960"/>
    <n v="100"/>
    <n v="1"/>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3581"/>
    <s v="Polyline"/>
    <n v="1"/>
    <n v="83581"/>
    <n v="1"/>
    <n v="83581"/>
    <s v="15200 9999999906070"/>
    <n v="9999999906070"/>
    <s v=" "/>
    <n v="200.11699999999999"/>
    <n v="657"/>
    <n v="2.5000000000000001E-2"/>
    <n v="9.5"/>
    <n v="15.4"/>
    <n v="1901"/>
    <n v="3082"/>
    <n v="3"/>
    <x v="1"/>
    <n v="1"/>
    <n v="3082"/>
    <n v="200"/>
    <n v="0.5"/>
    <n v="951"/>
    <n v="10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2"/>
    <s v="Polyline"/>
    <n v="1"/>
    <n v="83582"/>
    <n v="1"/>
    <n v="83582"/>
    <s v="15400 9999999906070"/>
    <n v="9999999906070"/>
    <s v=" "/>
    <n v="200.11699999999999"/>
    <n v="654"/>
    <n v="1.4999999999999999E-2"/>
    <n v="9.5"/>
    <n v="15.3"/>
    <n v="1901"/>
    <n v="3062"/>
    <n v="3"/>
    <x v="1"/>
    <n v="1"/>
    <n v="3062"/>
    <n v="200"/>
    <n v="0.5"/>
    <n v="951"/>
    <n v="10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8"/>
    <s v="Polyline"/>
    <n v="1"/>
    <n v="83588"/>
    <n v="1"/>
    <n v="83588"/>
    <s v="16600 9999999906070"/>
    <n v="9999999906070"/>
    <s v=" "/>
    <n v="200.041"/>
    <n v="647"/>
    <n v="1.4999999999999999E-2"/>
    <n v="9.5"/>
    <n v="15.3"/>
    <n v="1900"/>
    <n v="3061"/>
    <n v="3"/>
    <x v="1"/>
    <n v="1"/>
    <n v="3061"/>
    <n v="200"/>
    <n v="0.5"/>
    <n v="950"/>
    <n v="10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89"/>
    <s v="Polyline"/>
    <n v="1"/>
    <n v="83589"/>
    <n v="1"/>
    <n v="83589"/>
    <s v="16800 9999999906070"/>
    <n v="9999999906070"/>
    <s v=" "/>
    <n v="200.01400000000001"/>
    <n v="650"/>
    <n v="1.4999999999999999E-2"/>
    <n v="9.4"/>
    <n v="15.3"/>
    <n v="1880"/>
    <n v="3060"/>
    <n v="3"/>
    <x v="1"/>
    <n v="1"/>
    <n v="3060"/>
    <n v="200"/>
    <n v="0.5"/>
    <n v="940"/>
    <n v="10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592"/>
    <s v="Polyline"/>
    <n v="1"/>
    <n v="83592"/>
    <n v="1"/>
    <n v="83592"/>
    <s v="17400 9999999906070"/>
    <n v="9999999906070"/>
    <s v=" "/>
    <n v="199.95"/>
    <n v="658"/>
    <n v="1.4999999999999999E-2"/>
    <n v="9.4"/>
    <n v="15.2"/>
    <n v="1880"/>
    <n v="3039"/>
    <n v="3"/>
    <x v="1"/>
    <n v="1"/>
    <n v="3039"/>
    <n v="200"/>
    <n v="0.5"/>
    <n v="940"/>
    <n v="100"/>
    <n v="1"/>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2"/>
    <s v="Polyline"/>
    <n v="1"/>
    <n v="83612"/>
    <n v="1"/>
    <n v="83612"/>
    <s v="21400 9999999906070"/>
    <n v="9999999906070"/>
    <s v=" "/>
    <n v="199.95599999999999"/>
    <n v="649"/>
    <n v="0.03"/>
    <n v="8.9"/>
    <n v="14.4"/>
    <n v="1780"/>
    <n v="2879"/>
    <n v="3"/>
    <x v="1"/>
    <n v="1"/>
    <n v="2879"/>
    <n v="200"/>
    <n v="0.5"/>
    <n v="890"/>
    <n v="10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3"/>
    <s v="Polyline"/>
    <n v="1"/>
    <n v="83613"/>
    <n v="1"/>
    <n v="83613"/>
    <s v="21600 9999999906070"/>
    <n v="9999999906070"/>
    <s v=" "/>
    <n v="199.994"/>
    <n v="650"/>
    <n v="0.02"/>
    <n v="8.9"/>
    <n v="14.4"/>
    <n v="1780"/>
    <n v="2880"/>
    <n v="3"/>
    <x v="1"/>
    <n v="1"/>
    <n v="2880"/>
    <n v="200"/>
    <n v="0.5"/>
    <n v="890"/>
    <n v="10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16"/>
    <s v="Polyline"/>
    <n v="1"/>
    <n v="83616"/>
    <n v="1"/>
    <n v="83616"/>
    <s v="22200 9999999906070"/>
    <n v="9999999906070"/>
    <s v=" "/>
    <n v="199.90700000000001"/>
    <n v="651"/>
    <n v="0.01"/>
    <n v="8.9"/>
    <n v="14.4"/>
    <n v="1779"/>
    <n v="2879"/>
    <n v="3"/>
    <x v="1"/>
    <n v="1"/>
    <n v="2879"/>
    <n v="200"/>
    <n v="0.5"/>
    <n v="890"/>
    <n v="100"/>
    <n v="0"/>
    <n v="0"/>
    <n v="4"/>
    <s v="island-braided"/>
    <s v="Oncorhynchus mykiss"/>
    <s v="summer"/>
    <x v="0"/>
    <x v="1"/>
    <x v="6"/>
    <s v="ACKOO-s (Ca)"/>
    <s v="na"/>
    <s v="na"/>
    <s v="independent"/>
    <s v="extirpated via barriers"/>
    <s v="anthropogenically blocked"/>
    <s v="SLOCWSD000036"/>
    <s v=" "/>
    <s v="N"/>
    <s v=" "/>
    <s v="Interior Columbia"/>
    <n v="0"/>
    <n v="358896.92311899998"/>
    <n v="2576274112.7600002"/>
  </r>
  <r>
    <n v="83629"/>
    <s v="Polyline"/>
    <n v="1"/>
    <n v="83629"/>
    <n v="1"/>
    <n v="83629"/>
    <s v="24800 9999999906070"/>
    <n v="9999999906070"/>
    <s v=" "/>
    <n v="200.036"/>
    <n v="652"/>
    <n v="2.5000000000000001E-2"/>
    <n v="6.8"/>
    <n v="11.4"/>
    <n v="1360"/>
    <n v="2280"/>
    <n v="3"/>
    <x v="1"/>
    <n v="1"/>
    <n v="2280"/>
    <n v="200"/>
    <n v="0.5"/>
    <n v="680"/>
    <n v="1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33"/>
    <s v="Polyline"/>
    <n v="1"/>
    <n v="83633"/>
    <n v="1"/>
    <n v="83633"/>
    <s v="25600 9999999906070"/>
    <n v="9999999906070"/>
    <s v=" "/>
    <n v="200.036"/>
    <n v="653"/>
    <n v="1.4999999999999999E-2"/>
    <n v="6.7"/>
    <n v="11.3"/>
    <n v="1340"/>
    <n v="2260"/>
    <n v="3"/>
    <x v="1"/>
    <n v="1"/>
    <n v="2260"/>
    <n v="200"/>
    <n v="0.5"/>
    <n v="670"/>
    <n v="1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36"/>
    <s v="Polyline"/>
    <n v="1"/>
    <n v="83636"/>
    <n v="1"/>
    <n v="83636"/>
    <s v="26200 9999999906070"/>
    <n v="9999999906070"/>
    <s v=" "/>
    <n v="200.02"/>
    <n v="653"/>
    <n v="0.01"/>
    <n v="6.7"/>
    <n v="11.3"/>
    <n v="1340"/>
    <n v="2260"/>
    <n v="3"/>
    <x v="1"/>
    <n v="1"/>
    <n v="2260"/>
    <n v="200"/>
    <n v="0.5"/>
    <n v="670"/>
    <n v="1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4"/>
    <s v="Polyline"/>
    <n v="1"/>
    <n v="83644"/>
    <n v="1"/>
    <n v="83644"/>
    <s v="27800 9999999906070"/>
    <n v="9999999906070"/>
    <s v=" "/>
    <n v="200.11699999999999"/>
    <n v="659"/>
    <n v="1.4999999999999999E-2"/>
    <n v="6.6"/>
    <n v="11.1"/>
    <n v="1321"/>
    <n v="2221"/>
    <n v="3"/>
    <x v="1"/>
    <n v="1"/>
    <n v="2221"/>
    <n v="200"/>
    <n v="0.5"/>
    <n v="661"/>
    <n v="1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6"/>
    <s v="Polyline"/>
    <n v="1"/>
    <n v="83646"/>
    <n v="1"/>
    <n v="83646"/>
    <s v="28200 9999999906070"/>
    <n v="9999999906070"/>
    <s v=" "/>
    <n v="200.11699999999999"/>
    <n v="662"/>
    <n v="0.02"/>
    <n v="6.6"/>
    <n v="11.1"/>
    <n v="1321"/>
    <n v="2221"/>
    <n v="3"/>
    <x v="1"/>
    <n v="1"/>
    <n v="2221"/>
    <n v="200"/>
    <n v="0.5"/>
    <n v="661"/>
    <n v="10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3650"/>
    <s v="Polyline"/>
    <n v="1"/>
    <n v="83650"/>
    <n v="1"/>
    <n v="83650"/>
    <s v="29000 9999999906070"/>
    <n v="9999999906070"/>
    <s v=" "/>
    <n v="200.15899999999999"/>
    <n v="670"/>
    <n v="0.03"/>
    <n v="6.5"/>
    <n v="11"/>
    <n v="1301"/>
    <n v="2202"/>
    <n v="3"/>
    <x v="1"/>
    <n v="1"/>
    <n v="2202"/>
    <n v="200"/>
    <n v="0.5"/>
    <n v="651"/>
    <n v="10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4456"/>
    <s v="Polyline"/>
    <n v="1"/>
    <n v="84456"/>
    <n v="1"/>
    <n v="84456"/>
    <s v="5800 9999999906159"/>
    <n v="9999999906159"/>
    <s v=" "/>
    <n v="200.29300000000001"/>
    <n v="667"/>
    <n v="1.4999999999999999E-2"/>
    <n v="6.7"/>
    <n v="11.2"/>
    <n v="1342"/>
    <n v="2243"/>
    <n v="3"/>
    <x v="1"/>
    <n v="1"/>
    <n v="2243"/>
    <n v="200"/>
    <n v="0.5"/>
    <n v="671"/>
    <n v="100"/>
    <n v="1"/>
    <n v="1"/>
    <n v="4"/>
    <s v="meandering"/>
    <s v="Oncorhynchus mykiss"/>
    <s v="summer"/>
    <x v="0"/>
    <x v="1"/>
    <x v="6"/>
    <s v="ACKOO-s (Ca)"/>
    <s v="na"/>
    <s v="na"/>
    <s v="independent"/>
    <s v="extirpated via barriers"/>
    <s v="anthropogenically blocked"/>
    <s v="SLOCWSD000008"/>
    <s v=" "/>
    <s v="N"/>
    <s v=" "/>
    <s v="Interior Columbia"/>
    <n v="0"/>
    <n v="215756.85376100001"/>
    <n v="1338902647.04"/>
  </r>
  <r>
    <n v="84473"/>
    <s v="Polyline"/>
    <n v="1"/>
    <n v="84473"/>
    <n v="1"/>
    <n v="84473"/>
    <s v="9200 9999999906159"/>
    <n v="9999999906159"/>
    <s v=" "/>
    <n v="200.05099999999999"/>
    <n v="702"/>
    <n v="0.01"/>
    <n v="6"/>
    <n v="10.1"/>
    <n v="1200"/>
    <n v="2021"/>
    <n v="3"/>
    <x v="1"/>
    <n v="1"/>
    <n v="2021"/>
    <n v="200"/>
    <n v="0.5"/>
    <n v="600"/>
    <n v="100"/>
    <n v="1"/>
    <n v="0"/>
    <n v="3"/>
    <s v="meandering"/>
    <s v="Oncorhynchus mykiss"/>
    <s v="summer"/>
    <x v="0"/>
    <x v="1"/>
    <x v="6"/>
    <s v="ACKOO-s (Ca)"/>
    <s v="na"/>
    <s v="na"/>
    <s v="independent"/>
    <s v="extirpated via barriers"/>
    <s v="anthropogenically blocked"/>
    <s v="SLOCWSD000008"/>
    <s v=" "/>
    <s v="N"/>
    <s v=" "/>
    <s v="Interior Columbia"/>
    <n v="0"/>
    <n v="215756.85376100001"/>
    <n v="1338902647.04"/>
  </r>
  <r>
    <n v="85865"/>
    <s v="Polyline"/>
    <n v="1"/>
    <n v="85865"/>
    <n v="0"/>
    <n v="85865"/>
    <s v="200 9999999906312"/>
    <n v="9999999906312"/>
    <s v=" "/>
    <n v="200.45599999999999"/>
    <n v="541"/>
    <n v="0.03"/>
    <n v="13.8"/>
    <n v="21.7"/>
    <n v="2766"/>
    <n v="4350"/>
    <n v="3"/>
    <x v="1"/>
    <n v="1"/>
    <n v="4350"/>
    <n v="200"/>
    <n v="0.5"/>
    <n v="1383"/>
    <n v="100"/>
    <n v="0"/>
    <n v="0"/>
    <n v="3"/>
    <s v="island-braided"/>
    <s v=" "/>
    <s v=" "/>
    <x v="1"/>
    <x v="2"/>
    <x v="5"/>
    <s v=" "/>
    <s v=" "/>
    <s v=" "/>
    <s v=" "/>
    <s v=" "/>
    <s v=" "/>
    <s v=" "/>
    <s v=" "/>
    <s v=" "/>
    <s v=" "/>
    <s v=" "/>
    <n v="0"/>
    <n v="0"/>
    <n v="0"/>
  </r>
  <r>
    <n v="86018"/>
    <s v="Polyline"/>
    <n v="1"/>
    <n v="86018"/>
    <n v="1"/>
    <n v="86018"/>
    <s v="30800 9999999906312"/>
    <n v="9999999906312"/>
    <s v=" "/>
    <n v="199.84800000000001"/>
    <n v="1148"/>
    <n v="0.02"/>
    <n v="5.4"/>
    <n v="9.1999999999999993"/>
    <n v="1079"/>
    <n v="1839"/>
    <n v="3"/>
    <x v="1"/>
    <n v="1"/>
    <n v="1839"/>
    <n v="200"/>
    <n v="0.5"/>
    <n v="540"/>
    <n v="1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19"/>
    <s v="Polyline"/>
    <n v="1"/>
    <n v="86019"/>
    <n v="1"/>
    <n v="86019"/>
    <s v="31000 9999999906312"/>
    <n v="9999999906312"/>
    <s v=" "/>
    <n v="199.98699999999999"/>
    <n v="1154"/>
    <n v="0.03"/>
    <n v="5.3"/>
    <n v="9.1"/>
    <n v="1060"/>
    <n v="1820"/>
    <n v="3"/>
    <x v="1"/>
    <n v="1"/>
    <n v="1820"/>
    <n v="200"/>
    <n v="0.5"/>
    <n v="530"/>
    <n v="1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22"/>
    <s v="Polyline"/>
    <n v="1"/>
    <n v="86022"/>
    <n v="1"/>
    <n v="86022"/>
    <s v="31600 9999999906312"/>
    <n v="9999999906312"/>
    <s v=" "/>
    <n v="200.001"/>
    <n v="1165"/>
    <n v="2.5000000000000001E-2"/>
    <n v="5.2"/>
    <n v="8.9"/>
    <n v="1040"/>
    <n v="1780"/>
    <n v="3"/>
    <x v="1"/>
    <n v="1"/>
    <n v="1780"/>
    <n v="200"/>
    <n v="0.5"/>
    <n v="520"/>
    <n v="1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23"/>
    <s v="Polyline"/>
    <n v="1"/>
    <n v="86023"/>
    <n v="1"/>
    <n v="86023"/>
    <s v="31800 9999999906312"/>
    <n v="9999999906312"/>
    <s v=" "/>
    <n v="200.08699999999999"/>
    <n v="1171"/>
    <n v="0.04"/>
    <n v="5.0999999999999996"/>
    <n v="8.8000000000000007"/>
    <n v="1020"/>
    <n v="1761"/>
    <n v="3"/>
    <x v="1"/>
    <n v="1"/>
    <n v="1761"/>
    <n v="200"/>
    <n v="0.5"/>
    <n v="510"/>
    <n v="1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24"/>
    <s v="Polyline"/>
    <n v="1"/>
    <n v="86024"/>
    <n v="1"/>
    <n v="86024"/>
    <s v="32000 9999999906312"/>
    <n v="9999999906312"/>
    <s v=" "/>
    <n v="200.39599999999999"/>
    <n v="1176"/>
    <n v="0.02"/>
    <n v="5.0999999999999996"/>
    <n v="8.8000000000000007"/>
    <n v="1022"/>
    <n v="1763"/>
    <n v="3"/>
    <x v="1"/>
    <n v="1"/>
    <n v="1763"/>
    <n v="200"/>
    <n v="0.5"/>
    <n v="511"/>
    <n v="1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437"/>
    <s v="Polyline"/>
    <n v="1"/>
    <n v="86437"/>
    <n v="1"/>
    <n v="86437"/>
    <s v="600 9999999906351"/>
    <n v="9999999906351"/>
    <s v=" "/>
    <n v="199.89500000000001"/>
    <n v="728"/>
    <n v="0.01"/>
    <n v="10.1"/>
    <n v="16.2"/>
    <n v="2019"/>
    <n v="3238"/>
    <n v="3"/>
    <x v="1"/>
    <n v="1"/>
    <n v="3238"/>
    <n v="200"/>
    <n v="0.5"/>
    <n v="1010"/>
    <n v="100"/>
    <n v="0"/>
    <n v="0"/>
    <n v="4"/>
    <s v="island-braided"/>
    <s v="Oncorhynchus mykiss"/>
    <s v="summer"/>
    <x v="0"/>
    <x v="1"/>
    <x v="6"/>
    <s v="ACKOO-s (Ca)"/>
    <s v="na"/>
    <s v="na"/>
    <s v="independent"/>
    <s v="extirpated via barriers"/>
    <s v="anthropogenically blocked"/>
    <s v="SLOCWSD000005"/>
    <s v=" "/>
    <s v="N"/>
    <s v=" "/>
    <s v="Interior Columbia"/>
    <n v="0"/>
    <n v="255369.499694"/>
    <n v="1695428198.4100001"/>
  </r>
  <r>
    <n v="86463"/>
    <s v="Polyline"/>
    <n v="1"/>
    <n v="86463"/>
    <n v="1"/>
    <n v="86463"/>
    <s v="5800 9999999906351"/>
    <n v="9999999906351"/>
    <s v=" "/>
    <n v="200.20400000000001"/>
    <n v="833"/>
    <n v="0.01"/>
    <n v="10.1"/>
    <n v="16.2"/>
    <n v="2022"/>
    <n v="3243"/>
    <n v="3"/>
    <x v="1"/>
    <n v="1"/>
    <n v="3243"/>
    <n v="200"/>
    <n v="0.5"/>
    <n v="1011"/>
    <n v="100"/>
    <n v="1"/>
    <n v="0"/>
    <n v="3"/>
    <s v="island-braided"/>
    <s v="Oncorhynchus mykiss"/>
    <s v="summer"/>
    <x v="0"/>
    <x v="1"/>
    <x v="6"/>
    <s v="ACKOO-s (Ca)"/>
    <s v="na"/>
    <s v="na"/>
    <s v="independent"/>
    <s v="extirpated via barriers"/>
    <s v="anthropogenically blocked"/>
    <s v="SLOCWSD000005"/>
    <s v=" "/>
    <s v="N"/>
    <s v=" "/>
    <s v="Interior Columbia"/>
    <n v="0"/>
    <n v="255369.499694"/>
    <n v="1695428198.4100001"/>
  </r>
  <r>
    <n v="86464"/>
    <s v="Polyline"/>
    <n v="1"/>
    <n v="86464"/>
    <n v="1"/>
    <n v="86464"/>
    <s v="6000 9999999906351"/>
    <n v="9999999906351"/>
    <s v=" "/>
    <n v="200.125"/>
    <n v="831"/>
    <n v="1.4999999999999999E-2"/>
    <n v="10.1"/>
    <n v="16.2"/>
    <n v="2021"/>
    <n v="3242"/>
    <n v="3"/>
    <x v="1"/>
    <n v="1"/>
    <n v="3242"/>
    <n v="200"/>
    <n v="0.5"/>
    <n v="1011"/>
    <n v="100"/>
    <n v="1"/>
    <n v="0"/>
    <n v="3"/>
    <s v="island-braided"/>
    <s v="Oncorhynchus mykiss"/>
    <s v="summer"/>
    <x v="0"/>
    <x v="1"/>
    <x v="6"/>
    <s v="ACKOO-s (Ca)"/>
    <s v="na"/>
    <s v="na"/>
    <s v="independent"/>
    <s v="extirpated via barriers"/>
    <s v="anthropogenically blocked"/>
    <s v="SLOCWSD000005"/>
    <s v=" "/>
    <s v="N"/>
    <s v=" "/>
    <s v="Interior Columbia"/>
    <n v="0"/>
    <n v="255369.499694"/>
    <n v="1695428198.4100001"/>
  </r>
  <r>
    <n v="86470"/>
    <s v="Polyline"/>
    <n v="1"/>
    <n v="86470"/>
    <n v="1"/>
    <n v="86470"/>
    <s v="7200 9999999906351"/>
    <n v="9999999906351"/>
    <s v=" "/>
    <n v="199.97"/>
    <n v="840"/>
    <n v="1.4999999999999999E-2"/>
    <n v="10"/>
    <n v="16.100000000000001"/>
    <n v="2000"/>
    <n v="3220"/>
    <n v="3"/>
    <x v="1"/>
    <n v="1"/>
    <n v="3220"/>
    <n v="200"/>
    <n v="0.5"/>
    <n v="1000"/>
    <n v="10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1"/>
    <s v="Polyline"/>
    <n v="1"/>
    <n v="86471"/>
    <n v="1"/>
    <n v="86471"/>
    <s v="7400 9999999906351"/>
    <n v="9999999906351"/>
    <s v=" "/>
    <n v="199.965"/>
    <n v="841"/>
    <n v="1.4999999999999999E-2"/>
    <n v="10"/>
    <n v="16.100000000000001"/>
    <n v="2000"/>
    <n v="3219"/>
    <n v="3"/>
    <x v="1"/>
    <n v="1"/>
    <n v="3219"/>
    <n v="200"/>
    <n v="0.5"/>
    <n v="1000"/>
    <n v="10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75"/>
    <s v="Polyline"/>
    <n v="1"/>
    <n v="86475"/>
    <n v="1"/>
    <n v="86475"/>
    <s v="8200 9999999906351"/>
    <n v="9999999906351"/>
    <s v=" "/>
    <n v="199.89500000000001"/>
    <n v="854"/>
    <n v="0.01"/>
    <n v="9.9"/>
    <n v="15.9"/>
    <n v="1979"/>
    <n v="3178"/>
    <n v="3"/>
    <x v="1"/>
    <n v="1"/>
    <n v="3178"/>
    <n v="200"/>
    <n v="0.5"/>
    <n v="990"/>
    <n v="10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85"/>
    <s v="Polyline"/>
    <n v="1"/>
    <n v="86485"/>
    <n v="1"/>
    <n v="86485"/>
    <s v="10200 9999999906351"/>
    <n v="9999999906351"/>
    <s v=" "/>
    <n v="200.291"/>
    <n v="881"/>
    <n v="1.4999999999999999E-2"/>
    <n v="9.8000000000000007"/>
    <n v="15.7"/>
    <n v="1963"/>
    <n v="3145"/>
    <n v="3"/>
    <x v="1"/>
    <n v="1"/>
    <n v="3145"/>
    <n v="200"/>
    <n v="0.5"/>
    <n v="982"/>
    <n v="10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492"/>
    <s v="Polyline"/>
    <n v="1"/>
    <n v="86492"/>
    <n v="1"/>
    <n v="86492"/>
    <s v="11600 9999999906351"/>
    <n v="9999999906351"/>
    <s v=" "/>
    <n v="199.815"/>
    <n v="876"/>
    <n v="0.01"/>
    <n v="9.6999999999999993"/>
    <n v="15.6"/>
    <n v="1938"/>
    <n v="3117"/>
    <n v="3"/>
    <x v="1"/>
    <n v="1"/>
    <n v="3117"/>
    <n v="200"/>
    <n v="0.5"/>
    <n v="969"/>
    <n v="1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493"/>
    <s v="Polyline"/>
    <n v="1"/>
    <n v="86493"/>
    <n v="1"/>
    <n v="86493"/>
    <s v="11800 9999999906351"/>
    <n v="9999999906351"/>
    <s v=" "/>
    <n v="199.815"/>
    <n v="875"/>
    <n v="1.4999999999999999E-2"/>
    <n v="9.6999999999999993"/>
    <n v="15.5"/>
    <n v="1938"/>
    <n v="3097"/>
    <n v="3"/>
    <x v="1"/>
    <n v="1"/>
    <n v="3097"/>
    <n v="200"/>
    <n v="0.5"/>
    <n v="969"/>
    <n v="1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494"/>
    <s v="Polyline"/>
    <n v="1"/>
    <n v="86494"/>
    <n v="1"/>
    <n v="86494"/>
    <s v="12000 9999999906351"/>
    <n v="9999999906351"/>
    <s v=" "/>
    <n v="199.911"/>
    <n v="875"/>
    <n v="0.01"/>
    <n v="9.6999999999999993"/>
    <n v="15.5"/>
    <n v="1939"/>
    <n v="3099"/>
    <n v="3"/>
    <x v="1"/>
    <n v="1"/>
    <n v="3099"/>
    <n v="200"/>
    <n v="0.5"/>
    <n v="970"/>
    <n v="1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497"/>
    <s v="Polyline"/>
    <n v="1"/>
    <n v="86497"/>
    <n v="1"/>
    <n v="86497"/>
    <s v="12600 9999999906351"/>
    <n v="9999999906351"/>
    <s v=" "/>
    <n v="199.964"/>
    <n v="877"/>
    <n v="1.4999999999999999E-2"/>
    <n v="9.6"/>
    <n v="15.5"/>
    <n v="1920"/>
    <n v="3099"/>
    <n v="3"/>
    <x v="1"/>
    <n v="1"/>
    <n v="3099"/>
    <n v="200"/>
    <n v="0.5"/>
    <n v="960"/>
    <n v="1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499"/>
    <s v="Polyline"/>
    <n v="1"/>
    <n v="86499"/>
    <n v="1"/>
    <n v="86499"/>
    <s v="13000 9999999906351"/>
    <n v="9999999906351"/>
    <s v=" "/>
    <n v="199.964"/>
    <n v="877"/>
    <n v="0.01"/>
    <n v="9.6"/>
    <n v="15.5"/>
    <n v="1920"/>
    <n v="3099"/>
    <n v="3"/>
    <x v="1"/>
    <n v="1"/>
    <n v="3099"/>
    <n v="200"/>
    <n v="0.5"/>
    <n v="960"/>
    <n v="100"/>
    <n v="1"/>
    <n v="1"/>
    <n v="4"/>
    <s v="island-braided"/>
    <s v="Oncorhynchus mykiss"/>
    <s v="summer"/>
    <x v="0"/>
    <x v="1"/>
    <x v="6"/>
    <s v="ACKOO-s (Ca)"/>
    <s v="na"/>
    <s v="na"/>
    <s v="independent"/>
    <s v="extirpated via barriers"/>
    <s v="anthropogenically blocked"/>
    <s v="SLOCWSD000005"/>
    <s v=" "/>
    <s v="N"/>
    <s v=" "/>
    <s v="Interior Columbia"/>
    <n v="0"/>
    <n v="255369.499694"/>
    <n v="1695428198.4100001"/>
  </r>
  <r>
    <n v="86515"/>
    <s v="Polyline"/>
    <n v="1"/>
    <n v="86515"/>
    <n v="1"/>
    <n v="86515"/>
    <s v="16200 9999999906351"/>
    <n v="9999999906351"/>
    <s v=" "/>
    <n v="200.04900000000001"/>
    <n v="885"/>
    <n v="3.5000000000000003E-2"/>
    <n v="7.5"/>
    <n v="12.3"/>
    <n v="1500"/>
    <n v="2461"/>
    <n v="3"/>
    <x v="1"/>
    <n v="1"/>
    <n v="2461"/>
    <n v="200"/>
    <n v="0.5"/>
    <n v="750"/>
    <n v="10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20"/>
    <s v="Polyline"/>
    <n v="1"/>
    <n v="86520"/>
    <n v="1"/>
    <n v="86520"/>
    <s v="17200 9999999906351"/>
    <n v="9999999906351"/>
    <s v=" "/>
    <n v="200.023"/>
    <n v="887"/>
    <n v="0.04"/>
    <n v="7.3"/>
    <n v="12.1"/>
    <n v="1460"/>
    <n v="2420"/>
    <n v="3"/>
    <x v="1"/>
    <n v="1"/>
    <n v="2420"/>
    <n v="200"/>
    <n v="0.5"/>
    <n v="730"/>
    <n v="10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53"/>
    <s v="Polyline"/>
    <n v="1"/>
    <n v="86553"/>
    <n v="1"/>
    <n v="86553"/>
    <s v="23800 9999999906351"/>
    <n v="9999999906351"/>
    <s v=" "/>
    <n v="200.327"/>
    <n v="904"/>
    <n v="2.5000000000000001E-2"/>
    <n v="5.7"/>
    <n v="9.6999999999999993"/>
    <n v="1142"/>
    <n v="1943"/>
    <n v="3"/>
    <x v="1"/>
    <n v="1"/>
    <n v="1943"/>
    <n v="200"/>
    <n v="0.5"/>
    <n v="571"/>
    <n v="100"/>
    <n v="0"/>
    <n v="0"/>
    <n v="4"/>
    <s v="island-braided"/>
    <s v="Oncorhynchus mykiss"/>
    <s v="summer"/>
    <x v="0"/>
    <x v="1"/>
    <x v="6"/>
    <s v="ACKOO-s (Ca)"/>
    <s v="na"/>
    <s v="na"/>
    <s v="independent"/>
    <s v="extirpated via barriers"/>
    <s v="anthropogenically blocked"/>
    <s v="SLOCWSD000005"/>
    <s v=" "/>
    <s v="N"/>
    <s v=" "/>
    <s v="Interior Columbia"/>
    <n v="0"/>
    <n v="255369.499694"/>
    <n v="1695428198.4100001"/>
  </r>
  <r>
    <n v="86821"/>
    <s v="Polyline"/>
    <n v="1"/>
    <n v="86821"/>
    <n v="1"/>
    <n v="86821"/>
    <s v="400 9999999906372"/>
    <n v="9999999906372"/>
    <s v=" "/>
    <n v="199.941"/>
    <n v="886"/>
    <n v="0.03"/>
    <n v="9.5"/>
    <n v="15.4"/>
    <n v="1899"/>
    <n v="3079"/>
    <n v="3"/>
    <x v="1"/>
    <n v="1"/>
    <n v="3079"/>
    <n v="200"/>
    <n v="0.5"/>
    <n v="950"/>
    <n v="1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825"/>
    <s v="Polyline"/>
    <n v="1"/>
    <n v="86825"/>
    <n v="1"/>
    <n v="86825"/>
    <s v="1200 9999999906372"/>
    <n v="9999999906372"/>
    <s v=" "/>
    <n v="200.08600000000001"/>
    <n v="884"/>
    <n v="1.4999999999999999E-2"/>
    <n v="9.5"/>
    <n v="15.3"/>
    <n v="1901"/>
    <n v="3061"/>
    <n v="3"/>
    <x v="1"/>
    <n v="1"/>
    <n v="3061"/>
    <n v="200"/>
    <n v="0.5"/>
    <n v="951"/>
    <n v="100"/>
    <n v="1"/>
    <n v="1"/>
    <n v="4"/>
    <s v="island-braided"/>
    <s v="Oncorhynchus mykiss"/>
    <s v="summer"/>
    <x v="0"/>
    <x v="1"/>
    <x v="6"/>
    <s v="ACKOO-s (Ca)"/>
    <s v="na"/>
    <s v="na"/>
    <s v="independent"/>
    <s v="extirpated via barriers"/>
    <s v="anthropogenically blocked"/>
    <s v="SLOCWSD000005"/>
    <s v=" "/>
    <s v="N"/>
    <s v=" "/>
    <s v="Interior Columbia"/>
    <n v="0"/>
    <n v="255369.499694"/>
    <n v="1695428198.4100001"/>
  </r>
  <r>
    <n v="86826"/>
    <s v="Polyline"/>
    <n v="1"/>
    <n v="86826"/>
    <n v="0"/>
    <n v="86826"/>
    <s v="1400 9999999906372"/>
    <n v="9999999906372"/>
    <s v=" "/>
    <n v="200.001"/>
    <n v="882"/>
    <n v="1.4999999999999999E-2"/>
    <n v="9.5"/>
    <n v="15.3"/>
    <n v="1900"/>
    <n v="3060"/>
    <n v="3"/>
    <x v="1"/>
    <n v="1"/>
    <n v="3060"/>
    <n v="200"/>
    <n v="0.5"/>
    <n v="950"/>
    <n v="100"/>
    <n v="1"/>
    <n v="1"/>
    <n v="4"/>
    <s v="island-braided"/>
    <s v=" "/>
    <s v=" "/>
    <x v="1"/>
    <x v="2"/>
    <x v="5"/>
    <s v=" "/>
    <s v=" "/>
    <s v=" "/>
    <s v=" "/>
    <s v=" "/>
    <s v=" "/>
    <s v=" "/>
    <s v=" "/>
    <s v=" "/>
    <s v=" "/>
    <s v=" "/>
    <n v="0"/>
    <n v="0"/>
    <n v="0"/>
  </r>
  <r>
    <n v="86855"/>
    <s v="Polyline"/>
    <n v="1"/>
    <n v="86855"/>
    <n v="0"/>
    <n v="86855"/>
    <s v="200 9999999906375"/>
    <n v="9999999906375"/>
    <s v=" "/>
    <n v="199.67"/>
    <n v="882"/>
    <n v="1.4999999999999999E-2"/>
    <n v="6.9"/>
    <n v="11.4"/>
    <n v="1378"/>
    <n v="2276"/>
    <n v="3"/>
    <x v="1"/>
    <n v="1"/>
    <n v="2276"/>
    <n v="200"/>
    <n v="0.5"/>
    <n v="689"/>
    <n v="100"/>
    <n v="1"/>
    <n v="0"/>
    <n v="4"/>
    <s v="meandering"/>
    <s v=" "/>
    <s v=" "/>
    <x v="1"/>
    <x v="2"/>
    <x v="5"/>
    <s v=" "/>
    <s v=" "/>
    <s v=" "/>
    <s v=" "/>
    <s v=" "/>
    <s v=" "/>
    <s v=" "/>
    <s v=" "/>
    <s v=" "/>
    <s v=" "/>
    <s v=" "/>
    <n v="0"/>
    <n v="0"/>
    <n v="0"/>
  </r>
  <r>
    <n v="86856"/>
    <s v="Polyline"/>
    <n v="1"/>
    <n v="86856"/>
    <n v="1"/>
    <n v="86856"/>
    <s v="400 9999999906375"/>
    <n v="9999999906375"/>
    <s v=" "/>
    <n v="199.77799999999999"/>
    <n v="886"/>
    <n v="3.5000000000000003E-2"/>
    <n v="6.9"/>
    <n v="11.4"/>
    <n v="1378"/>
    <n v="2277"/>
    <n v="3"/>
    <x v="1"/>
    <n v="1"/>
    <n v="2277"/>
    <n v="200"/>
    <n v="0.5"/>
    <n v="689"/>
    <n v="100"/>
    <n v="1"/>
    <n v="0"/>
    <n v="4"/>
    <s v="island-braided"/>
    <s v="Oncorhynchus mykiss"/>
    <s v="summer"/>
    <x v="0"/>
    <x v="1"/>
    <x v="6"/>
    <s v="ACKOO-s (Ca)"/>
    <s v="na"/>
    <s v="na"/>
    <s v="independent"/>
    <s v="extirpated via barriers"/>
    <s v="anthropogenically blocked"/>
    <s v="SLOCWSD000002"/>
    <s v=" "/>
    <s v="N"/>
    <s v=" "/>
    <s v="Interior Columbia"/>
    <n v="0"/>
    <n v="178824.850668"/>
    <n v="974364424.51300001"/>
  </r>
  <r>
    <n v="86857"/>
    <s v="Polyline"/>
    <n v="1"/>
    <n v="86857"/>
    <n v="0"/>
    <n v="86857"/>
    <s v="600 9999999906375"/>
    <n v="9999999906375"/>
    <s v=" "/>
    <n v="199.82900000000001"/>
    <n v="891"/>
    <n v="1.4999999999999999E-2"/>
    <n v="6.9"/>
    <n v="11.4"/>
    <n v="1379"/>
    <n v="2278"/>
    <n v="3"/>
    <x v="1"/>
    <n v="1"/>
    <n v="2278"/>
    <n v="200"/>
    <n v="0.5"/>
    <n v="690"/>
    <n v="100"/>
    <n v="1"/>
    <n v="0"/>
    <n v="4"/>
    <s v="island-braided"/>
    <s v=" "/>
    <s v=" "/>
    <x v="1"/>
    <x v="2"/>
    <x v="5"/>
    <s v=" "/>
    <s v=" "/>
    <s v=" "/>
    <s v=" "/>
    <s v=" "/>
    <s v=" "/>
    <s v=" "/>
    <s v=" "/>
    <s v=" "/>
    <s v=" "/>
    <s v=" "/>
    <n v="0"/>
    <n v="0"/>
    <n v="0"/>
  </r>
  <r>
    <n v="86859"/>
    <s v="Polyline"/>
    <n v="1"/>
    <n v="86859"/>
    <n v="1"/>
    <n v="86859"/>
    <s v="1000 9999999906375"/>
    <n v="9999999906375"/>
    <s v=" "/>
    <n v="199.845"/>
    <n v="897"/>
    <n v="2.5000000000000001E-2"/>
    <n v="6.9"/>
    <n v="11.4"/>
    <n v="1379"/>
    <n v="2278"/>
    <n v="3"/>
    <x v="1"/>
    <n v="1"/>
    <n v="2278"/>
    <n v="200"/>
    <n v="0.5"/>
    <n v="690"/>
    <n v="100"/>
    <n v="1"/>
    <n v="0"/>
    <n v="4"/>
    <s v="island-braided"/>
    <s v="Oncorhynchus mykiss"/>
    <s v="summer"/>
    <x v="0"/>
    <x v="1"/>
    <x v="6"/>
    <s v="ACKOO-s (Ca)"/>
    <s v="na"/>
    <s v="na"/>
    <s v="independent"/>
    <s v="extirpated via barriers"/>
    <s v="anthropogenically blocked"/>
    <s v="SLOCWSD000002"/>
    <s v=" "/>
    <s v="N"/>
    <s v=" "/>
    <s v="Interior Columbia"/>
    <n v="0"/>
    <n v="178824.850668"/>
    <n v="974364424.51300001"/>
  </r>
  <r>
    <n v="86860"/>
    <s v="Polyline"/>
    <n v="1"/>
    <n v="86860"/>
    <n v="1"/>
    <n v="86860"/>
    <s v="1200 9999999906375"/>
    <n v="9999999906375"/>
    <s v=" "/>
    <n v="199.845"/>
    <n v="895"/>
    <n v="2.5000000000000001E-2"/>
    <n v="6.9"/>
    <n v="11.4"/>
    <n v="1379"/>
    <n v="2278"/>
    <n v="3"/>
    <x v="1"/>
    <n v="1"/>
    <n v="2278"/>
    <n v="200"/>
    <n v="0.5"/>
    <n v="690"/>
    <n v="100"/>
    <n v="1"/>
    <n v="0"/>
    <n v="4"/>
    <s v="island-braided"/>
    <s v="Oncorhynchus mykiss"/>
    <s v="summer"/>
    <x v="0"/>
    <x v="1"/>
    <x v="6"/>
    <s v="ACKOO-s (Ca)"/>
    <s v="na"/>
    <s v="na"/>
    <s v="independent"/>
    <s v="extirpated via barriers"/>
    <s v="anthropogenically blocked"/>
    <s v="SLOCWSD000002"/>
    <s v=" "/>
    <s v="N"/>
    <s v=" "/>
    <s v="Interior Columbia"/>
    <n v="0"/>
    <n v="178824.850668"/>
    <n v="974364424.51300001"/>
  </r>
  <r>
    <n v="86861"/>
    <s v="Polyline"/>
    <n v="1"/>
    <n v="86861"/>
    <n v="1"/>
    <n v="86861"/>
    <s v="1400 9999999906375"/>
    <n v="9999999906375"/>
    <s v=" "/>
    <n v="199.845"/>
    <n v="895"/>
    <n v="0.03"/>
    <n v="6.8"/>
    <n v="11.4"/>
    <n v="1359"/>
    <n v="2278"/>
    <n v="3"/>
    <x v="1"/>
    <n v="1"/>
    <n v="2278"/>
    <n v="200"/>
    <n v="0.5"/>
    <n v="680"/>
    <n v="100"/>
    <n v="1"/>
    <n v="0"/>
    <n v="4"/>
    <s v="island-braided"/>
    <s v="Oncorhynchus mykiss"/>
    <s v="summer"/>
    <x v="0"/>
    <x v="1"/>
    <x v="6"/>
    <s v="ACKOO-s (Ca)"/>
    <s v="na"/>
    <s v="na"/>
    <s v="independent"/>
    <s v="extirpated via barriers"/>
    <s v="anthropogenically blocked"/>
    <s v="SLOCWSD000002"/>
    <s v=" "/>
    <s v="N"/>
    <s v=" "/>
    <s v="Interior Columbia"/>
    <n v="0"/>
    <n v="178824.850668"/>
    <n v="974364424.51300001"/>
  </r>
  <r>
    <n v="86862"/>
    <s v="Polyline"/>
    <n v="1"/>
    <n v="86862"/>
    <n v="1"/>
    <n v="86862"/>
    <s v="1600 9999999906375"/>
    <n v="9999999906375"/>
    <s v=" "/>
    <n v="199.845"/>
    <n v="901"/>
    <n v="3.5000000000000003E-2"/>
    <n v="6.8"/>
    <n v="11.4"/>
    <n v="1359"/>
    <n v="2278"/>
    <n v="3"/>
    <x v="1"/>
    <n v="1"/>
    <n v="2278"/>
    <n v="200"/>
    <n v="0.5"/>
    <n v="680"/>
    <n v="100"/>
    <n v="1"/>
    <n v="0"/>
    <n v="4"/>
    <s v="island-braided"/>
    <s v="Oncorhynchus mykiss"/>
    <s v="summer"/>
    <x v="0"/>
    <x v="1"/>
    <x v="6"/>
    <s v="ACKOO-s (Ca)"/>
    <s v="na"/>
    <s v="na"/>
    <s v="independent"/>
    <s v="extirpated via barriers"/>
    <s v="anthropogenically blocked"/>
    <s v="SLOCWSD000002"/>
    <s v=" "/>
    <s v="N"/>
    <s v=" "/>
    <s v="Interior Columbia"/>
    <n v="0"/>
    <n v="178824.850668"/>
    <n v="974364424.51300001"/>
  </r>
  <r>
    <n v="88916"/>
    <s v="Polyline"/>
    <n v="1"/>
    <n v="88916"/>
    <n v="1"/>
    <n v="88916"/>
    <s v="600 9999999906586"/>
    <n v="9999999906586"/>
    <s v=" "/>
    <n v="199.76400000000001"/>
    <n v="533"/>
    <n v="5.0000000000000001E-3"/>
    <n v="23.6"/>
    <n v="36.1"/>
    <n v="4714"/>
    <n v="7211"/>
    <n v="2"/>
    <x v="1"/>
    <n v="0.5"/>
    <n v="3606"/>
    <n v="100"/>
    <n v="0.5"/>
    <n v="2357"/>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88924"/>
    <s v="Polyline"/>
    <n v="1"/>
    <n v="88924"/>
    <n v="1"/>
    <n v="88924"/>
    <s v="2200 9999999906586"/>
    <n v="9999999906586"/>
    <s v=" "/>
    <n v="199.76400000000001"/>
    <n v="533"/>
    <n v="5.0000000000000001E-3"/>
    <n v="23.6"/>
    <n v="36.1"/>
    <n v="4714"/>
    <n v="7211"/>
    <n v="2"/>
    <x v="1"/>
    <n v="0.5"/>
    <n v="3606"/>
    <n v="100"/>
    <n v="0.5"/>
    <n v="2357"/>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88925"/>
    <s v="Polyline"/>
    <n v="1"/>
    <n v="88925"/>
    <n v="1"/>
    <n v="88925"/>
    <s v="2400 9999999906586"/>
    <n v="9999999906586"/>
    <s v=" "/>
    <n v="199.76400000000001"/>
    <n v="533"/>
    <n v="5.0000000000000001E-3"/>
    <n v="23.6"/>
    <n v="36.1"/>
    <n v="4714"/>
    <n v="7211"/>
    <n v="2"/>
    <x v="1"/>
    <n v="0.5"/>
    <n v="3606"/>
    <n v="100"/>
    <n v="0.5"/>
    <n v="2357"/>
    <n v="1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88991"/>
    <s v="Polyline"/>
    <n v="1"/>
    <n v="88991"/>
    <n v="0"/>
    <n v="88991"/>
    <s v="200 9999999906610"/>
    <n v="9999999906610"/>
    <s v=" "/>
    <n v="199.946"/>
    <n v="535"/>
    <n v="0.01"/>
    <n v="5.8"/>
    <n v="9.9"/>
    <n v="1160"/>
    <n v="1979"/>
    <n v="3"/>
    <x v="1"/>
    <n v="1"/>
    <n v="1979"/>
    <n v="200"/>
    <n v="0.5"/>
    <n v="580"/>
    <n v="100"/>
    <n v="0"/>
    <n v="0"/>
    <n v="2"/>
    <s v="island-braided"/>
    <s v=" "/>
    <s v=" "/>
    <x v="1"/>
    <x v="2"/>
    <x v="5"/>
    <s v=" "/>
    <s v=" "/>
    <s v=" "/>
    <s v=" "/>
    <s v=" "/>
    <s v=" "/>
    <s v=" "/>
    <s v=" "/>
    <s v=" "/>
    <s v=" "/>
    <s v=" "/>
    <n v="0"/>
    <n v="0"/>
    <n v="0"/>
  </r>
  <r>
    <n v="89006"/>
    <s v="Polyline"/>
    <n v="1"/>
    <n v="89006"/>
    <n v="1"/>
    <n v="89006"/>
    <s v="567 9999999906615"/>
    <n v="9999999906615"/>
    <s v=" "/>
    <n v="167.13200000000001"/>
    <n v="656"/>
    <n v="1.2E-2"/>
    <n v="6.7"/>
    <n v="11.1"/>
    <n v="1120"/>
    <n v="1855"/>
    <n v="3"/>
    <x v="1"/>
    <n v="1"/>
    <n v="1855"/>
    <n v="167"/>
    <n v="0.5"/>
    <n v="560"/>
    <n v="84"/>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89010"/>
    <s v="Polyline"/>
    <n v="1"/>
    <n v="89010"/>
    <n v="1"/>
    <n v="89010"/>
    <s v="734 9999999906616"/>
    <n v="9999999906616"/>
    <s v=" "/>
    <n v="134.73699999999999"/>
    <n v="655"/>
    <n v="7.0000000000000001E-3"/>
    <n v="6.7"/>
    <n v="11.2"/>
    <n v="903"/>
    <n v="1509"/>
    <n v="3"/>
    <x v="1"/>
    <n v="1"/>
    <n v="1509"/>
    <n v="135"/>
    <n v="0.5"/>
    <n v="452"/>
    <n v="67"/>
    <n v="0"/>
    <n v="0"/>
    <n v="4"/>
    <s v="meandering"/>
    <s v="Oncorhynchus mykiss"/>
    <s v="summer"/>
    <x v="0"/>
    <x v="1"/>
    <x v="6"/>
    <s v="ACKOO-s (Ca)"/>
    <s v="na"/>
    <s v="na"/>
    <s v="independent"/>
    <s v="extirpated via barriers"/>
    <s v="anthropogenically blocked"/>
    <s v="SLOCWSD000036"/>
    <s v=" "/>
    <s v="N"/>
    <s v=" "/>
    <s v="Interior Columbia"/>
    <n v="0"/>
    <n v="358896.92311899998"/>
    <n v="2576274112.7600002"/>
  </r>
  <r>
    <n v="89020"/>
    <s v="Polyline"/>
    <n v="1"/>
    <n v="89020"/>
    <n v="1"/>
    <n v="89020"/>
    <s v="297 9999999906626"/>
    <n v="9999999906626"/>
    <s v=" "/>
    <n v="97.01"/>
    <n v="628"/>
    <n v="0.01"/>
    <n v="9.6"/>
    <n v="15.6"/>
    <n v="931"/>
    <n v="1513"/>
    <n v="3"/>
    <x v="1"/>
    <n v="1"/>
    <n v="1513"/>
    <n v="97"/>
    <n v="0.5"/>
    <n v="466"/>
    <n v="49"/>
    <n v="0"/>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9068"/>
    <s v="Polyline"/>
    <n v="1"/>
    <n v="89068"/>
    <n v="1"/>
    <n v="89068"/>
    <s v="568 9999999906650"/>
    <n v="9999999906650"/>
    <s v=" "/>
    <n v="168.64400000000001"/>
    <n v="891"/>
    <n v="1.2E-2"/>
    <n v="6.9"/>
    <n v="11.4"/>
    <n v="1164"/>
    <n v="1923"/>
    <n v="3"/>
    <x v="1"/>
    <n v="1"/>
    <n v="1923"/>
    <n v="169"/>
    <n v="0.5"/>
    <n v="582"/>
    <n v="84"/>
    <n v="0"/>
    <n v="0"/>
    <n v="4"/>
    <s v="island-braided"/>
    <s v="Oncorhynchus mykiss"/>
    <s v="summer"/>
    <x v="0"/>
    <x v="1"/>
    <x v="6"/>
    <s v="ACKOO-s (Ca)"/>
    <s v="na"/>
    <s v="na"/>
    <s v="independent"/>
    <s v="extirpated via barriers"/>
    <s v="anthropogenically blocked"/>
    <s v="SLOCWSD000002"/>
    <s v=" "/>
    <s v="N"/>
    <s v=" "/>
    <s v="Interior Columbia"/>
    <n v="0"/>
    <n v="178824.850668"/>
    <n v="974364424.51300001"/>
  </r>
  <r>
    <n v="90897"/>
    <s v="Polyline"/>
    <n v="1"/>
    <n v="90897"/>
    <n v="1"/>
    <n v="90897"/>
    <s v="3200 1190149481266"/>
    <n v="1190149481266"/>
    <s v="Little Nespelem River"/>
    <n v="200.33099999999999"/>
    <n v="509"/>
    <n v="0.01"/>
    <n v="5"/>
    <n v="8.9"/>
    <n v="1002"/>
    <n v="1783"/>
    <n v="3"/>
    <x v="1"/>
    <n v="1"/>
    <n v="1783"/>
    <n v="200"/>
    <n v="0.5"/>
    <n v="501"/>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3"/>
    <s v="Polyline"/>
    <n v="1"/>
    <n v="90903"/>
    <n v="1"/>
    <n v="90903"/>
    <s v="4400 1190149481266"/>
    <n v="1190149481266"/>
    <s v="Little Nespelem River"/>
    <n v="200.37899999999999"/>
    <n v="521"/>
    <n v="0.02"/>
    <n v="5"/>
    <n v="8.8000000000000007"/>
    <n v="1002"/>
    <n v="1763"/>
    <n v="3"/>
    <x v="1"/>
    <n v="1"/>
    <n v="1763"/>
    <n v="200"/>
    <n v="0.5"/>
    <n v="501"/>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7"/>
    <s v="Polyline"/>
    <n v="1"/>
    <n v="90907"/>
    <n v="1"/>
    <n v="90907"/>
    <s v="5200 1190149481266"/>
    <n v="1190149481266"/>
    <s v="Little Nespelem River"/>
    <n v="200.06200000000001"/>
    <n v="535"/>
    <n v="2.5000000000000001E-2"/>
    <n v="5"/>
    <n v="8.6999999999999993"/>
    <n v="1000"/>
    <n v="1741"/>
    <n v="3"/>
    <x v="1"/>
    <n v="1"/>
    <n v="1741"/>
    <n v="200"/>
    <n v="0.5"/>
    <n v="500"/>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8"/>
    <s v="Polyline"/>
    <n v="1"/>
    <n v="90918"/>
    <n v="1"/>
    <n v="90918"/>
    <s v="7400 1190149481266"/>
    <n v="1190149481266"/>
    <s v="Little Nespelem River"/>
    <n v="200.001"/>
    <n v="556"/>
    <n v="0.02"/>
    <n v="4.4000000000000004"/>
    <n v="7.8"/>
    <n v="880"/>
    <n v="1560"/>
    <n v="3"/>
    <x v="1"/>
    <n v="1"/>
    <n v="1560"/>
    <n v="200"/>
    <n v="0.5"/>
    <n v="440"/>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0"/>
    <s v="Polyline"/>
    <n v="1"/>
    <n v="90920"/>
    <n v="1"/>
    <n v="90920"/>
    <s v="7800 1190149481266"/>
    <n v="1190149481266"/>
    <s v="Little Nespelem River"/>
    <n v="200.048"/>
    <n v="561"/>
    <n v="2.5000000000000001E-2"/>
    <n v="4.3"/>
    <n v="7.8"/>
    <n v="860"/>
    <n v="1560"/>
    <n v="3"/>
    <x v="1"/>
    <n v="1"/>
    <n v="1560"/>
    <n v="200"/>
    <n v="0.5"/>
    <n v="430"/>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2"/>
    <s v="Polyline"/>
    <n v="1"/>
    <n v="90922"/>
    <n v="1"/>
    <n v="90922"/>
    <s v="8200 1190149481266"/>
    <n v="1190149481266"/>
    <s v="Little Nespelem River"/>
    <n v="200.32499999999999"/>
    <n v="569"/>
    <n v="0.02"/>
    <n v="4.2"/>
    <n v="7.6"/>
    <n v="841"/>
    <n v="1522"/>
    <n v="3"/>
    <x v="1"/>
    <n v="1"/>
    <n v="1522"/>
    <n v="200"/>
    <n v="0.5"/>
    <n v="421"/>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5"/>
    <s v="Polyline"/>
    <n v="1"/>
    <n v="90925"/>
    <n v="1"/>
    <n v="90925"/>
    <s v="8800 1190149481266"/>
    <n v="1190149481266"/>
    <s v="Little Nespelem River"/>
    <n v="200.066"/>
    <n v="580"/>
    <n v="0.01"/>
    <n v="4.2"/>
    <n v="7.6"/>
    <n v="840"/>
    <n v="1521"/>
    <n v="3"/>
    <x v="1"/>
    <n v="1"/>
    <n v="1521"/>
    <n v="200"/>
    <n v="0.5"/>
    <n v="420"/>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7"/>
    <s v="Polyline"/>
    <n v="1"/>
    <n v="90927"/>
    <n v="1"/>
    <n v="90927"/>
    <s v="9200 1190149481266"/>
    <n v="1190149481266"/>
    <s v="Little Nespelem River"/>
    <n v="200.03200000000001"/>
    <n v="588"/>
    <n v="2.5000000000000001E-2"/>
    <n v="4.2"/>
    <n v="7.6"/>
    <n v="840"/>
    <n v="1520"/>
    <n v="3"/>
    <x v="1"/>
    <n v="1"/>
    <n v="1520"/>
    <n v="200"/>
    <n v="0.5"/>
    <n v="420"/>
    <n v="10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8"/>
    <s v="Polyline"/>
    <n v="1"/>
    <n v="90928"/>
    <n v="1"/>
    <n v="90928"/>
    <s v="9400 1190149481266"/>
    <n v="1190149481266"/>
    <s v="Little Nespelem River"/>
    <n v="200.39599999999999"/>
    <n v="592"/>
    <n v="0.02"/>
    <n v="4.2"/>
    <n v="7.6"/>
    <n v="842"/>
    <n v="1523"/>
    <n v="3"/>
    <x v="1"/>
    <n v="1"/>
    <n v="1523"/>
    <n v="200"/>
    <n v="0.5"/>
    <n v="421"/>
    <n v="10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37"/>
    <s v="Polyline"/>
    <n v="1"/>
    <n v="90937"/>
    <n v="1"/>
    <n v="90937"/>
    <s v="11200 1190149481266"/>
    <n v="1190149481266"/>
    <s v="Little Nespelem River"/>
    <n v="199.999"/>
    <n v="637"/>
    <n v="2.5000000000000001E-2"/>
    <n v="4.2"/>
    <n v="7.6"/>
    <n v="840"/>
    <n v="1520"/>
    <n v="3"/>
    <x v="1"/>
    <n v="1"/>
    <n v="1520"/>
    <n v="200"/>
    <n v="0.5"/>
    <n v="420"/>
    <n v="10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4"/>
    <s v="Polyline"/>
    <n v="1"/>
    <n v="90944"/>
    <n v="1"/>
    <n v="90944"/>
    <s v="12600 1190149481266"/>
    <n v="1190149481266"/>
    <s v="Little Nespelem River"/>
    <n v="200.05799999999999"/>
    <n v="670"/>
    <n v="0.02"/>
    <n v="4.2"/>
    <n v="7.5"/>
    <n v="840"/>
    <n v="1500"/>
    <n v="3"/>
    <x v="1"/>
    <n v="1"/>
    <n v="1500"/>
    <n v="200"/>
    <n v="0.5"/>
    <n v="420"/>
    <n v="10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46"/>
    <s v="Polyline"/>
    <n v="1"/>
    <n v="90946"/>
    <n v="1"/>
    <n v="90946"/>
    <s v="13000 1190149481266"/>
    <n v="1190149481266"/>
    <s v="Little Nespelem River"/>
    <n v="200.02099999999999"/>
    <n v="678"/>
    <n v="1.4999999999999999E-2"/>
    <n v="4"/>
    <n v="7.3"/>
    <n v="800"/>
    <n v="1460"/>
    <n v="3"/>
    <x v="1"/>
    <n v="1"/>
    <n v="1460"/>
    <n v="200"/>
    <n v="0.5"/>
    <n v="400"/>
    <n v="100"/>
    <n v="1"/>
    <n v="0"/>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2"/>
    <s v="Polyline"/>
    <n v="1"/>
    <n v="90952"/>
    <n v="1"/>
    <n v="90952"/>
    <s v="14200 1190149481266"/>
    <n v="1190149481266"/>
    <s v="Little Nespelem River"/>
    <n v="200.04"/>
    <n v="722"/>
    <n v="1.4999999999999999E-2"/>
    <n v="4"/>
    <n v="7.3"/>
    <n v="800"/>
    <n v="1460"/>
    <n v="3"/>
    <x v="1"/>
    <n v="1"/>
    <n v="1460"/>
    <n v="200"/>
    <n v="0.5"/>
    <n v="400"/>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3"/>
    <s v="Polyline"/>
    <n v="1"/>
    <n v="90953"/>
    <n v="1"/>
    <n v="90953"/>
    <s v="14400 1190149481266"/>
    <n v="1190149481266"/>
    <s v="Little Nespelem River"/>
    <n v="200.38300000000001"/>
    <n v="724"/>
    <n v="0.01"/>
    <n v="4"/>
    <n v="7.3"/>
    <n v="802"/>
    <n v="1463"/>
    <n v="3"/>
    <x v="1"/>
    <n v="1"/>
    <n v="1463"/>
    <n v="200"/>
    <n v="0.5"/>
    <n v="401"/>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4"/>
    <s v="Polyline"/>
    <n v="1"/>
    <n v="90954"/>
    <n v="1"/>
    <n v="90954"/>
    <s v="14600 1190149481266"/>
    <n v="1190149481266"/>
    <s v="Little Nespelem River"/>
    <n v="200.01599999999999"/>
    <n v="727"/>
    <n v="1.4999999999999999E-2"/>
    <n v="4"/>
    <n v="7.3"/>
    <n v="800"/>
    <n v="1460"/>
    <n v="3"/>
    <x v="1"/>
    <n v="1"/>
    <n v="1460"/>
    <n v="200"/>
    <n v="0.5"/>
    <n v="400"/>
    <n v="1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5"/>
    <s v="Polyline"/>
    <n v="1"/>
    <n v="90955"/>
    <n v="1"/>
    <n v="90955"/>
    <s v="14800 1190149481266"/>
    <n v="1190149481266"/>
    <s v="Little Nespelem River"/>
    <n v="200.04"/>
    <n v="729"/>
    <n v="1.4999999999999999E-2"/>
    <n v="4"/>
    <n v="7.3"/>
    <n v="800"/>
    <n v="1460"/>
    <n v="3"/>
    <x v="1"/>
    <n v="1"/>
    <n v="1460"/>
    <n v="200"/>
    <n v="0.5"/>
    <n v="400"/>
    <n v="1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1150"/>
    <s v="Polyline"/>
    <n v="1"/>
    <n v="91150"/>
    <n v="1"/>
    <n v="91150"/>
    <s v="1200 1190426481270"/>
    <n v="1190426481270"/>
    <s v="Nespelem River"/>
    <n v="200.04599999999999"/>
    <n v="293"/>
    <n v="0.01"/>
    <n v="7.7"/>
    <n v="12.8"/>
    <n v="1540"/>
    <n v="2561"/>
    <n v="3"/>
    <x v="1"/>
    <n v="1"/>
    <n v="2561"/>
    <n v="200"/>
    <n v="0.5"/>
    <n v="770"/>
    <n v="100"/>
    <n v="1"/>
    <n v="1"/>
    <n v="4"/>
    <s v="meandering"/>
    <s v="Oncorhynchus mykiss"/>
    <s v="summer"/>
    <x v="0"/>
    <x v="1"/>
    <x v="4"/>
    <s v="ACSAN-s"/>
    <s v="na"/>
    <s v="na"/>
    <s v="independent"/>
    <s v="functionally extirpated"/>
    <s v="anthropogenically blocked"/>
    <n v="170200050103"/>
    <s v="Lower Nespelem River"/>
    <s v="N"/>
    <s v=" "/>
    <s v="Interior Columbia"/>
    <n v="0"/>
    <n v="290609.36997300002"/>
    <n v="1758721429.0699999"/>
  </r>
  <r>
    <n v="1112"/>
    <s v="Polyline"/>
    <n v="1"/>
    <n v="1112"/>
    <n v="1"/>
    <n v="1112"/>
    <s v="200 1169041471457"/>
    <n v="1169041471457"/>
    <s v="UNNAMED"/>
    <n v="200.19300000000001"/>
    <n v="777"/>
    <n v="0"/>
    <n v="6.1"/>
    <n v="10.4"/>
    <n v="1221"/>
    <n v="2082"/>
    <n v="1"/>
    <x v="2"/>
    <n v="0.25"/>
    <n v="521"/>
    <n v="50"/>
    <n v="1"/>
    <n v="1221"/>
    <n v="200"/>
    <n v="0"/>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1113"/>
    <s v="Polyline"/>
    <n v="1"/>
    <n v="1113"/>
    <n v="1"/>
    <n v="1113"/>
    <s v="400 1169041471457"/>
    <n v="1169041471457"/>
    <s v="UNNAMED"/>
    <n v="200.19300000000001"/>
    <n v="778"/>
    <n v="5.0000000000000001E-3"/>
    <n v="6.1"/>
    <n v="10.4"/>
    <n v="1221"/>
    <n v="2082"/>
    <n v="1"/>
    <x v="2"/>
    <n v="0.25"/>
    <n v="521"/>
    <n v="50"/>
    <n v="1"/>
    <n v="1221"/>
    <n v="200"/>
    <n v="0"/>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1114"/>
    <s v="Polyline"/>
    <n v="1"/>
    <n v="1114"/>
    <n v="1"/>
    <n v="1114"/>
    <s v="600 1169041471457"/>
    <n v="1169041471457"/>
    <s v="UNNAMED"/>
    <n v="200.19300000000001"/>
    <n v="778"/>
    <n v="5.0000000000000001E-3"/>
    <n v="6.1"/>
    <n v="10.4"/>
    <n v="1221"/>
    <n v="2082"/>
    <n v="1"/>
    <x v="2"/>
    <n v="0.25"/>
    <n v="521"/>
    <n v="50"/>
    <n v="1"/>
    <n v="1221"/>
    <n v="200"/>
    <n v="0"/>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2467"/>
    <s v="Polyline"/>
    <n v="1"/>
    <n v="2467"/>
    <n v="0"/>
    <n v="2467"/>
    <s v="200 1173267474930"/>
    <n v="1173267474930"/>
    <s v="Rock Creek"/>
    <n v="200.11500000000001"/>
    <n v="586"/>
    <n v="0"/>
    <n v="7.7"/>
    <n v="12.8"/>
    <n v="1541"/>
    <n v="2561"/>
    <n v="2"/>
    <x v="2"/>
    <n v="0.5"/>
    <n v="1281"/>
    <n v="100"/>
    <n v="1"/>
    <n v="1541"/>
    <n v="200"/>
    <n v="1"/>
    <n v="1"/>
    <n v="4"/>
    <s v="meandering"/>
    <s v=" "/>
    <s v=" "/>
    <x v="1"/>
    <x v="2"/>
    <x v="5"/>
    <s v=" "/>
    <s v=" "/>
    <s v=" "/>
    <s v=" "/>
    <s v=" "/>
    <s v=" "/>
    <s v=" "/>
    <s v=" "/>
    <s v=" "/>
    <s v=" "/>
    <s v=" "/>
    <n v="0"/>
    <n v="0"/>
    <n v="0"/>
  </r>
  <r>
    <n v="2468"/>
    <s v="Polyline"/>
    <n v="1"/>
    <n v="2468"/>
    <n v="1"/>
    <n v="2468"/>
    <s v="400 1173267474930"/>
    <n v="1173267474930"/>
    <s v="Rock Creek"/>
    <n v="200.11600000000001"/>
    <n v="586"/>
    <n v="0"/>
    <n v="7.7"/>
    <n v="12.8"/>
    <n v="1541"/>
    <n v="2561"/>
    <n v="2"/>
    <x v="2"/>
    <n v="0.5"/>
    <n v="1281"/>
    <n v="1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69"/>
    <s v="Polyline"/>
    <n v="1"/>
    <n v="2469"/>
    <n v="1"/>
    <n v="2469"/>
    <s v="600 1173267474930"/>
    <n v="1173267474930"/>
    <s v="Rock Creek"/>
    <n v="200.11500000000001"/>
    <n v="589"/>
    <n v="0"/>
    <n v="7.7"/>
    <n v="12.8"/>
    <n v="1541"/>
    <n v="2561"/>
    <n v="2"/>
    <x v="2"/>
    <n v="0.5"/>
    <n v="1281"/>
    <n v="1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1"/>
    <s v="Polyline"/>
    <n v="1"/>
    <n v="2471"/>
    <n v="1"/>
    <n v="2471"/>
    <s v="1000 1173267474930"/>
    <n v="1173267474930"/>
    <s v="Rock Creek"/>
    <n v="200.11500000000001"/>
    <n v="589"/>
    <n v="0"/>
    <n v="7.7"/>
    <n v="12.7"/>
    <n v="1541"/>
    <n v="2541"/>
    <n v="2"/>
    <x v="2"/>
    <n v="0.5"/>
    <n v="1271"/>
    <n v="1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2"/>
    <s v="Polyline"/>
    <n v="1"/>
    <n v="2472"/>
    <n v="1"/>
    <n v="2472"/>
    <s v="1200 1173267474930"/>
    <n v="1173267474930"/>
    <s v="Rock Creek"/>
    <n v="200.11600000000001"/>
    <n v="588"/>
    <n v="0"/>
    <n v="7.7"/>
    <n v="12.7"/>
    <n v="1541"/>
    <n v="2541"/>
    <n v="2"/>
    <x v="2"/>
    <n v="0.5"/>
    <n v="1271"/>
    <n v="1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5"/>
    <s v="Polyline"/>
    <n v="1"/>
    <n v="2475"/>
    <n v="1"/>
    <n v="2475"/>
    <s v="1800 1173267474930"/>
    <n v="1173267474930"/>
    <s v="Rock Creek"/>
    <n v="200.11600000000001"/>
    <n v="593"/>
    <n v="5.0000000000000001E-3"/>
    <n v="7.7"/>
    <n v="12.7"/>
    <n v="1541"/>
    <n v="2541"/>
    <n v="3"/>
    <x v="2"/>
    <n v="1"/>
    <n v="2541"/>
    <n v="2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6"/>
    <s v="Polyline"/>
    <n v="1"/>
    <n v="2476"/>
    <n v="1"/>
    <n v="2476"/>
    <s v="2000 1173267474930"/>
    <n v="1173267474930"/>
    <s v="Rock Creek"/>
    <n v="200.42099999999999"/>
    <n v="592"/>
    <n v="0"/>
    <n v="7.7"/>
    <n v="12.7"/>
    <n v="1543"/>
    <n v="2545"/>
    <n v="2"/>
    <x v="2"/>
    <n v="0.5"/>
    <n v="1273"/>
    <n v="100"/>
    <n v="1"/>
    <n v="154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8"/>
    <s v="Polyline"/>
    <n v="1"/>
    <n v="2478"/>
    <n v="1"/>
    <n v="2478"/>
    <s v="2400 1173267474930"/>
    <n v="1173267474930"/>
    <s v="Rock Creek"/>
    <n v="200.11600000000001"/>
    <n v="591"/>
    <n v="0"/>
    <n v="7.7"/>
    <n v="12.7"/>
    <n v="1541"/>
    <n v="2541"/>
    <n v="2"/>
    <x v="2"/>
    <n v="0.5"/>
    <n v="1271"/>
    <n v="1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79"/>
    <s v="Polyline"/>
    <n v="1"/>
    <n v="2479"/>
    <n v="1"/>
    <n v="2479"/>
    <s v="2600 1173267474930"/>
    <n v="1173267474930"/>
    <s v="Rock Creek"/>
    <n v="200.11600000000001"/>
    <n v="591"/>
    <n v="5.0000000000000001E-3"/>
    <n v="7.7"/>
    <n v="12.7"/>
    <n v="1541"/>
    <n v="2541"/>
    <n v="3"/>
    <x v="2"/>
    <n v="1"/>
    <n v="2541"/>
    <n v="2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0"/>
    <s v="Polyline"/>
    <n v="1"/>
    <n v="2480"/>
    <n v="1"/>
    <n v="2480"/>
    <s v="2800 1173267474930"/>
    <n v="1173267474930"/>
    <s v="Rock Creek"/>
    <n v="200.11500000000001"/>
    <n v="592"/>
    <n v="1.4999999999999999E-2"/>
    <n v="7.7"/>
    <n v="12.7"/>
    <n v="1541"/>
    <n v="2541"/>
    <n v="3"/>
    <x v="2"/>
    <n v="1"/>
    <n v="2541"/>
    <n v="200"/>
    <n v="1"/>
    <n v="15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5"/>
    <s v="Polyline"/>
    <n v="1"/>
    <n v="2485"/>
    <n v="1"/>
    <n v="2485"/>
    <s v="3800 1173267474930"/>
    <n v="1173267474930"/>
    <s v="Rock Creek"/>
    <n v="200.1"/>
    <n v="605"/>
    <n v="0"/>
    <n v="7.6"/>
    <n v="12.7"/>
    <n v="1521"/>
    <n v="2541"/>
    <n v="2"/>
    <x v="2"/>
    <n v="0.5"/>
    <n v="1271"/>
    <n v="100"/>
    <n v="1"/>
    <n v="15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6"/>
    <s v="Polyline"/>
    <n v="1"/>
    <n v="2486"/>
    <n v="1"/>
    <n v="2486"/>
    <s v="4000 1173267474930"/>
    <n v="1173267474930"/>
    <s v="Rock Creek"/>
    <n v="200.1"/>
    <n v="604"/>
    <n v="5.0000000000000001E-3"/>
    <n v="7.6"/>
    <n v="12.7"/>
    <n v="1521"/>
    <n v="2541"/>
    <n v="3"/>
    <x v="2"/>
    <n v="1"/>
    <n v="2541"/>
    <n v="200"/>
    <n v="1"/>
    <n v="15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89"/>
    <s v="Polyline"/>
    <n v="1"/>
    <n v="2489"/>
    <n v="1"/>
    <n v="2489"/>
    <s v="4600 1173267474930"/>
    <n v="1173267474930"/>
    <s v="Rock Creek"/>
    <n v="200.1"/>
    <n v="603"/>
    <n v="0"/>
    <n v="7.6"/>
    <n v="12.6"/>
    <n v="1521"/>
    <n v="2521"/>
    <n v="2"/>
    <x v="2"/>
    <n v="0.5"/>
    <n v="1261"/>
    <n v="100"/>
    <n v="1"/>
    <n v="15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0"/>
    <s v="Polyline"/>
    <n v="1"/>
    <n v="2490"/>
    <n v="1"/>
    <n v="2490"/>
    <s v="4800 1173267474930"/>
    <n v="1173267474930"/>
    <s v="Rock Creek"/>
    <n v="200.1"/>
    <n v="603"/>
    <n v="0"/>
    <n v="7.6"/>
    <n v="12.7"/>
    <n v="1521"/>
    <n v="2541"/>
    <n v="2"/>
    <x v="2"/>
    <n v="0.5"/>
    <n v="1271"/>
    <n v="100"/>
    <n v="1"/>
    <n v="15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5"/>
    <s v="Polyline"/>
    <n v="1"/>
    <n v="2495"/>
    <n v="1"/>
    <n v="2495"/>
    <s v="5800 1173267474930"/>
    <n v="1173267474930"/>
    <s v="Rock Creek"/>
    <n v="200.405"/>
    <n v="609"/>
    <n v="0"/>
    <n v="7.6"/>
    <n v="12.6"/>
    <n v="1523"/>
    <n v="2525"/>
    <n v="2"/>
    <x v="2"/>
    <n v="0.5"/>
    <n v="1263"/>
    <n v="100"/>
    <n v="1"/>
    <n v="152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6"/>
    <s v="Polyline"/>
    <n v="1"/>
    <n v="2496"/>
    <n v="1"/>
    <n v="2496"/>
    <s v="6000 1173267474930"/>
    <n v="1173267474930"/>
    <s v="Rock Creek"/>
    <n v="200.102"/>
    <n v="610"/>
    <n v="0"/>
    <n v="7.6"/>
    <n v="12.6"/>
    <n v="1521"/>
    <n v="2521"/>
    <n v="2"/>
    <x v="2"/>
    <n v="0.5"/>
    <n v="1261"/>
    <n v="100"/>
    <n v="1"/>
    <n v="15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497"/>
    <s v="Polyline"/>
    <n v="1"/>
    <n v="2497"/>
    <n v="1"/>
    <n v="2497"/>
    <s v="6200 1173267474930"/>
    <n v="1173267474930"/>
    <s v="Rock Creek"/>
    <n v="200.10300000000001"/>
    <n v="609"/>
    <n v="5.0000000000000001E-3"/>
    <n v="7.6"/>
    <n v="12.6"/>
    <n v="1521"/>
    <n v="2521"/>
    <n v="3"/>
    <x v="2"/>
    <n v="1"/>
    <n v="2521"/>
    <n v="200"/>
    <n v="1"/>
    <n v="15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13"/>
    <s v="Polyline"/>
    <n v="1"/>
    <n v="2513"/>
    <n v="1"/>
    <n v="2513"/>
    <s v="9400 1173267474930"/>
    <n v="1173267474930"/>
    <s v="Rock Creek"/>
    <n v="200.41399999999999"/>
    <n v="637"/>
    <n v="5.0000000000000001E-3"/>
    <n v="7.4"/>
    <n v="12.3"/>
    <n v="1483"/>
    <n v="2465"/>
    <n v="3"/>
    <x v="2"/>
    <n v="1"/>
    <n v="2465"/>
    <n v="200"/>
    <n v="1"/>
    <n v="148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14"/>
    <s v="Polyline"/>
    <n v="1"/>
    <n v="2514"/>
    <n v="1"/>
    <n v="2514"/>
    <s v="9600 1173267474930"/>
    <n v="1173267474930"/>
    <s v="Rock Creek"/>
    <n v="200.125"/>
    <n v="635"/>
    <n v="5.0000000000000001E-3"/>
    <n v="7.4"/>
    <n v="12.3"/>
    <n v="1481"/>
    <n v="2462"/>
    <n v="3"/>
    <x v="2"/>
    <n v="1"/>
    <n v="2462"/>
    <n v="200"/>
    <n v="1"/>
    <n v="148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25"/>
    <s v="Polyline"/>
    <n v="1"/>
    <n v="2525"/>
    <n v="1"/>
    <n v="2525"/>
    <s v="11800 1173267474930"/>
    <n v="1173267474930"/>
    <s v="Rock Creek"/>
    <n v="200.143"/>
    <n v="658"/>
    <n v="5.0000000000000001E-3"/>
    <n v="7.3"/>
    <n v="12.2"/>
    <n v="1461"/>
    <n v="2442"/>
    <n v="3"/>
    <x v="2"/>
    <n v="1"/>
    <n v="2442"/>
    <n v="200"/>
    <n v="1"/>
    <n v="146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30"/>
    <s v="Polyline"/>
    <n v="1"/>
    <n v="2530"/>
    <n v="1"/>
    <n v="2530"/>
    <s v="12800 1173267474930"/>
    <n v="1173267474930"/>
    <s v="Rock Creek"/>
    <n v="200.16399999999999"/>
    <n v="673"/>
    <n v="5.0000000000000001E-3"/>
    <n v="7.2"/>
    <n v="12"/>
    <n v="1441"/>
    <n v="2402"/>
    <n v="3"/>
    <x v="2"/>
    <n v="1"/>
    <n v="2402"/>
    <n v="200"/>
    <n v="1"/>
    <n v="14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32"/>
    <s v="Polyline"/>
    <n v="1"/>
    <n v="2532"/>
    <n v="1"/>
    <n v="2532"/>
    <s v="13200 1173267474930"/>
    <n v="1173267474930"/>
    <s v="Rock Creek"/>
    <n v="200.459"/>
    <n v="668"/>
    <n v="5.0000000000000001E-3"/>
    <n v="7.2"/>
    <n v="12"/>
    <n v="1443"/>
    <n v="2406"/>
    <n v="3"/>
    <x v="2"/>
    <n v="1"/>
    <n v="2406"/>
    <n v="200"/>
    <n v="1"/>
    <n v="144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33"/>
    <s v="Polyline"/>
    <n v="1"/>
    <n v="2533"/>
    <n v="1"/>
    <n v="2533"/>
    <s v="13400 1173267474930"/>
    <n v="1173267474930"/>
    <s v="Rock Creek"/>
    <n v="200.14699999999999"/>
    <n v="670"/>
    <n v="0"/>
    <n v="7"/>
    <n v="11.7"/>
    <n v="1401"/>
    <n v="2342"/>
    <n v="2"/>
    <x v="2"/>
    <n v="0.5"/>
    <n v="1171"/>
    <n v="100"/>
    <n v="1"/>
    <n v="1401"/>
    <n v="200"/>
    <n v="1"/>
    <n v="1"/>
    <n v="4"/>
    <s v="island-braided"/>
    <s v="Oncorhynchus mykiss"/>
    <s v="summer"/>
    <x v="0"/>
    <x v="0"/>
    <x v="0"/>
    <s v="SPHAN-s"/>
    <s v="na"/>
    <s v="na"/>
    <s v="independent"/>
    <s v="extirpated via barriers"/>
    <s v="anthropogenically blocked"/>
    <n v="170103060203"/>
    <s v="Lower Rock Creek"/>
    <s v="N"/>
    <s v=" "/>
    <s v="Interior Columbia"/>
    <n v="0"/>
    <n v="213719.927444"/>
    <n v="1875238067.77"/>
  </r>
  <r>
    <n v="2561"/>
    <s v="Polyline"/>
    <n v="1"/>
    <n v="2561"/>
    <n v="1"/>
    <n v="2561"/>
    <s v="19000 1173267474930"/>
    <n v="1173267474930"/>
    <s v="Rock Creek"/>
    <n v="200.13900000000001"/>
    <n v="702"/>
    <n v="5.0000000000000001E-3"/>
    <n v="6.9"/>
    <n v="11.5"/>
    <n v="1381"/>
    <n v="2302"/>
    <n v="3"/>
    <x v="2"/>
    <n v="1"/>
    <n v="2302"/>
    <n v="200"/>
    <n v="1"/>
    <n v="138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66"/>
    <s v="Polyline"/>
    <n v="1"/>
    <n v="2566"/>
    <n v="1"/>
    <n v="2566"/>
    <s v="20000 1173267474930"/>
    <n v="1173267474930"/>
    <s v="Rock Creek"/>
    <n v="200.13900000000001"/>
    <n v="718"/>
    <n v="5.0000000000000001E-3"/>
    <n v="6.9"/>
    <n v="11.5"/>
    <n v="1381"/>
    <n v="2302"/>
    <n v="3"/>
    <x v="2"/>
    <n v="1"/>
    <n v="2302"/>
    <n v="200"/>
    <n v="1"/>
    <n v="138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71"/>
    <s v="Polyline"/>
    <n v="1"/>
    <n v="2571"/>
    <n v="1"/>
    <n v="2571"/>
    <s v="21000 1173267474930"/>
    <n v="1173267474930"/>
    <s v="Rock Creek"/>
    <n v="200.11"/>
    <n v="714"/>
    <n v="0"/>
    <n v="6.8"/>
    <n v="11.4"/>
    <n v="1361"/>
    <n v="2281"/>
    <n v="2"/>
    <x v="2"/>
    <n v="0.5"/>
    <n v="1141"/>
    <n v="100"/>
    <n v="1"/>
    <n v="136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72"/>
    <s v="Polyline"/>
    <n v="1"/>
    <n v="2572"/>
    <n v="1"/>
    <n v="2572"/>
    <s v="21200 1173267474930"/>
    <n v="1173267474930"/>
    <s v="Rock Creek"/>
    <n v="200.102"/>
    <n v="716"/>
    <n v="0"/>
    <n v="6.8"/>
    <n v="11.4"/>
    <n v="1361"/>
    <n v="2281"/>
    <n v="2"/>
    <x v="2"/>
    <n v="0.5"/>
    <n v="1141"/>
    <n v="100"/>
    <n v="1"/>
    <n v="136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74"/>
    <s v="Polyline"/>
    <n v="1"/>
    <n v="2574"/>
    <n v="1"/>
    <n v="2574"/>
    <s v="21600 1173267474930"/>
    <n v="1173267474930"/>
    <s v="Rock Creek"/>
    <n v="200.12299999999999"/>
    <n v="715"/>
    <n v="0"/>
    <n v="6.2"/>
    <n v="10.5"/>
    <n v="1241"/>
    <n v="2101"/>
    <n v="2"/>
    <x v="2"/>
    <n v="0.5"/>
    <n v="1051"/>
    <n v="100"/>
    <n v="1"/>
    <n v="12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76"/>
    <s v="Polyline"/>
    <n v="1"/>
    <n v="2576"/>
    <n v="1"/>
    <n v="2576"/>
    <s v="22000 1173267474930"/>
    <n v="1173267474930"/>
    <s v="Rock Creek"/>
    <n v="200.428"/>
    <n v="717"/>
    <n v="0.01"/>
    <n v="6.2"/>
    <n v="10.5"/>
    <n v="1243"/>
    <n v="2104"/>
    <n v="3"/>
    <x v="2"/>
    <n v="1"/>
    <n v="2104"/>
    <n v="200"/>
    <n v="1"/>
    <n v="124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77"/>
    <s v="Polyline"/>
    <n v="1"/>
    <n v="2577"/>
    <n v="1"/>
    <n v="2577"/>
    <s v="22200 1173267474930"/>
    <n v="1173267474930"/>
    <s v="Rock Creek"/>
    <n v="200.12299999999999"/>
    <n v="719"/>
    <n v="0"/>
    <n v="6.2"/>
    <n v="10.5"/>
    <n v="1241"/>
    <n v="2101"/>
    <n v="2"/>
    <x v="2"/>
    <n v="0.5"/>
    <n v="1051"/>
    <n v="100"/>
    <n v="1"/>
    <n v="12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1"/>
    <s v="Polyline"/>
    <n v="1"/>
    <n v="2581"/>
    <n v="1"/>
    <n v="2581"/>
    <s v="23000 1173267474930"/>
    <n v="1173267474930"/>
    <s v="Rock Creek"/>
    <n v="200.12299999999999"/>
    <n v="727"/>
    <n v="5.0000000000000001E-3"/>
    <n v="6.2"/>
    <n v="10.5"/>
    <n v="1241"/>
    <n v="2101"/>
    <n v="3"/>
    <x v="2"/>
    <n v="1"/>
    <n v="2101"/>
    <n v="200"/>
    <n v="1"/>
    <n v="12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2"/>
    <s v="Polyline"/>
    <n v="1"/>
    <n v="2582"/>
    <n v="1"/>
    <n v="2582"/>
    <s v="23200 1173267474930"/>
    <n v="1173267474930"/>
    <s v="Rock Creek"/>
    <n v="200.428"/>
    <n v="727"/>
    <n v="5.0000000000000001E-3"/>
    <n v="6.2"/>
    <n v="10.5"/>
    <n v="1243"/>
    <n v="2104"/>
    <n v="3"/>
    <x v="2"/>
    <n v="1"/>
    <n v="2104"/>
    <n v="200"/>
    <n v="1"/>
    <n v="124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3"/>
    <s v="Polyline"/>
    <n v="1"/>
    <n v="2583"/>
    <n v="1"/>
    <n v="2583"/>
    <s v="23400 1173267474930"/>
    <n v="1173267474930"/>
    <s v="Rock Creek"/>
    <n v="200.12299999999999"/>
    <n v="725"/>
    <n v="5.0000000000000001E-3"/>
    <n v="6.2"/>
    <n v="10.5"/>
    <n v="1241"/>
    <n v="2101"/>
    <n v="3"/>
    <x v="2"/>
    <n v="1"/>
    <n v="2101"/>
    <n v="200"/>
    <n v="1"/>
    <n v="12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6"/>
    <s v="Polyline"/>
    <n v="1"/>
    <n v="2586"/>
    <n v="1"/>
    <n v="2586"/>
    <s v="24000 1173267474930"/>
    <n v="1173267474930"/>
    <s v="Rock Creek"/>
    <n v="200.12299999999999"/>
    <n v="731"/>
    <n v="0"/>
    <n v="6.2"/>
    <n v="10.5"/>
    <n v="1241"/>
    <n v="2101"/>
    <n v="2"/>
    <x v="2"/>
    <n v="0.5"/>
    <n v="1051"/>
    <n v="100"/>
    <n v="1"/>
    <n v="12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7"/>
    <s v="Polyline"/>
    <n v="1"/>
    <n v="2587"/>
    <n v="1"/>
    <n v="2587"/>
    <s v="24200 1173267474930"/>
    <n v="1173267474930"/>
    <s v="Rock Creek"/>
    <n v="200.12299999999999"/>
    <n v="731"/>
    <n v="0"/>
    <n v="6.2"/>
    <n v="10.5"/>
    <n v="1241"/>
    <n v="2101"/>
    <n v="2"/>
    <x v="2"/>
    <n v="0.5"/>
    <n v="1051"/>
    <n v="100"/>
    <n v="1"/>
    <n v="124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8"/>
    <s v="Polyline"/>
    <n v="1"/>
    <n v="2588"/>
    <n v="1"/>
    <n v="2588"/>
    <s v="24400 1173267474930"/>
    <n v="1173267474930"/>
    <s v="Rock Creek"/>
    <n v="200.428"/>
    <n v="735"/>
    <n v="5.0000000000000001E-3"/>
    <n v="6.1"/>
    <n v="10.4"/>
    <n v="1223"/>
    <n v="2084"/>
    <n v="3"/>
    <x v="2"/>
    <n v="1"/>
    <n v="2084"/>
    <n v="200"/>
    <n v="1"/>
    <n v="1223"/>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89"/>
    <s v="Polyline"/>
    <n v="1"/>
    <n v="2589"/>
    <n v="1"/>
    <n v="2589"/>
    <s v="24600 1173267474930"/>
    <n v="1173267474930"/>
    <s v="Rock Creek"/>
    <n v="200.12299999999999"/>
    <n v="732"/>
    <n v="0"/>
    <n v="6.1"/>
    <n v="10.4"/>
    <n v="1221"/>
    <n v="2081"/>
    <n v="2"/>
    <x v="2"/>
    <n v="0.5"/>
    <n v="1041"/>
    <n v="100"/>
    <n v="1"/>
    <n v="1221"/>
    <n v="200"/>
    <n v="1"/>
    <n v="1"/>
    <n v="4"/>
    <s v="meandering"/>
    <s v="Oncorhynchus mykiss"/>
    <s v="summer"/>
    <x v="0"/>
    <x v="0"/>
    <x v="0"/>
    <s v="SPHAN-s"/>
    <s v="na"/>
    <s v="na"/>
    <s v="independent"/>
    <s v="extirpated via barriers"/>
    <s v="anthropogenically blocked"/>
    <n v="170103060203"/>
    <s v="Lower Rock Creek"/>
    <s v="N"/>
    <s v=" "/>
    <s v="Interior Columbia"/>
    <n v="0"/>
    <n v="213719.927444"/>
    <n v="1875238067.77"/>
  </r>
  <r>
    <n v="2592"/>
    <s v="Polyline"/>
    <n v="1"/>
    <n v="2592"/>
    <n v="1"/>
    <n v="2592"/>
    <s v="25200 1173267474930"/>
    <n v="1173267474930"/>
    <s v="Rock Creek"/>
    <n v="200.166"/>
    <n v="736"/>
    <n v="5.0000000000000001E-3"/>
    <n v="6.1"/>
    <n v="10.4"/>
    <n v="1221"/>
    <n v="2082"/>
    <n v="3"/>
    <x v="2"/>
    <n v="1"/>
    <n v="2082"/>
    <n v="200"/>
    <n v="1"/>
    <n v="122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3"/>
    <s v="Polyline"/>
    <n v="1"/>
    <n v="2593"/>
    <n v="1"/>
    <n v="2593"/>
    <s v="25400 1173267474930"/>
    <n v="1173267474930"/>
    <s v="Rock Creek"/>
    <n v="200.166"/>
    <n v="737"/>
    <n v="5.0000000000000001E-3"/>
    <n v="4.9000000000000004"/>
    <n v="8.6"/>
    <n v="981"/>
    <n v="1721"/>
    <n v="3"/>
    <x v="2"/>
    <n v="1"/>
    <n v="1721"/>
    <n v="200"/>
    <n v="1"/>
    <n v="98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4"/>
    <s v="Polyline"/>
    <n v="1"/>
    <n v="2594"/>
    <n v="1"/>
    <n v="2594"/>
    <s v="25600 1173267474930"/>
    <n v="1173267474930"/>
    <s v="Rock Creek"/>
    <n v="200.149"/>
    <n v="738"/>
    <n v="5.0000000000000001E-3"/>
    <n v="4.9000000000000004"/>
    <n v="8.6"/>
    <n v="981"/>
    <n v="1721"/>
    <n v="3"/>
    <x v="2"/>
    <n v="1"/>
    <n v="1721"/>
    <n v="200"/>
    <n v="1"/>
    <n v="98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5"/>
    <s v="Polyline"/>
    <n v="1"/>
    <n v="2595"/>
    <n v="1"/>
    <n v="2595"/>
    <s v="25800 1173267474930"/>
    <n v="1173267474930"/>
    <s v="Rock Creek"/>
    <n v="200.447"/>
    <n v="737"/>
    <n v="0.01"/>
    <n v="4.7"/>
    <n v="8.3000000000000007"/>
    <n v="942"/>
    <n v="1664"/>
    <n v="3"/>
    <x v="2"/>
    <n v="1"/>
    <n v="1664"/>
    <n v="200"/>
    <n v="1"/>
    <n v="942"/>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6"/>
    <s v="Polyline"/>
    <n v="1"/>
    <n v="2596"/>
    <n v="1"/>
    <n v="2596"/>
    <s v="26000 1173267474930"/>
    <n v="1173267474930"/>
    <s v="Rock Creek"/>
    <n v="200.142"/>
    <n v="740"/>
    <n v="5.0000000000000001E-3"/>
    <n v="4.7"/>
    <n v="8.3000000000000007"/>
    <n v="941"/>
    <n v="1661"/>
    <n v="3"/>
    <x v="2"/>
    <n v="1"/>
    <n v="1661"/>
    <n v="200"/>
    <n v="1"/>
    <n v="9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7"/>
    <s v="Polyline"/>
    <n v="1"/>
    <n v="2597"/>
    <n v="1"/>
    <n v="2597"/>
    <s v="26200 1173267474930"/>
    <n v="1173267474930"/>
    <s v="Rock Creek"/>
    <n v="200.142"/>
    <n v="740"/>
    <n v="0"/>
    <n v="4.7"/>
    <n v="8.3000000000000007"/>
    <n v="941"/>
    <n v="1661"/>
    <n v="2"/>
    <x v="2"/>
    <n v="0.5"/>
    <n v="831"/>
    <n v="100"/>
    <n v="1"/>
    <n v="9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8"/>
    <s v="Polyline"/>
    <n v="1"/>
    <n v="2598"/>
    <n v="1"/>
    <n v="2598"/>
    <s v="26400 1173267474930"/>
    <n v="1173267474930"/>
    <s v="Rock Creek"/>
    <n v="200.142"/>
    <n v="741"/>
    <n v="5.0000000000000001E-3"/>
    <n v="4.7"/>
    <n v="8.3000000000000007"/>
    <n v="941"/>
    <n v="1661"/>
    <n v="3"/>
    <x v="2"/>
    <n v="1"/>
    <n v="1661"/>
    <n v="200"/>
    <n v="1"/>
    <n v="9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599"/>
    <s v="Polyline"/>
    <n v="1"/>
    <n v="2599"/>
    <n v="1"/>
    <n v="2599"/>
    <s v="26600 1173267474930"/>
    <n v="1173267474930"/>
    <s v="Rock Creek"/>
    <n v="200.142"/>
    <n v="742"/>
    <n v="0.01"/>
    <n v="4.7"/>
    <n v="8.3000000000000007"/>
    <n v="941"/>
    <n v="1661"/>
    <n v="3"/>
    <x v="2"/>
    <n v="1"/>
    <n v="1661"/>
    <n v="200"/>
    <n v="1"/>
    <n v="9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0"/>
    <s v="Polyline"/>
    <n v="1"/>
    <n v="2600"/>
    <n v="1"/>
    <n v="2600"/>
    <s v="26800 1173267474930"/>
    <n v="1173267474930"/>
    <s v="Rock Creek"/>
    <n v="200.142"/>
    <n v="743"/>
    <n v="0"/>
    <n v="4.7"/>
    <n v="8.3000000000000007"/>
    <n v="941"/>
    <n v="1661"/>
    <n v="2"/>
    <x v="2"/>
    <n v="0.5"/>
    <n v="831"/>
    <n v="100"/>
    <n v="1"/>
    <n v="9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1"/>
    <s v="Polyline"/>
    <n v="1"/>
    <n v="2601"/>
    <n v="1"/>
    <n v="2601"/>
    <s v="27000 1173267474930"/>
    <n v="1173267474930"/>
    <s v="Rock Creek"/>
    <n v="200.447"/>
    <n v="743"/>
    <n v="0.01"/>
    <n v="4.7"/>
    <n v="8.3000000000000007"/>
    <n v="942"/>
    <n v="1664"/>
    <n v="3"/>
    <x v="2"/>
    <n v="1"/>
    <n v="1664"/>
    <n v="200"/>
    <n v="1"/>
    <n v="942"/>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3"/>
    <s v="Polyline"/>
    <n v="1"/>
    <n v="2603"/>
    <n v="1"/>
    <n v="2603"/>
    <s v="27400 1173267474930"/>
    <n v="1173267474930"/>
    <s v="Rock Creek"/>
    <n v="200.142"/>
    <n v="745"/>
    <n v="0.01"/>
    <n v="4.7"/>
    <n v="8.3000000000000007"/>
    <n v="941"/>
    <n v="1661"/>
    <n v="3"/>
    <x v="2"/>
    <n v="1"/>
    <n v="1661"/>
    <n v="200"/>
    <n v="1"/>
    <n v="9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4"/>
    <s v="Polyline"/>
    <n v="1"/>
    <n v="2604"/>
    <n v="1"/>
    <n v="2604"/>
    <s v="27600 1173267474930"/>
    <n v="1173267474930"/>
    <s v="Rock Creek"/>
    <n v="200.142"/>
    <n v="747"/>
    <n v="0.01"/>
    <n v="4.5999999999999996"/>
    <n v="8.1999999999999993"/>
    <n v="921"/>
    <n v="1641"/>
    <n v="3"/>
    <x v="2"/>
    <n v="1"/>
    <n v="1641"/>
    <n v="200"/>
    <n v="1"/>
    <n v="92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5"/>
    <s v="Polyline"/>
    <n v="1"/>
    <n v="2605"/>
    <n v="1"/>
    <n v="2605"/>
    <s v="27800 1173267474930"/>
    <n v="1173267474930"/>
    <s v="Rock Creek"/>
    <n v="200.142"/>
    <n v="749"/>
    <n v="5.0000000000000001E-3"/>
    <n v="4.5999999999999996"/>
    <n v="8.1999999999999993"/>
    <n v="921"/>
    <n v="1641"/>
    <n v="3"/>
    <x v="2"/>
    <n v="1"/>
    <n v="1641"/>
    <n v="200"/>
    <n v="1"/>
    <n v="92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6"/>
    <s v="Polyline"/>
    <n v="1"/>
    <n v="2606"/>
    <n v="1"/>
    <n v="2606"/>
    <s v="28000 1173267474930"/>
    <n v="1173267474930"/>
    <s v="Rock Creek"/>
    <n v="200.142"/>
    <n v="749"/>
    <n v="0"/>
    <n v="4.5999999999999996"/>
    <n v="8.1999999999999993"/>
    <n v="921"/>
    <n v="1641"/>
    <n v="2"/>
    <x v="2"/>
    <n v="0.5"/>
    <n v="821"/>
    <n v="100"/>
    <n v="1"/>
    <n v="92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7"/>
    <s v="Polyline"/>
    <n v="1"/>
    <n v="2607"/>
    <n v="1"/>
    <n v="2607"/>
    <s v="28200 1173267474930"/>
    <n v="1173267474930"/>
    <s v="Rock Creek"/>
    <n v="200.447"/>
    <n v="749"/>
    <n v="0"/>
    <n v="4.5999999999999996"/>
    <n v="8.1999999999999993"/>
    <n v="922"/>
    <n v="1644"/>
    <n v="2"/>
    <x v="2"/>
    <n v="0.5"/>
    <n v="822"/>
    <n v="100"/>
    <n v="1"/>
    <n v="922"/>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08"/>
    <s v="Polyline"/>
    <n v="1"/>
    <n v="2608"/>
    <n v="1"/>
    <n v="2608"/>
    <s v="28400 1173267474930"/>
    <n v="1173267474930"/>
    <s v="Rock Creek"/>
    <n v="200.142"/>
    <n v="749"/>
    <n v="0"/>
    <n v="4.5999999999999996"/>
    <n v="8.1999999999999993"/>
    <n v="921"/>
    <n v="1641"/>
    <n v="2"/>
    <x v="2"/>
    <n v="0.5"/>
    <n v="821"/>
    <n v="100"/>
    <n v="1"/>
    <n v="92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0"/>
    <s v="Polyline"/>
    <n v="1"/>
    <n v="2610"/>
    <n v="1"/>
    <n v="2610"/>
    <s v="28800 1173267474930"/>
    <n v="1173267474930"/>
    <s v="Rock Creek"/>
    <n v="200.191"/>
    <n v="753"/>
    <n v="5.0000000000000001E-3"/>
    <n v="4.5999999999999996"/>
    <n v="8.1999999999999993"/>
    <n v="921"/>
    <n v="1642"/>
    <n v="3"/>
    <x v="2"/>
    <n v="1"/>
    <n v="1642"/>
    <n v="200"/>
    <n v="1"/>
    <n v="92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1"/>
    <s v="Polyline"/>
    <n v="1"/>
    <n v="2611"/>
    <n v="1"/>
    <n v="2611"/>
    <s v="29000 1173267474930"/>
    <n v="1173267474930"/>
    <s v="Rock Creek"/>
    <n v="200.191"/>
    <n v="754"/>
    <n v="0"/>
    <n v="3.8"/>
    <n v="7"/>
    <n v="761"/>
    <n v="1401"/>
    <n v="2"/>
    <x v="2"/>
    <n v="0.5"/>
    <n v="701"/>
    <n v="1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2"/>
    <s v="Polyline"/>
    <n v="1"/>
    <n v="2612"/>
    <n v="1"/>
    <n v="2612"/>
    <s v="29200 1173267474930"/>
    <n v="1173267474930"/>
    <s v="Rock Creek"/>
    <n v="200.191"/>
    <n v="755"/>
    <n v="0.01"/>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3"/>
    <s v="Polyline"/>
    <n v="1"/>
    <n v="2613"/>
    <n v="1"/>
    <n v="2613"/>
    <s v="29400 1173267474930"/>
    <n v="1173267474930"/>
    <s v="Rock Creek"/>
    <n v="200.49600000000001"/>
    <n v="755"/>
    <n v="0"/>
    <n v="3.8"/>
    <n v="7"/>
    <n v="762"/>
    <n v="1403"/>
    <n v="2"/>
    <x v="2"/>
    <n v="0.5"/>
    <n v="702"/>
    <n v="100"/>
    <n v="1"/>
    <n v="762"/>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4"/>
    <s v="Polyline"/>
    <n v="1"/>
    <n v="2614"/>
    <n v="1"/>
    <n v="2614"/>
    <s v="29600 1173267474930"/>
    <n v="1173267474930"/>
    <s v="Rock Creek"/>
    <n v="200.191"/>
    <n v="756"/>
    <n v="5.0000000000000001E-3"/>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5"/>
    <s v="Polyline"/>
    <n v="1"/>
    <n v="2615"/>
    <n v="1"/>
    <n v="2615"/>
    <s v="29800 1173267474930"/>
    <n v="1173267474930"/>
    <s v="Rock Creek"/>
    <n v="200.191"/>
    <n v="758"/>
    <n v="5.0000000000000001E-3"/>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6"/>
    <s v="Polyline"/>
    <n v="1"/>
    <n v="2616"/>
    <n v="1"/>
    <n v="2616"/>
    <s v="30000 1173267474930"/>
    <n v="1173267474930"/>
    <s v="Rock Creek"/>
    <n v="200.191"/>
    <n v="759"/>
    <n v="5.0000000000000001E-3"/>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7"/>
    <s v="Polyline"/>
    <n v="1"/>
    <n v="2617"/>
    <n v="1"/>
    <n v="2617"/>
    <s v="30200 1173267474930"/>
    <n v="1173267474930"/>
    <s v="Rock Creek"/>
    <n v="200.191"/>
    <n v="760"/>
    <n v="0.01"/>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8"/>
    <s v="Polyline"/>
    <n v="1"/>
    <n v="2618"/>
    <n v="1"/>
    <n v="2618"/>
    <s v="30400 1173267474930"/>
    <n v="1173267474930"/>
    <s v="Rock Creek"/>
    <n v="200.191"/>
    <n v="761"/>
    <n v="1.4999999999999999E-2"/>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19"/>
    <s v="Polyline"/>
    <n v="1"/>
    <n v="2619"/>
    <n v="1"/>
    <n v="2619"/>
    <s v="30600 1173267474930"/>
    <n v="1173267474930"/>
    <s v="Rock Creek"/>
    <n v="200.191"/>
    <n v="763"/>
    <n v="5.0000000000000001E-3"/>
    <n v="3.8"/>
    <n v="7"/>
    <n v="761"/>
    <n v="1401"/>
    <n v="3"/>
    <x v="2"/>
    <n v="1"/>
    <n v="1401"/>
    <n v="200"/>
    <n v="1"/>
    <n v="76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20"/>
    <s v="Polyline"/>
    <n v="1"/>
    <n v="2620"/>
    <n v="1"/>
    <n v="2620"/>
    <s v="30800 1173267474930"/>
    <n v="1173267474930"/>
    <s v="Rock Creek"/>
    <n v="200.49600000000001"/>
    <n v="763"/>
    <n v="1.4999999999999999E-2"/>
    <n v="3.8"/>
    <n v="7"/>
    <n v="762"/>
    <n v="1403"/>
    <n v="3"/>
    <x v="2"/>
    <n v="1"/>
    <n v="1403"/>
    <n v="200"/>
    <n v="1"/>
    <n v="762"/>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21"/>
    <s v="Polyline"/>
    <n v="1"/>
    <n v="2621"/>
    <n v="1"/>
    <n v="2621"/>
    <s v="31000 1173267474930"/>
    <n v="1173267474930"/>
    <s v="Rock Creek"/>
    <n v="200.191"/>
    <n v="766"/>
    <n v="0"/>
    <n v="3.7"/>
    <n v="6.9"/>
    <n v="741"/>
    <n v="1381"/>
    <n v="2"/>
    <x v="2"/>
    <n v="0.5"/>
    <n v="691"/>
    <n v="100"/>
    <n v="1"/>
    <n v="7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22"/>
    <s v="Polyline"/>
    <n v="1"/>
    <n v="2622"/>
    <n v="1"/>
    <n v="2622"/>
    <s v="31200 1173267474930"/>
    <n v="1173267474930"/>
    <s v="Rock Creek"/>
    <n v="200.191"/>
    <n v="768"/>
    <n v="0"/>
    <n v="3.7"/>
    <n v="6.9"/>
    <n v="741"/>
    <n v="1381"/>
    <n v="2"/>
    <x v="2"/>
    <n v="0.5"/>
    <n v="691"/>
    <n v="100"/>
    <n v="1"/>
    <n v="7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23"/>
    <s v="Polyline"/>
    <n v="1"/>
    <n v="2623"/>
    <n v="1"/>
    <n v="2623"/>
    <s v="31400 1173267474930"/>
    <n v="1173267474930"/>
    <s v="Rock Creek"/>
    <n v="200.191"/>
    <n v="765"/>
    <n v="5.0000000000000001E-3"/>
    <n v="3.7"/>
    <n v="6.9"/>
    <n v="741"/>
    <n v="1381"/>
    <n v="3"/>
    <x v="2"/>
    <n v="1"/>
    <n v="1381"/>
    <n v="200"/>
    <n v="1"/>
    <n v="7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24"/>
    <s v="Polyline"/>
    <n v="1"/>
    <n v="2624"/>
    <n v="1"/>
    <n v="2624"/>
    <s v="31600 1173267474930"/>
    <n v="1173267474930"/>
    <s v="Rock Creek"/>
    <n v="200.191"/>
    <n v="765"/>
    <n v="0"/>
    <n v="3.7"/>
    <n v="6.8"/>
    <n v="741"/>
    <n v="1361"/>
    <n v="2"/>
    <x v="2"/>
    <n v="0.5"/>
    <n v="681"/>
    <n v="100"/>
    <n v="1"/>
    <n v="7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625"/>
    <s v="Polyline"/>
    <n v="1"/>
    <n v="2625"/>
    <n v="1"/>
    <n v="2625"/>
    <s v="31800 1173267474930"/>
    <n v="1173267474930"/>
    <s v="Rock Creek"/>
    <n v="200.184"/>
    <n v="765"/>
    <n v="0"/>
    <n v="3.7"/>
    <n v="6.8"/>
    <n v="741"/>
    <n v="1361"/>
    <n v="2"/>
    <x v="2"/>
    <n v="0.5"/>
    <n v="681"/>
    <n v="100"/>
    <n v="1"/>
    <n v="741"/>
    <n v="200"/>
    <n v="1"/>
    <n v="1"/>
    <n v="4"/>
    <s v="meandering"/>
    <s v="Oncorhynchus mykiss"/>
    <s v="summer"/>
    <x v="0"/>
    <x v="0"/>
    <x v="0"/>
    <s v="SPHAN-s"/>
    <s v="na"/>
    <s v="na"/>
    <s v="independent"/>
    <s v="extirpated via barriers"/>
    <s v="anthropogenically blocked"/>
    <n v="170103060201"/>
    <s v="Upper Rock Creek"/>
    <s v="N"/>
    <s v=" "/>
    <s v="Interior Columbia"/>
    <n v="0"/>
    <n v="178501.645238"/>
    <n v="1791362601.1900001"/>
  </r>
  <r>
    <n v="2858"/>
    <s v="Polyline"/>
    <n v="1"/>
    <n v="2858"/>
    <n v="1"/>
    <n v="2858"/>
    <s v="200 1170758472242"/>
    <n v="1170758472242"/>
    <s v="Little Hangman Creek"/>
    <n v="200.15"/>
    <n v="756"/>
    <n v="0"/>
    <n v="4.9000000000000004"/>
    <n v="8.6"/>
    <n v="981"/>
    <n v="1721"/>
    <n v="1"/>
    <x v="2"/>
    <n v="0.25"/>
    <n v="430"/>
    <n v="50"/>
    <n v="1"/>
    <n v="98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2859"/>
    <s v="Polyline"/>
    <n v="1"/>
    <n v="2859"/>
    <n v="1"/>
    <n v="2859"/>
    <s v="400 1170758472242"/>
    <n v="1170758472242"/>
    <s v="Little Hangman Creek"/>
    <n v="200.14500000000001"/>
    <n v="756"/>
    <n v="0"/>
    <n v="4.9000000000000004"/>
    <n v="8.6"/>
    <n v="981"/>
    <n v="1721"/>
    <n v="1"/>
    <x v="2"/>
    <n v="0.25"/>
    <n v="430"/>
    <n v="50"/>
    <n v="1"/>
    <n v="9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2860"/>
    <s v="Polyline"/>
    <n v="1"/>
    <n v="2860"/>
    <n v="0"/>
    <n v="2860"/>
    <s v="600 1170758472242"/>
    <n v="1170758472242"/>
    <s v="Little Hangman Creek"/>
    <n v="200.11799999999999"/>
    <n v="756"/>
    <n v="5.0000000000000001E-3"/>
    <n v="4.9000000000000004"/>
    <n v="8.6"/>
    <n v="981"/>
    <n v="1721"/>
    <n v="3"/>
    <x v="2"/>
    <n v="1"/>
    <n v="1721"/>
    <n v="200"/>
    <n v="1"/>
    <n v="981"/>
    <n v="200"/>
    <n v="1"/>
    <n v="1"/>
    <n v="4"/>
    <s v="meandering"/>
    <s v=" "/>
    <s v=" "/>
    <x v="1"/>
    <x v="2"/>
    <x v="5"/>
    <s v=" "/>
    <s v=" "/>
    <s v=" "/>
    <s v=" "/>
    <s v=" "/>
    <s v=" "/>
    <s v=" "/>
    <s v=" "/>
    <s v=" "/>
    <s v=" "/>
    <s v=" "/>
    <n v="0"/>
    <n v="0"/>
    <n v="0"/>
  </r>
  <r>
    <n v="2862"/>
    <s v="Polyline"/>
    <n v="1"/>
    <n v="2862"/>
    <n v="1"/>
    <n v="2862"/>
    <s v="1000 1170758472242"/>
    <n v="1170758472242"/>
    <s v="Little Hangman Creek"/>
    <n v="200.11799999999999"/>
    <n v="761"/>
    <n v="5.0000000000000001E-3"/>
    <n v="4.9000000000000004"/>
    <n v="8.6"/>
    <n v="981"/>
    <n v="1721"/>
    <n v="3"/>
    <x v="2"/>
    <n v="1"/>
    <n v="1721"/>
    <n v="200"/>
    <n v="1"/>
    <n v="98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3"/>
    <s v="Polyline"/>
    <n v="1"/>
    <n v="2863"/>
    <n v="1"/>
    <n v="2863"/>
    <s v="1200 1170758472242"/>
    <n v="1170758472242"/>
    <s v="Little Hangman Creek"/>
    <n v="200.11799999999999"/>
    <n v="759"/>
    <n v="0"/>
    <n v="4.9000000000000004"/>
    <n v="8.6"/>
    <n v="981"/>
    <n v="1721"/>
    <n v="2"/>
    <x v="2"/>
    <n v="0.5"/>
    <n v="861"/>
    <n v="100"/>
    <n v="1"/>
    <n v="98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4"/>
    <s v="Polyline"/>
    <n v="1"/>
    <n v="2864"/>
    <n v="1"/>
    <n v="2864"/>
    <s v="1400 1170758472242"/>
    <n v="1170758472242"/>
    <s v="Little Hangman Creek"/>
    <n v="200.11799999999999"/>
    <n v="759"/>
    <n v="0"/>
    <n v="4.9000000000000004"/>
    <n v="8.6"/>
    <n v="981"/>
    <n v="1721"/>
    <n v="2"/>
    <x v="2"/>
    <n v="0.5"/>
    <n v="861"/>
    <n v="100"/>
    <n v="1"/>
    <n v="98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5"/>
    <s v="Polyline"/>
    <n v="1"/>
    <n v="2865"/>
    <n v="1"/>
    <n v="2865"/>
    <s v="1600 1170758472242"/>
    <n v="1170758472242"/>
    <s v="Little Hangman Creek"/>
    <n v="200.11799999999999"/>
    <n v="759"/>
    <n v="0"/>
    <n v="4.9000000000000004"/>
    <n v="8.6"/>
    <n v="981"/>
    <n v="1721"/>
    <n v="2"/>
    <x v="2"/>
    <n v="0.5"/>
    <n v="861"/>
    <n v="100"/>
    <n v="1"/>
    <n v="98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6"/>
    <s v="Polyline"/>
    <n v="1"/>
    <n v="2866"/>
    <n v="1"/>
    <n v="2866"/>
    <s v="1800 1170758472242"/>
    <n v="1170758472242"/>
    <s v="Little Hangman Creek"/>
    <n v="200.11799999999999"/>
    <n v="760"/>
    <n v="0"/>
    <n v="4.8"/>
    <n v="8.5"/>
    <n v="961"/>
    <n v="1701"/>
    <n v="2"/>
    <x v="2"/>
    <n v="0.5"/>
    <n v="851"/>
    <n v="10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7"/>
    <s v="Polyline"/>
    <n v="1"/>
    <n v="2867"/>
    <n v="1"/>
    <n v="2867"/>
    <s v="2000 1170758472242"/>
    <n v="1170758472242"/>
    <s v="Little Hangman Creek"/>
    <n v="200.423"/>
    <n v="759"/>
    <n v="0"/>
    <n v="4.8"/>
    <n v="8.5"/>
    <n v="962"/>
    <n v="1704"/>
    <n v="2"/>
    <x v="2"/>
    <n v="0.5"/>
    <n v="852"/>
    <n v="100"/>
    <n v="1"/>
    <n v="962"/>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69"/>
    <s v="Polyline"/>
    <n v="1"/>
    <n v="2869"/>
    <n v="1"/>
    <n v="2869"/>
    <s v="2400 1170758472242"/>
    <n v="1170758472242"/>
    <s v="Little Hangman Creek"/>
    <n v="200.11799999999999"/>
    <n v="761"/>
    <n v="5.0000000000000001E-3"/>
    <n v="4.8"/>
    <n v="8.5"/>
    <n v="961"/>
    <n v="1701"/>
    <n v="3"/>
    <x v="2"/>
    <n v="1"/>
    <n v="1701"/>
    <n v="20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0"/>
    <s v="Polyline"/>
    <n v="1"/>
    <n v="2870"/>
    <n v="1"/>
    <n v="2870"/>
    <s v="2600 1170758472242"/>
    <n v="1170758472242"/>
    <s v="Little Hangman Creek"/>
    <n v="200.12700000000001"/>
    <n v="761"/>
    <n v="5.0000000000000001E-3"/>
    <n v="4.8"/>
    <n v="8.5"/>
    <n v="961"/>
    <n v="1701"/>
    <n v="3"/>
    <x v="2"/>
    <n v="1"/>
    <n v="1701"/>
    <n v="20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1"/>
    <s v="Polyline"/>
    <n v="1"/>
    <n v="2871"/>
    <n v="1"/>
    <n v="2871"/>
    <s v="2800 1170758472242"/>
    <n v="1170758472242"/>
    <s v="Little Hangman Creek"/>
    <n v="200.142"/>
    <n v="762"/>
    <n v="0"/>
    <n v="4.8"/>
    <n v="8.5"/>
    <n v="961"/>
    <n v="1701"/>
    <n v="1"/>
    <x v="2"/>
    <n v="0.25"/>
    <n v="425"/>
    <n v="5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2"/>
    <s v="Polyline"/>
    <n v="1"/>
    <n v="2872"/>
    <n v="1"/>
    <n v="2872"/>
    <s v="3000 1170758472242"/>
    <n v="1170758472242"/>
    <s v="Little Hangman Creek"/>
    <n v="200.142"/>
    <n v="764"/>
    <n v="5.0000000000000001E-3"/>
    <n v="4.8"/>
    <n v="8.5"/>
    <n v="961"/>
    <n v="1701"/>
    <n v="1"/>
    <x v="2"/>
    <n v="0.25"/>
    <n v="425"/>
    <n v="5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3"/>
    <s v="Polyline"/>
    <n v="1"/>
    <n v="2873"/>
    <n v="1"/>
    <n v="2873"/>
    <s v="3200 1170758472242"/>
    <n v="1170758472242"/>
    <s v="Little Hangman Creek"/>
    <n v="200.447"/>
    <n v="762"/>
    <n v="0"/>
    <n v="4.8"/>
    <n v="8.5"/>
    <n v="962"/>
    <n v="1704"/>
    <n v="1"/>
    <x v="2"/>
    <n v="0.25"/>
    <n v="426"/>
    <n v="50"/>
    <n v="1"/>
    <n v="962"/>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4"/>
    <s v="Polyline"/>
    <n v="1"/>
    <n v="2874"/>
    <n v="1"/>
    <n v="2874"/>
    <s v="3400 1170758472242"/>
    <n v="1170758472242"/>
    <s v="Little Hangman Creek"/>
    <n v="200.142"/>
    <n v="762"/>
    <n v="5.0000000000000001E-3"/>
    <n v="4.8"/>
    <n v="8.5"/>
    <n v="961"/>
    <n v="1701"/>
    <n v="1"/>
    <x v="2"/>
    <n v="0.25"/>
    <n v="425"/>
    <n v="5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5"/>
    <s v="Polyline"/>
    <n v="1"/>
    <n v="2875"/>
    <n v="1"/>
    <n v="2875"/>
    <s v="3600 1170758472242"/>
    <n v="1170758472242"/>
    <s v="Little Hangman Creek"/>
    <n v="200.142"/>
    <n v="763"/>
    <n v="0"/>
    <n v="4.8"/>
    <n v="8.5"/>
    <n v="961"/>
    <n v="1701"/>
    <n v="1"/>
    <x v="2"/>
    <n v="0.25"/>
    <n v="425"/>
    <n v="5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6"/>
    <s v="Polyline"/>
    <n v="1"/>
    <n v="2876"/>
    <n v="1"/>
    <n v="2876"/>
    <s v="3800 1170758472242"/>
    <n v="1170758472242"/>
    <s v="Little Hangman Creek"/>
    <n v="200.142"/>
    <n v="762"/>
    <n v="0"/>
    <n v="4.8"/>
    <n v="8.5"/>
    <n v="961"/>
    <n v="1701"/>
    <n v="1"/>
    <x v="2"/>
    <n v="0.25"/>
    <n v="425"/>
    <n v="50"/>
    <n v="1"/>
    <n v="961"/>
    <n v="200"/>
    <n v="1"/>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7"/>
    <s v="Polyline"/>
    <n v="1"/>
    <n v="2877"/>
    <n v="1"/>
    <n v="2877"/>
    <s v="4000 1170758472242"/>
    <n v="1170758472242"/>
    <s v="Little Hangman Creek"/>
    <n v="200.15299999999999"/>
    <n v="764"/>
    <n v="0.01"/>
    <n v="3.7"/>
    <n v="6.9"/>
    <n v="741"/>
    <n v="1381"/>
    <n v="1"/>
    <x v="2"/>
    <n v="0.25"/>
    <n v="345"/>
    <n v="50"/>
    <n v="1"/>
    <n v="741"/>
    <n v="200"/>
    <n v="0"/>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8"/>
    <s v="Polyline"/>
    <n v="1"/>
    <n v="2878"/>
    <n v="1"/>
    <n v="2878"/>
    <s v="4200 1170758472242"/>
    <n v="1170758472242"/>
    <s v="Little Hangman Creek"/>
    <n v="200.154"/>
    <n v="764"/>
    <n v="0"/>
    <n v="3.7"/>
    <n v="6.8"/>
    <n v="741"/>
    <n v="1361"/>
    <n v="1"/>
    <x v="2"/>
    <n v="0.25"/>
    <n v="340"/>
    <n v="50"/>
    <n v="1"/>
    <n v="741"/>
    <n v="200"/>
    <n v="0"/>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79"/>
    <s v="Polyline"/>
    <n v="1"/>
    <n v="2879"/>
    <n v="1"/>
    <n v="2879"/>
    <s v="4400 1170758472242"/>
    <n v="1170758472242"/>
    <s v="Little Hangman Creek"/>
    <n v="200.459"/>
    <n v="764"/>
    <n v="0"/>
    <n v="3.7"/>
    <n v="6.8"/>
    <n v="742"/>
    <n v="1363"/>
    <n v="1"/>
    <x v="2"/>
    <n v="0.25"/>
    <n v="341"/>
    <n v="50"/>
    <n v="1"/>
    <n v="742"/>
    <n v="200"/>
    <n v="0"/>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80"/>
    <s v="Polyline"/>
    <n v="1"/>
    <n v="2880"/>
    <n v="1"/>
    <n v="2880"/>
    <s v="4600 1170758472242"/>
    <n v="1170758472242"/>
    <s v="Little Hangman Creek"/>
    <n v="200.155"/>
    <n v="764"/>
    <n v="0"/>
    <n v="3.7"/>
    <n v="6.8"/>
    <n v="741"/>
    <n v="1361"/>
    <n v="1"/>
    <x v="2"/>
    <n v="0.25"/>
    <n v="340"/>
    <n v="50"/>
    <n v="1"/>
    <n v="741"/>
    <n v="200"/>
    <n v="0"/>
    <n v="1"/>
    <n v="4"/>
    <s v="meandering"/>
    <s v="Oncorhynchus mykiss"/>
    <s v="summer"/>
    <x v="0"/>
    <x v="0"/>
    <x v="0"/>
    <s v="SPHAN-s"/>
    <s v="na"/>
    <s v="na"/>
    <s v="independent"/>
    <s v="extirpated via barriers"/>
    <s v="anthropogenically blocked"/>
    <n v="170103060103"/>
    <s v="Little Hangman Creek"/>
    <s v="N"/>
    <s v=" "/>
    <s v="Interior Columbia"/>
    <n v="0"/>
    <n v="151466.271871"/>
    <n v="1048325309"/>
  </r>
  <r>
    <n v="2881"/>
    <s v="Polyline"/>
    <n v="1"/>
    <n v="2881"/>
    <n v="1"/>
    <n v="2881"/>
    <s v="4800 1170758472242"/>
    <n v="1170758472242"/>
    <s v="Little Hangman Creek"/>
    <n v="200.18600000000001"/>
    <n v="765"/>
    <n v="0"/>
    <n v="3.7"/>
    <n v="6.8"/>
    <n v="741"/>
    <n v="1361"/>
    <n v="1"/>
    <x v="2"/>
    <n v="0.25"/>
    <n v="340"/>
    <n v="50"/>
    <n v="1"/>
    <n v="741"/>
    <n v="200"/>
    <n v="0"/>
    <n v="1"/>
    <n v="4"/>
    <s v="meandering"/>
    <s v="Oncorhynchus mykiss"/>
    <s v="summer"/>
    <x v="0"/>
    <x v="0"/>
    <x v="0"/>
    <s v="SPHAN-s"/>
    <s v="na"/>
    <s v="na"/>
    <s v="independent"/>
    <s v="extirpated via barriers"/>
    <s v="anthropogenically blocked"/>
    <n v="170103060103"/>
    <s v="Little Hangman Creek"/>
    <s v="N"/>
    <s v=" "/>
    <s v="Interior Columbia"/>
    <n v="0"/>
    <n v="151466.271871"/>
    <n v="1048325309"/>
  </r>
  <r>
    <n v="3030"/>
    <s v="Polyline"/>
    <n v="1"/>
    <n v="3030"/>
    <n v="0"/>
    <n v="3030"/>
    <s v="200 1171019474396"/>
    <n v="1171019474396"/>
    <s v="North Fork Rock Creek"/>
    <n v="200.10900000000001"/>
    <n v="734"/>
    <n v="1.4999999999999999E-2"/>
    <n v="4.2"/>
    <n v="7.6"/>
    <n v="840"/>
    <n v="1521"/>
    <n v="3"/>
    <x v="2"/>
    <n v="1"/>
    <n v="1521"/>
    <n v="200"/>
    <n v="1"/>
    <n v="840"/>
    <n v="200"/>
    <n v="1"/>
    <n v="1"/>
    <n v="4"/>
    <s v="meandering"/>
    <s v=" "/>
    <s v=" "/>
    <x v="1"/>
    <x v="2"/>
    <x v="5"/>
    <s v=" "/>
    <s v=" "/>
    <s v=" "/>
    <s v=" "/>
    <s v=" "/>
    <s v=" "/>
    <s v=" "/>
    <s v=" "/>
    <s v=" "/>
    <s v=" "/>
    <s v=" "/>
    <n v="0"/>
    <n v="0"/>
    <n v="0"/>
  </r>
  <r>
    <n v="3031"/>
    <s v="Polyline"/>
    <n v="1"/>
    <n v="3031"/>
    <n v="1"/>
    <n v="3031"/>
    <s v="400 1171019474396"/>
    <n v="1171019474396"/>
    <s v="North Fork Rock Creek"/>
    <n v="200.10900000000001"/>
    <n v="736"/>
    <n v="5.0000000000000001E-3"/>
    <n v="4.2"/>
    <n v="7.6"/>
    <n v="840"/>
    <n v="1521"/>
    <n v="3"/>
    <x v="2"/>
    <n v="1"/>
    <n v="1521"/>
    <n v="2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2"/>
    <s v="Polyline"/>
    <n v="1"/>
    <n v="3032"/>
    <n v="1"/>
    <n v="3032"/>
    <s v="600 1171019474396"/>
    <n v="1171019474396"/>
    <s v="North Fork Rock Creek"/>
    <n v="200.10900000000001"/>
    <n v="737"/>
    <n v="0"/>
    <n v="4.2"/>
    <n v="7.6"/>
    <n v="840"/>
    <n v="1521"/>
    <n v="2"/>
    <x v="2"/>
    <n v="0.5"/>
    <n v="761"/>
    <n v="1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3"/>
    <s v="Polyline"/>
    <n v="1"/>
    <n v="3033"/>
    <n v="1"/>
    <n v="3033"/>
    <s v="800 1171019474396"/>
    <n v="1171019474396"/>
    <s v="North Fork Rock Creek"/>
    <n v="200.41399999999999"/>
    <n v="738"/>
    <n v="0"/>
    <n v="4.2"/>
    <n v="7.6"/>
    <n v="842"/>
    <n v="1523"/>
    <n v="2"/>
    <x v="2"/>
    <n v="0.5"/>
    <n v="762"/>
    <n v="100"/>
    <n v="1"/>
    <n v="842"/>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4"/>
    <s v="Polyline"/>
    <n v="1"/>
    <n v="3034"/>
    <n v="1"/>
    <n v="3034"/>
    <s v="1000 1171019474396"/>
    <n v="1171019474396"/>
    <s v="North Fork Rock Creek"/>
    <n v="200.10900000000001"/>
    <n v="739"/>
    <n v="0.01"/>
    <n v="4.2"/>
    <n v="7.6"/>
    <n v="840"/>
    <n v="1521"/>
    <n v="3"/>
    <x v="2"/>
    <n v="1"/>
    <n v="1521"/>
    <n v="2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5"/>
    <s v="Polyline"/>
    <n v="1"/>
    <n v="3035"/>
    <n v="1"/>
    <n v="3035"/>
    <s v="1200 1171019474396"/>
    <n v="1171019474396"/>
    <s v="North Fork Rock Creek"/>
    <n v="200.10900000000001"/>
    <n v="740"/>
    <n v="0"/>
    <n v="4.2"/>
    <n v="7.6"/>
    <n v="840"/>
    <n v="1521"/>
    <n v="2"/>
    <x v="2"/>
    <n v="0.5"/>
    <n v="761"/>
    <n v="1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6"/>
    <s v="Polyline"/>
    <n v="1"/>
    <n v="3036"/>
    <n v="1"/>
    <n v="3036"/>
    <s v="1400 1171019474396"/>
    <n v="1171019474396"/>
    <s v="North Fork Rock Creek"/>
    <n v="200.10900000000001"/>
    <n v="739"/>
    <n v="0"/>
    <n v="4.2"/>
    <n v="7.6"/>
    <n v="840"/>
    <n v="1521"/>
    <n v="2"/>
    <x v="2"/>
    <n v="0.5"/>
    <n v="761"/>
    <n v="1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7"/>
    <s v="Polyline"/>
    <n v="1"/>
    <n v="3037"/>
    <n v="1"/>
    <n v="3037"/>
    <s v="1600 1171019474396"/>
    <n v="1171019474396"/>
    <s v="North Fork Rock Creek"/>
    <n v="200.10900000000001"/>
    <n v="740"/>
    <n v="0"/>
    <n v="4.2"/>
    <n v="7.6"/>
    <n v="840"/>
    <n v="1521"/>
    <n v="2"/>
    <x v="2"/>
    <n v="0.5"/>
    <n v="761"/>
    <n v="1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8"/>
    <s v="Polyline"/>
    <n v="1"/>
    <n v="3038"/>
    <n v="1"/>
    <n v="3038"/>
    <s v="1800 1171019474396"/>
    <n v="1171019474396"/>
    <s v="North Fork Rock Creek"/>
    <n v="200.10900000000001"/>
    <n v="742"/>
    <n v="0"/>
    <n v="4.2"/>
    <n v="7.6"/>
    <n v="840"/>
    <n v="1521"/>
    <n v="2"/>
    <x v="2"/>
    <n v="0.5"/>
    <n v="761"/>
    <n v="1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39"/>
    <s v="Polyline"/>
    <n v="1"/>
    <n v="3039"/>
    <n v="1"/>
    <n v="3039"/>
    <s v="2000 1171019474396"/>
    <n v="1171019474396"/>
    <s v="North Fork Rock Creek"/>
    <n v="200.41399999999999"/>
    <n v="740"/>
    <n v="5.0000000000000001E-3"/>
    <n v="4.2"/>
    <n v="7.6"/>
    <n v="842"/>
    <n v="1523"/>
    <n v="3"/>
    <x v="2"/>
    <n v="1"/>
    <n v="1523"/>
    <n v="200"/>
    <n v="1"/>
    <n v="842"/>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0"/>
    <s v="Polyline"/>
    <n v="1"/>
    <n v="3040"/>
    <n v="1"/>
    <n v="3040"/>
    <s v="2200 1171019474396"/>
    <n v="1171019474396"/>
    <s v="North Fork Rock Creek"/>
    <n v="200.10499999999999"/>
    <n v="741"/>
    <n v="5.0000000000000001E-3"/>
    <n v="4.2"/>
    <n v="7.6"/>
    <n v="840"/>
    <n v="1521"/>
    <n v="3"/>
    <x v="2"/>
    <n v="1"/>
    <n v="1521"/>
    <n v="200"/>
    <n v="1"/>
    <n v="8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1"/>
    <s v="Polyline"/>
    <n v="1"/>
    <n v="3041"/>
    <n v="1"/>
    <n v="3041"/>
    <s v="2400 1171019474396"/>
    <n v="1171019474396"/>
    <s v="North Fork Rock Creek"/>
    <n v="200.09200000000001"/>
    <n v="743"/>
    <n v="1.4999999999999999E-2"/>
    <n v="3.9"/>
    <n v="7.2"/>
    <n v="780"/>
    <n v="1441"/>
    <n v="3"/>
    <x v="2"/>
    <n v="1"/>
    <n v="1441"/>
    <n v="2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2"/>
    <s v="Polyline"/>
    <n v="1"/>
    <n v="3042"/>
    <n v="1"/>
    <n v="3042"/>
    <s v="2600 1171019474396"/>
    <n v="1171019474396"/>
    <s v="North Fork Rock Creek"/>
    <n v="200.09200000000001"/>
    <n v="743"/>
    <n v="5.0000000000000001E-3"/>
    <n v="3.9"/>
    <n v="7.2"/>
    <n v="780"/>
    <n v="1441"/>
    <n v="3"/>
    <x v="2"/>
    <n v="1"/>
    <n v="1441"/>
    <n v="2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3"/>
    <s v="Polyline"/>
    <n v="1"/>
    <n v="3043"/>
    <n v="1"/>
    <n v="3043"/>
    <s v="2800 1171019474396"/>
    <n v="1171019474396"/>
    <s v="North Fork Rock Creek"/>
    <n v="200.09200000000001"/>
    <n v="745"/>
    <n v="0.01"/>
    <n v="3.9"/>
    <n v="7.1"/>
    <n v="780"/>
    <n v="1421"/>
    <n v="3"/>
    <x v="2"/>
    <n v="1"/>
    <n v="1421"/>
    <n v="2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4"/>
    <s v="Polyline"/>
    <n v="1"/>
    <n v="3044"/>
    <n v="1"/>
    <n v="3044"/>
    <s v="3000 1171019474396"/>
    <n v="1171019474396"/>
    <s v="North Fork Rock Creek"/>
    <n v="200.09200000000001"/>
    <n v="746"/>
    <n v="0"/>
    <n v="3.9"/>
    <n v="7.1"/>
    <n v="780"/>
    <n v="1421"/>
    <n v="2"/>
    <x v="2"/>
    <n v="0.5"/>
    <n v="711"/>
    <n v="1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5"/>
    <s v="Polyline"/>
    <n v="1"/>
    <n v="3045"/>
    <n v="1"/>
    <n v="3045"/>
    <s v="3200 1171019474396"/>
    <n v="1171019474396"/>
    <s v="North Fork Rock Creek"/>
    <n v="200.39699999999999"/>
    <n v="746"/>
    <n v="5.0000000000000001E-3"/>
    <n v="3.9"/>
    <n v="7.1"/>
    <n v="782"/>
    <n v="1423"/>
    <n v="3"/>
    <x v="2"/>
    <n v="1"/>
    <n v="1423"/>
    <n v="200"/>
    <n v="1"/>
    <n v="782"/>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6"/>
    <s v="Polyline"/>
    <n v="1"/>
    <n v="3046"/>
    <n v="1"/>
    <n v="3046"/>
    <s v="3400 1171019474396"/>
    <n v="1171019474396"/>
    <s v="North Fork Rock Creek"/>
    <n v="200.09200000000001"/>
    <n v="746"/>
    <n v="0.01"/>
    <n v="3.9"/>
    <n v="7.1"/>
    <n v="780"/>
    <n v="1421"/>
    <n v="3"/>
    <x v="2"/>
    <n v="1"/>
    <n v="1421"/>
    <n v="2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7"/>
    <s v="Polyline"/>
    <n v="1"/>
    <n v="3047"/>
    <n v="1"/>
    <n v="3047"/>
    <s v="3600 1171019474396"/>
    <n v="1171019474396"/>
    <s v="North Fork Rock Creek"/>
    <n v="200.09200000000001"/>
    <n v="749"/>
    <n v="0"/>
    <n v="3.9"/>
    <n v="7.1"/>
    <n v="780"/>
    <n v="1421"/>
    <n v="2"/>
    <x v="2"/>
    <n v="0.5"/>
    <n v="711"/>
    <n v="1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8"/>
    <s v="Polyline"/>
    <n v="1"/>
    <n v="3048"/>
    <n v="1"/>
    <n v="3048"/>
    <s v="3800 1171019474396"/>
    <n v="1171019474396"/>
    <s v="North Fork Rock Creek"/>
    <n v="200.09200000000001"/>
    <n v="750"/>
    <n v="0"/>
    <n v="3.9"/>
    <n v="7.1"/>
    <n v="780"/>
    <n v="1421"/>
    <n v="2"/>
    <x v="2"/>
    <n v="0.5"/>
    <n v="711"/>
    <n v="100"/>
    <n v="1"/>
    <n v="78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49"/>
    <s v="Polyline"/>
    <n v="1"/>
    <n v="3049"/>
    <n v="1"/>
    <n v="3049"/>
    <s v="4000 1171019474396"/>
    <n v="1171019474396"/>
    <s v="North Fork Rock Creek"/>
    <n v="200.08"/>
    <n v="751"/>
    <n v="0.01"/>
    <n v="3.8"/>
    <n v="7"/>
    <n v="760"/>
    <n v="1401"/>
    <n v="3"/>
    <x v="2"/>
    <n v="1"/>
    <n v="1401"/>
    <n v="2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0"/>
    <s v="Polyline"/>
    <n v="1"/>
    <n v="3050"/>
    <n v="1"/>
    <n v="3050"/>
    <s v="4200 1171019474396"/>
    <n v="1171019474396"/>
    <s v="North Fork Rock Creek"/>
    <n v="200.077"/>
    <n v="752"/>
    <n v="0"/>
    <n v="3.8"/>
    <n v="7"/>
    <n v="760"/>
    <n v="1401"/>
    <n v="2"/>
    <x v="2"/>
    <n v="0.5"/>
    <n v="701"/>
    <n v="1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1"/>
    <s v="Polyline"/>
    <n v="1"/>
    <n v="3051"/>
    <n v="1"/>
    <n v="3051"/>
    <s v="4400 1171019474396"/>
    <n v="1171019474396"/>
    <s v="North Fork Rock Creek"/>
    <n v="200.38200000000001"/>
    <n v="752"/>
    <n v="5.0000000000000001E-3"/>
    <n v="3.8"/>
    <n v="7"/>
    <n v="761"/>
    <n v="1403"/>
    <n v="3"/>
    <x v="2"/>
    <n v="1"/>
    <n v="1403"/>
    <n v="200"/>
    <n v="1"/>
    <n v="761"/>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2"/>
    <s v="Polyline"/>
    <n v="1"/>
    <n v="3052"/>
    <n v="1"/>
    <n v="3052"/>
    <s v="4600 1171019474396"/>
    <n v="1171019474396"/>
    <s v="North Fork Rock Creek"/>
    <n v="200.077"/>
    <n v="754"/>
    <n v="0.01"/>
    <n v="3.8"/>
    <n v="7"/>
    <n v="760"/>
    <n v="1401"/>
    <n v="3"/>
    <x v="2"/>
    <n v="1"/>
    <n v="1401"/>
    <n v="2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3"/>
    <s v="Polyline"/>
    <n v="1"/>
    <n v="3053"/>
    <n v="1"/>
    <n v="3053"/>
    <s v="4800 1171019474396"/>
    <n v="1171019474396"/>
    <s v="North Fork Rock Creek"/>
    <n v="200.077"/>
    <n v="755"/>
    <n v="5.0000000000000001E-3"/>
    <n v="3.8"/>
    <n v="7"/>
    <n v="760"/>
    <n v="1401"/>
    <n v="3"/>
    <x v="2"/>
    <n v="1"/>
    <n v="1401"/>
    <n v="2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4"/>
    <s v="Polyline"/>
    <n v="1"/>
    <n v="3054"/>
    <n v="1"/>
    <n v="3054"/>
    <s v="5000 1171019474396"/>
    <n v="1171019474396"/>
    <s v="North Fork Rock Creek"/>
    <n v="200.077"/>
    <n v="755"/>
    <n v="0"/>
    <n v="3.8"/>
    <n v="7"/>
    <n v="760"/>
    <n v="1401"/>
    <n v="2"/>
    <x v="2"/>
    <n v="0.5"/>
    <n v="701"/>
    <n v="1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5"/>
    <s v="Polyline"/>
    <n v="1"/>
    <n v="3055"/>
    <n v="1"/>
    <n v="3055"/>
    <s v="5200 1171019474396"/>
    <n v="1171019474396"/>
    <s v="North Fork Rock Creek"/>
    <n v="200.077"/>
    <n v="758"/>
    <n v="1.4999999999999999E-2"/>
    <n v="3.8"/>
    <n v="7"/>
    <n v="760"/>
    <n v="1401"/>
    <n v="3"/>
    <x v="2"/>
    <n v="1"/>
    <n v="1401"/>
    <n v="2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6"/>
    <s v="Polyline"/>
    <n v="1"/>
    <n v="3056"/>
    <n v="1"/>
    <n v="3056"/>
    <s v="5400 1171019474396"/>
    <n v="1171019474396"/>
    <s v="North Fork Rock Creek"/>
    <n v="200.077"/>
    <n v="759"/>
    <n v="0"/>
    <n v="3.8"/>
    <n v="6.9"/>
    <n v="760"/>
    <n v="1381"/>
    <n v="2"/>
    <x v="2"/>
    <n v="0.5"/>
    <n v="691"/>
    <n v="100"/>
    <n v="1"/>
    <n v="76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7"/>
    <s v="Polyline"/>
    <n v="1"/>
    <n v="3057"/>
    <n v="1"/>
    <n v="3057"/>
    <s v="5600 1171019474396"/>
    <n v="1171019474396"/>
    <s v="North Fork Rock Creek"/>
    <n v="200.077"/>
    <n v="759"/>
    <n v="0"/>
    <n v="3.7"/>
    <n v="6.9"/>
    <n v="740"/>
    <n v="1381"/>
    <n v="2"/>
    <x v="2"/>
    <n v="0.5"/>
    <n v="691"/>
    <n v="100"/>
    <n v="1"/>
    <n v="7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8"/>
    <s v="Polyline"/>
    <n v="1"/>
    <n v="3058"/>
    <n v="1"/>
    <n v="3058"/>
    <s v="5800 1171019474396"/>
    <n v="1171019474396"/>
    <s v="North Fork Rock Creek"/>
    <n v="200.38200000000001"/>
    <n v="759"/>
    <n v="0"/>
    <n v="3.7"/>
    <n v="6.9"/>
    <n v="741"/>
    <n v="1383"/>
    <n v="2"/>
    <x v="2"/>
    <n v="0.5"/>
    <n v="692"/>
    <n v="100"/>
    <n v="1"/>
    <n v="741"/>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059"/>
    <s v="Polyline"/>
    <n v="1"/>
    <n v="3059"/>
    <n v="1"/>
    <n v="3059"/>
    <s v="6000 1171019474396"/>
    <n v="1171019474396"/>
    <s v="North Fork Rock Creek"/>
    <n v="200.101"/>
    <n v="760"/>
    <n v="0.01"/>
    <n v="3.7"/>
    <n v="6.9"/>
    <n v="740"/>
    <n v="1381"/>
    <n v="1"/>
    <x v="2"/>
    <n v="0.25"/>
    <n v="345"/>
    <n v="50"/>
    <n v="1"/>
    <n v="740"/>
    <n v="200"/>
    <n v="1"/>
    <n v="1"/>
    <n v="4"/>
    <s v="meandering"/>
    <s v="Oncorhynchus mykiss"/>
    <s v="summer"/>
    <x v="0"/>
    <x v="0"/>
    <x v="0"/>
    <s v="SPHAN-s"/>
    <s v="na"/>
    <s v="na"/>
    <s v="independent"/>
    <s v="extirpated via barriers"/>
    <s v="anthropogenically blocked"/>
    <n v="170103060202"/>
    <s v="North Fork Rock Creek"/>
    <s v="N"/>
    <s v=" "/>
    <s v="Interior Columbia"/>
    <n v="0"/>
    <n v="216150.76301600001"/>
    <n v="1235883994.3299999"/>
  </r>
  <r>
    <n v="3211"/>
    <s v="Polyline"/>
    <n v="1"/>
    <n v="3211"/>
    <n v="1"/>
    <n v="3211"/>
    <s v="1400 1174565476600"/>
    <n v="1174565476600"/>
    <s v="Hangman Creek"/>
    <n v="200.124"/>
    <n v="528"/>
    <n v="0"/>
    <n v="14.7"/>
    <n v="23.1"/>
    <n v="2942"/>
    <n v="4623"/>
    <n v="2"/>
    <x v="2"/>
    <n v="0.5"/>
    <n v="2312"/>
    <n v="100"/>
    <n v="1"/>
    <n v="294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12"/>
    <s v="Polyline"/>
    <n v="1"/>
    <n v="3212"/>
    <n v="1"/>
    <n v="3212"/>
    <s v="1600 1174565476600"/>
    <n v="1174565476600"/>
    <s v="Hangman Creek"/>
    <n v="200.124"/>
    <n v="526"/>
    <n v="0"/>
    <n v="14.7"/>
    <n v="23.1"/>
    <n v="2942"/>
    <n v="4623"/>
    <n v="2"/>
    <x v="2"/>
    <n v="0.5"/>
    <n v="2312"/>
    <n v="100"/>
    <n v="1"/>
    <n v="294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15"/>
    <s v="Polyline"/>
    <n v="1"/>
    <n v="3215"/>
    <n v="1"/>
    <n v="3215"/>
    <s v="2200 1174565476600"/>
    <n v="1174565476600"/>
    <s v="Hangman Creek"/>
    <n v="200.124"/>
    <n v="528"/>
    <n v="0"/>
    <n v="14.7"/>
    <n v="23.1"/>
    <n v="2942"/>
    <n v="4623"/>
    <n v="2"/>
    <x v="2"/>
    <n v="0.5"/>
    <n v="2312"/>
    <n v="100"/>
    <n v="1"/>
    <n v="294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2"/>
    <s v="Polyline"/>
    <n v="1"/>
    <n v="3222"/>
    <n v="1"/>
    <n v="3222"/>
    <s v="3600 1174565476600"/>
    <n v="1174565476600"/>
    <s v="Hangman Creek"/>
    <n v="200.131"/>
    <n v="538"/>
    <n v="0"/>
    <n v="14.7"/>
    <n v="23"/>
    <n v="2942"/>
    <n v="4603"/>
    <n v="2"/>
    <x v="2"/>
    <n v="0.5"/>
    <n v="2302"/>
    <n v="100"/>
    <n v="1"/>
    <n v="2942"/>
    <n v="20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3"/>
    <s v="Polyline"/>
    <n v="1"/>
    <n v="3223"/>
    <n v="1"/>
    <n v="3223"/>
    <s v="3800 1174565476600"/>
    <n v="1174565476600"/>
    <s v="Hangman Creek"/>
    <n v="200.131"/>
    <n v="537"/>
    <n v="0"/>
    <n v="14.7"/>
    <n v="23"/>
    <n v="2942"/>
    <n v="4603"/>
    <n v="2"/>
    <x v="2"/>
    <n v="0.5"/>
    <n v="2302"/>
    <n v="100"/>
    <n v="1"/>
    <n v="2942"/>
    <n v="20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4"/>
    <s v="Polyline"/>
    <n v="1"/>
    <n v="3224"/>
    <n v="1"/>
    <n v="3224"/>
    <s v="4000 1174565476600"/>
    <n v="1174565476600"/>
    <s v="Hangman Creek"/>
    <n v="200.131"/>
    <n v="537"/>
    <n v="5.0000000000000001E-3"/>
    <n v="14.7"/>
    <n v="23"/>
    <n v="2942"/>
    <n v="4603"/>
    <n v="3"/>
    <x v="2"/>
    <n v="1"/>
    <n v="4603"/>
    <n v="200"/>
    <n v="1"/>
    <n v="2942"/>
    <n v="20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27"/>
    <s v="Polyline"/>
    <n v="1"/>
    <n v="3227"/>
    <n v="1"/>
    <n v="3227"/>
    <s v="4600 1174565476600"/>
    <n v="1174565476600"/>
    <s v="Hangman Creek"/>
    <n v="200.131"/>
    <n v="538"/>
    <n v="0"/>
    <n v="14.6"/>
    <n v="22.9"/>
    <n v="2922"/>
    <n v="4583"/>
    <n v="2"/>
    <x v="2"/>
    <n v="0.5"/>
    <n v="2292"/>
    <n v="100"/>
    <n v="1"/>
    <n v="2922"/>
    <n v="200"/>
    <n v="1"/>
    <n v="1"/>
    <n v="3"/>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0"/>
    <s v="Polyline"/>
    <n v="1"/>
    <n v="3230"/>
    <n v="1"/>
    <n v="3230"/>
    <s v="5200 1174565476600"/>
    <n v="1174565476600"/>
    <s v="Hangman Creek"/>
    <n v="200.131"/>
    <n v="542"/>
    <n v="0"/>
    <n v="14.6"/>
    <n v="22.9"/>
    <n v="2922"/>
    <n v="4583"/>
    <n v="2"/>
    <x v="2"/>
    <n v="0.5"/>
    <n v="2292"/>
    <n v="100"/>
    <n v="1"/>
    <n v="292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1"/>
    <s v="Polyline"/>
    <n v="1"/>
    <n v="3231"/>
    <n v="1"/>
    <n v="3231"/>
    <s v="5400 1174565476600"/>
    <n v="1174565476600"/>
    <s v="Hangman Creek"/>
    <n v="200.131"/>
    <n v="544"/>
    <n v="5.0000000000000001E-3"/>
    <n v="14.6"/>
    <n v="22.9"/>
    <n v="2922"/>
    <n v="4583"/>
    <n v="3"/>
    <x v="2"/>
    <n v="1"/>
    <n v="4583"/>
    <n v="200"/>
    <n v="1"/>
    <n v="292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2"/>
    <s v="Polyline"/>
    <n v="1"/>
    <n v="3232"/>
    <n v="1"/>
    <n v="3232"/>
    <s v="5600 1174565476600"/>
    <n v="1174565476600"/>
    <s v="Hangman Creek"/>
    <n v="200.131"/>
    <n v="544"/>
    <n v="0"/>
    <n v="14.6"/>
    <n v="22.9"/>
    <n v="2922"/>
    <n v="4583"/>
    <n v="2"/>
    <x v="2"/>
    <n v="0.5"/>
    <n v="2292"/>
    <n v="100"/>
    <n v="1"/>
    <n v="292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3"/>
    <s v="Polyline"/>
    <n v="1"/>
    <n v="3233"/>
    <n v="1"/>
    <n v="3233"/>
    <s v="5800 1174565476600"/>
    <n v="1174565476600"/>
    <s v="Hangman Creek"/>
    <n v="200.43600000000001"/>
    <n v="544"/>
    <n v="0"/>
    <n v="14.6"/>
    <n v="22.9"/>
    <n v="2926"/>
    <n v="4590"/>
    <n v="2"/>
    <x v="2"/>
    <n v="0.5"/>
    <n v="2295"/>
    <n v="100"/>
    <n v="1"/>
    <n v="2926"/>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4"/>
    <s v="Polyline"/>
    <n v="1"/>
    <n v="3234"/>
    <n v="1"/>
    <n v="3234"/>
    <s v="6000 1174565476600"/>
    <n v="1174565476600"/>
    <s v="Hangman Creek"/>
    <n v="200.131"/>
    <n v="542"/>
    <n v="0"/>
    <n v="14.6"/>
    <n v="22.9"/>
    <n v="2922"/>
    <n v="4583"/>
    <n v="2"/>
    <x v="2"/>
    <n v="0.5"/>
    <n v="2292"/>
    <n v="100"/>
    <n v="1"/>
    <n v="292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5"/>
    <s v="Polyline"/>
    <n v="1"/>
    <n v="3235"/>
    <n v="1"/>
    <n v="3235"/>
    <s v="6200 1174565476600"/>
    <n v="1174565476600"/>
    <s v="Hangman Creek"/>
    <n v="200.131"/>
    <n v="542"/>
    <n v="5.0000000000000001E-3"/>
    <n v="14.6"/>
    <n v="22.9"/>
    <n v="2922"/>
    <n v="4583"/>
    <n v="3"/>
    <x v="2"/>
    <n v="1"/>
    <n v="4583"/>
    <n v="200"/>
    <n v="1"/>
    <n v="292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7"/>
    <s v="Polyline"/>
    <n v="1"/>
    <n v="3237"/>
    <n v="1"/>
    <n v="3237"/>
    <s v="6600 1174565476600"/>
    <n v="1174565476600"/>
    <s v="Hangman Creek"/>
    <n v="200.13"/>
    <n v="548"/>
    <n v="0"/>
    <n v="14.6"/>
    <n v="22.9"/>
    <n v="2922"/>
    <n v="4583"/>
    <n v="2"/>
    <x v="2"/>
    <n v="0.5"/>
    <n v="2292"/>
    <n v="100"/>
    <n v="1"/>
    <n v="2922"/>
    <n v="200"/>
    <n v="1"/>
    <n v="1"/>
    <n v="4"/>
    <s v="meandering"/>
    <s v="Oncorhynchus mykiss"/>
    <s v="summer"/>
    <x v="0"/>
    <x v="0"/>
    <x v="0"/>
    <s v="SPHAN-s"/>
    <s v="na"/>
    <s v="na"/>
    <s v="independent"/>
    <s v="extirpated via barriers"/>
    <s v="anthropogenically blocked"/>
    <n v="170103060305"/>
    <s v="Mouth of Hangman Creek"/>
    <s v="N"/>
    <s v=" "/>
    <s v="Interior Columbia"/>
    <n v="0"/>
    <n v="139686.55518200001"/>
    <n v="474265254.39999998"/>
  </r>
  <r>
    <n v="3238"/>
    <s v="Polyline"/>
    <n v="1"/>
    <n v="3238"/>
    <n v="0"/>
    <n v="3238"/>
    <s v="6800 1174565476600"/>
    <n v="1174565476600"/>
    <s v="Hangman Creek"/>
    <n v="200.131"/>
    <n v="548"/>
    <n v="5.0000000000000001E-3"/>
    <n v="14.6"/>
    <n v="22.9"/>
    <n v="2922"/>
    <n v="4583"/>
    <n v="3"/>
    <x v="2"/>
    <n v="1"/>
    <n v="4583"/>
    <n v="200"/>
    <n v="1"/>
    <n v="2922"/>
    <n v="200"/>
    <n v="1"/>
    <n v="1"/>
    <n v="4"/>
    <s v="meandering"/>
    <s v=" "/>
    <s v=" "/>
    <x v="1"/>
    <x v="2"/>
    <x v="5"/>
    <s v=" "/>
    <s v=" "/>
    <s v=" "/>
    <s v=" "/>
    <s v=" "/>
    <s v=" "/>
    <s v=" "/>
    <s v=" "/>
    <s v=" "/>
    <s v=" "/>
    <s v=" "/>
    <n v="0"/>
    <n v="0"/>
    <n v="0"/>
  </r>
  <r>
    <n v="3241"/>
    <s v="Polyline"/>
    <n v="1"/>
    <n v="3241"/>
    <n v="1"/>
    <n v="3241"/>
    <s v="7400 1174565476600"/>
    <n v="1174565476600"/>
    <s v="Hangman Creek"/>
    <n v="200.12100000000001"/>
    <n v="553"/>
    <n v="5.0000000000000001E-3"/>
    <n v="13.8"/>
    <n v="21.7"/>
    <n v="2762"/>
    <n v="4343"/>
    <n v="3"/>
    <x v="2"/>
    <n v="1"/>
    <n v="4343"/>
    <n v="2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46"/>
    <s v="Polyline"/>
    <n v="1"/>
    <n v="3246"/>
    <n v="1"/>
    <n v="3246"/>
    <s v="8400 1174565476600"/>
    <n v="1174565476600"/>
    <s v="Hangman Creek"/>
    <n v="200.12200000000001"/>
    <n v="554"/>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47"/>
    <s v="Polyline"/>
    <n v="1"/>
    <n v="3247"/>
    <n v="1"/>
    <n v="3247"/>
    <s v="8600 1174565476600"/>
    <n v="1174565476600"/>
    <s v="Hangman Creek"/>
    <n v="200.12200000000001"/>
    <n v="558"/>
    <n v="5.0000000000000001E-3"/>
    <n v="13.8"/>
    <n v="21.7"/>
    <n v="2762"/>
    <n v="4343"/>
    <n v="3"/>
    <x v="2"/>
    <n v="1"/>
    <n v="4343"/>
    <n v="2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48"/>
    <s v="Polyline"/>
    <n v="1"/>
    <n v="3248"/>
    <n v="1"/>
    <n v="3248"/>
    <s v="8800 1174565476600"/>
    <n v="1174565476600"/>
    <s v="Hangman Creek"/>
    <n v="200.12100000000001"/>
    <n v="554"/>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49"/>
    <s v="Polyline"/>
    <n v="1"/>
    <n v="3249"/>
    <n v="1"/>
    <n v="3249"/>
    <s v="9000 1174565476600"/>
    <n v="1174565476600"/>
    <s v="Hangman Creek"/>
    <n v="200.12100000000001"/>
    <n v="554"/>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0"/>
    <s v="Polyline"/>
    <n v="1"/>
    <n v="3250"/>
    <n v="1"/>
    <n v="3250"/>
    <s v="9200 1174565476600"/>
    <n v="1174565476600"/>
    <s v="Hangman Creek"/>
    <n v="200.12100000000001"/>
    <n v="554"/>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1"/>
    <s v="Polyline"/>
    <n v="1"/>
    <n v="3251"/>
    <n v="1"/>
    <n v="3251"/>
    <s v="9400 1174565476600"/>
    <n v="1174565476600"/>
    <s v="Hangman Creek"/>
    <n v="200.42599999999999"/>
    <n v="554"/>
    <n v="0"/>
    <n v="13.8"/>
    <n v="21.7"/>
    <n v="2766"/>
    <n v="4349"/>
    <n v="2"/>
    <x v="2"/>
    <n v="0.5"/>
    <n v="2175"/>
    <n v="100"/>
    <n v="1"/>
    <n v="276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2"/>
    <s v="Polyline"/>
    <n v="1"/>
    <n v="3252"/>
    <n v="1"/>
    <n v="3252"/>
    <s v="9600 1174565476600"/>
    <n v="1174565476600"/>
    <s v="Hangman Creek"/>
    <n v="200.12200000000001"/>
    <n v="555"/>
    <n v="5.0000000000000001E-3"/>
    <n v="13.8"/>
    <n v="21.7"/>
    <n v="2762"/>
    <n v="4343"/>
    <n v="3"/>
    <x v="2"/>
    <n v="1"/>
    <n v="4343"/>
    <n v="2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54"/>
    <s v="Polyline"/>
    <n v="1"/>
    <n v="3254"/>
    <n v="1"/>
    <n v="3254"/>
    <s v="10000 1174565476600"/>
    <n v="1174565476600"/>
    <s v="Hangman Creek"/>
    <n v="200.12100000000001"/>
    <n v="557"/>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1"/>
    <s v="Polyline"/>
    <n v="1"/>
    <n v="3261"/>
    <n v="1"/>
    <n v="3261"/>
    <s v="11400 1174565476600"/>
    <n v="1174565476600"/>
    <s v="Hangman Creek"/>
    <n v="200.12100000000001"/>
    <n v="565"/>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2"/>
    <s v="Polyline"/>
    <n v="1"/>
    <n v="3262"/>
    <n v="1"/>
    <n v="3262"/>
    <s v="11600 1174565476600"/>
    <n v="1174565476600"/>
    <s v="Hangman Creek"/>
    <n v="200.12100000000001"/>
    <n v="565"/>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3"/>
    <s v="Polyline"/>
    <n v="1"/>
    <n v="3263"/>
    <n v="1"/>
    <n v="3263"/>
    <s v="11800 1174565476600"/>
    <n v="1174565476600"/>
    <s v="Hangman Creek"/>
    <n v="200.12100000000001"/>
    <n v="565"/>
    <n v="5.0000000000000001E-3"/>
    <n v="13.8"/>
    <n v="21.7"/>
    <n v="2762"/>
    <n v="4343"/>
    <n v="3"/>
    <x v="2"/>
    <n v="1"/>
    <n v="4343"/>
    <n v="2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4"/>
    <s v="Polyline"/>
    <n v="1"/>
    <n v="3264"/>
    <n v="1"/>
    <n v="3264"/>
    <s v="12000 1174565476600"/>
    <n v="1174565476600"/>
    <s v="Hangman Creek"/>
    <n v="200.42599999999999"/>
    <n v="569"/>
    <n v="5.0000000000000001E-3"/>
    <n v="13.8"/>
    <n v="21.7"/>
    <n v="2766"/>
    <n v="4349"/>
    <n v="3"/>
    <x v="2"/>
    <n v="1"/>
    <n v="4349"/>
    <n v="200"/>
    <n v="1"/>
    <n v="276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5"/>
    <s v="Polyline"/>
    <n v="1"/>
    <n v="3265"/>
    <n v="1"/>
    <n v="3265"/>
    <s v="12200 1174565476600"/>
    <n v="1174565476600"/>
    <s v="Hangman Creek"/>
    <n v="200.12100000000001"/>
    <n v="565"/>
    <n v="5.0000000000000001E-3"/>
    <n v="13.8"/>
    <n v="21.7"/>
    <n v="2762"/>
    <n v="4343"/>
    <n v="3"/>
    <x v="2"/>
    <n v="1"/>
    <n v="4343"/>
    <n v="2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6"/>
    <s v="Polyline"/>
    <n v="1"/>
    <n v="3266"/>
    <n v="1"/>
    <n v="3266"/>
    <s v="12400 1174565476600"/>
    <n v="1174565476600"/>
    <s v="Hangman Creek"/>
    <n v="200.12100000000001"/>
    <n v="565"/>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7"/>
    <s v="Polyline"/>
    <n v="1"/>
    <n v="3267"/>
    <n v="1"/>
    <n v="3267"/>
    <s v="12600 1174565476600"/>
    <n v="1174565476600"/>
    <s v="Hangman Creek"/>
    <n v="200.12100000000001"/>
    <n v="565"/>
    <n v="0"/>
    <n v="13.8"/>
    <n v="21.7"/>
    <n v="2762"/>
    <n v="4343"/>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8"/>
    <s v="Polyline"/>
    <n v="1"/>
    <n v="3268"/>
    <n v="1"/>
    <n v="3268"/>
    <s v="12800 1174565476600"/>
    <n v="1174565476600"/>
    <s v="Hangman Creek"/>
    <n v="200.173"/>
    <n v="565"/>
    <n v="0"/>
    <n v="13.8"/>
    <n v="21.7"/>
    <n v="2762"/>
    <n v="4344"/>
    <n v="2"/>
    <x v="2"/>
    <n v="0.5"/>
    <n v="2172"/>
    <n v="100"/>
    <n v="1"/>
    <n v="276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69"/>
    <s v="Polyline"/>
    <n v="1"/>
    <n v="3269"/>
    <n v="1"/>
    <n v="3269"/>
    <s v="13000 1174565476600"/>
    <n v="1174565476600"/>
    <s v="Hangman Creek"/>
    <n v="200.18600000000001"/>
    <n v="565"/>
    <n v="0"/>
    <n v="13.8"/>
    <n v="21.7"/>
    <n v="2763"/>
    <n v="4344"/>
    <n v="2"/>
    <x v="2"/>
    <n v="0.5"/>
    <n v="2172"/>
    <n v="100"/>
    <n v="1"/>
    <n v="2763"/>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0"/>
    <s v="Polyline"/>
    <n v="1"/>
    <n v="3270"/>
    <n v="1"/>
    <n v="3270"/>
    <s v="13200 1174565476600"/>
    <n v="1174565476600"/>
    <s v="Hangman Creek"/>
    <n v="200.465"/>
    <n v="565"/>
    <n v="0"/>
    <n v="13.7"/>
    <n v="21.7"/>
    <n v="2746"/>
    <n v="4350"/>
    <n v="2"/>
    <x v="2"/>
    <n v="0.5"/>
    <n v="2175"/>
    <n v="100"/>
    <n v="1"/>
    <n v="274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1"/>
    <s v="Polyline"/>
    <n v="1"/>
    <n v="3271"/>
    <n v="1"/>
    <n v="3271"/>
    <s v="13400 1174565476600"/>
    <n v="1174565476600"/>
    <s v="Hangman Creek"/>
    <n v="200.12"/>
    <n v="566"/>
    <n v="0"/>
    <n v="13.7"/>
    <n v="21.7"/>
    <n v="2742"/>
    <n v="4343"/>
    <n v="2"/>
    <x v="2"/>
    <n v="0.5"/>
    <n v="217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2"/>
    <s v="Polyline"/>
    <n v="1"/>
    <n v="3272"/>
    <n v="1"/>
    <n v="3272"/>
    <s v="13600 1174565476600"/>
    <n v="1174565476600"/>
    <s v="Hangman Creek"/>
    <n v="200.12"/>
    <n v="566"/>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3"/>
    <s v="Polyline"/>
    <n v="1"/>
    <n v="3273"/>
    <n v="1"/>
    <n v="3273"/>
    <s v="138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4"/>
    <s v="Polyline"/>
    <n v="1"/>
    <n v="3274"/>
    <n v="1"/>
    <n v="3274"/>
    <s v="140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5"/>
    <s v="Polyline"/>
    <n v="1"/>
    <n v="3275"/>
    <n v="1"/>
    <n v="3275"/>
    <s v="142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6"/>
    <s v="Polyline"/>
    <n v="1"/>
    <n v="3276"/>
    <n v="1"/>
    <n v="3276"/>
    <s v="14400 1174565476600"/>
    <n v="1174565476600"/>
    <s v="Hangman Creek"/>
    <n v="200.42500000000001"/>
    <n v="565"/>
    <n v="0"/>
    <n v="13.7"/>
    <n v="21.5"/>
    <n v="2746"/>
    <n v="4309"/>
    <n v="2"/>
    <x v="2"/>
    <n v="0.5"/>
    <n v="2155"/>
    <n v="100"/>
    <n v="1"/>
    <n v="274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7"/>
    <s v="Polyline"/>
    <n v="1"/>
    <n v="3277"/>
    <n v="1"/>
    <n v="3277"/>
    <s v="146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8"/>
    <s v="Polyline"/>
    <n v="1"/>
    <n v="3278"/>
    <n v="1"/>
    <n v="3278"/>
    <s v="148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79"/>
    <s v="Polyline"/>
    <n v="1"/>
    <n v="3279"/>
    <n v="1"/>
    <n v="3279"/>
    <s v="150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0"/>
    <s v="Polyline"/>
    <n v="1"/>
    <n v="3280"/>
    <n v="1"/>
    <n v="3280"/>
    <s v="15200 1174565476600"/>
    <n v="1174565476600"/>
    <s v="Hangman Creek"/>
    <n v="200.12"/>
    <n v="569"/>
    <n v="5.0000000000000001E-3"/>
    <n v="13.7"/>
    <n v="21.5"/>
    <n v="2742"/>
    <n v="4303"/>
    <n v="3"/>
    <x v="2"/>
    <n v="1"/>
    <n v="4303"/>
    <n v="2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1"/>
    <s v="Polyline"/>
    <n v="1"/>
    <n v="3281"/>
    <n v="1"/>
    <n v="3281"/>
    <s v="15400 1174565476600"/>
    <n v="1174565476600"/>
    <s v="Hangman Creek"/>
    <n v="200.12"/>
    <n v="565"/>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2"/>
    <s v="Polyline"/>
    <n v="1"/>
    <n v="3282"/>
    <n v="1"/>
    <n v="3282"/>
    <s v="15600 1174565476600"/>
    <n v="1174565476600"/>
    <s v="Hangman Creek"/>
    <n v="200.12"/>
    <n v="566"/>
    <n v="0"/>
    <n v="13.7"/>
    <n v="21.5"/>
    <n v="2742"/>
    <n v="4303"/>
    <n v="2"/>
    <x v="2"/>
    <n v="0.5"/>
    <n v="2152"/>
    <n v="100"/>
    <n v="1"/>
    <n v="274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3"/>
    <s v="Polyline"/>
    <n v="1"/>
    <n v="3283"/>
    <n v="1"/>
    <n v="3283"/>
    <s v="15800 1174565476600"/>
    <n v="1174565476600"/>
    <s v="Hangman Creek"/>
    <n v="200.428"/>
    <n v="565"/>
    <n v="0"/>
    <n v="13.7"/>
    <n v="21.5"/>
    <n v="2746"/>
    <n v="4309"/>
    <n v="2"/>
    <x v="2"/>
    <n v="0.5"/>
    <n v="2155"/>
    <n v="100"/>
    <n v="1"/>
    <n v="274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4"/>
    <s v="Polyline"/>
    <n v="1"/>
    <n v="3284"/>
    <n v="1"/>
    <n v="3284"/>
    <s v="16000 1174565476600"/>
    <n v="1174565476600"/>
    <s v="Hangman Creek"/>
    <n v="200.126"/>
    <n v="565"/>
    <n v="0"/>
    <n v="13.6"/>
    <n v="21.4"/>
    <n v="2722"/>
    <n v="4283"/>
    <n v="2"/>
    <x v="2"/>
    <n v="0.5"/>
    <n v="214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86"/>
    <s v="Polyline"/>
    <n v="1"/>
    <n v="3286"/>
    <n v="1"/>
    <n v="3286"/>
    <s v="16400 1174565476600"/>
    <n v="1174565476600"/>
    <s v="Hangman Creek"/>
    <n v="200.126"/>
    <n v="565"/>
    <n v="0"/>
    <n v="13.6"/>
    <n v="21.5"/>
    <n v="2722"/>
    <n v="4303"/>
    <n v="2"/>
    <x v="2"/>
    <n v="0.5"/>
    <n v="215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4"/>
    <s v="Polyline"/>
    <n v="1"/>
    <n v="3294"/>
    <n v="1"/>
    <n v="3294"/>
    <s v="18000 1174565476600"/>
    <n v="1174565476600"/>
    <s v="Hangman Creek"/>
    <n v="200.126"/>
    <n v="568"/>
    <n v="5.0000000000000001E-3"/>
    <n v="13.6"/>
    <n v="21.4"/>
    <n v="2722"/>
    <n v="4283"/>
    <n v="3"/>
    <x v="2"/>
    <n v="1"/>
    <n v="4283"/>
    <n v="2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5"/>
    <s v="Polyline"/>
    <n v="1"/>
    <n v="3295"/>
    <n v="1"/>
    <n v="3295"/>
    <s v="18200 1174565476600"/>
    <n v="1174565476600"/>
    <s v="Hangman Creek"/>
    <n v="200.43100000000001"/>
    <n v="570"/>
    <n v="0"/>
    <n v="13.6"/>
    <n v="21.4"/>
    <n v="2726"/>
    <n v="4289"/>
    <n v="2"/>
    <x v="2"/>
    <n v="0.5"/>
    <n v="2145"/>
    <n v="100"/>
    <n v="1"/>
    <n v="272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6"/>
    <s v="Polyline"/>
    <n v="1"/>
    <n v="3296"/>
    <n v="1"/>
    <n v="3296"/>
    <s v="18400 1174565476600"/>
    <n v="1174565476600"/>
    <s v="Hangman Creek"/>
    <n v="200.126"/>
    <n v="569"/>
    <n v="0"/>
    <n v="13.6"/>
    <n v="21.4"/>
    <n v="2722"/>
    <n v="4283"/>
    <n v="2"/>
    <x v="2"/>
    <n v="0.5"/>
    <n v="214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7"/>
    <s v="Polyline"/>
    <n v="1"/>
    <n v="3297"/>
    <n v="1"/>
    <n v="3297"/>
    <s v="18600 1174565476600"/>
    <n v="1174565476600"/>
    <s v="Hangman Creek"/>
    <n v="200.126"/>
    <n v="567"/>
    <n v="0"/>
    <n v="13.6"/>
    <n v="21.4"/>
    <n v="2722"/>
    <n v="4283"/>
    <n v="2"/>
    <x v="2"/>
    <n v="0.5"/>
    <n v="214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8"/>
    <s v="Polyline"/>
    <n v="1"/>
    <n v="3298"/>
    <n v="1"/>
    <n v="3298"/>
    <s v="18800 1174565476600"/>
    <n v="1174565476600"/>
    <s v="Hangman Creek"/>
    <n v="200.126"/>
    <n v="569"/>
    <n v="5.0000000000000001E-3"/>
    <n v="13.6"/>
    <n v="21.4"/>
    <n v="2722"/>
    <n v="4283"/>
    <n v="3"/>
    <x v="2"/>
    <n v="1"/>
    <n v="4283"/>
    <n v="2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299"/>
    <s v="Polyline"/>
    <n v="1"/>
    <n v="3299"/>
    <n v="1"/>
    <n v="3299"/>
    <s v="19000 1174565476600"/>
    <n v="1174565476600"/>
    <s v="Hangman Creek"/>
    <n v="200.126"/>
    <n v="568"/>
    <n v="0"/>
    <n v="13.6"/>
    <n v="21.4"/>
    <n v="2722"/>
    <n v="4283"/>
    <n v="2"/>
    <x v="2"/>
    <n v="0.5"/>
    <n v="214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0"/>
    <s v="Polyline"/>
    <n v="1"/>
    <n v="3300"/>
    <n v="1"/>
    <n v="3300"/>
    <s v="19200 1174565476600"/>
    <n v="1174565476600"/>
    <s v="Hangman Creek"/>
    <n v="200.126"/>
    <n v="569"/>
    <n v="0"/>
    <n v="13.6"/>
    <n v="21.4"/>
    <n v="2722"/>
    <n v="4283"/>
    <n v="2"/>
    <x v="2"/>
    <n v="0.5"/>
    <n v="214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2"/>
    <s v="Polyline"/>
    <n v="1"/>
    <n v="3302"/>
    <n v="1"/>
    <n v="3302"/>
    <s v="19600 1174565476600"/>
    <n v="1174565476600"/>
    <s v="Hangman Creek"/>
    <n v="200.126"/>
    <n v="568"/>
    <n v="0"/>
    <n v="13.6"/>
    <n v="21.4"/>
    <n v="2722"/>
    <n v="4283"/>
    <n v="2"/>
    <x v="2"/>
    <n v="0.5"/>
    <n v="2142"/>
    <n v="1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4"/>
    <s v="Polyline"/>
    <n v="1"/>
    <n v="3304"/>
    <n v="1"/>
    <n v="3304"/>
    <s v="20000 1174565476600"/>
    <n v="1174565476600"/>
    <s v="Hangman Creek"/>
    <n v="200.126"/>
    <n v="568"/>
    <n v="5.0000000000000001E-3"/>
    <n v="13.6"/>
    <n v="21.4"/>
    <n v="2722"/>
    <n v="4283"/>
    <n v="3"/>
    <x v="2"/>
    <n v="1"/>
    <n v="4283"/>
    <n v="2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07"/>
    <s v="Polyline"/>
    <n v="1"/>
    <n v="3307"/>
    <n v="1"/>
    <n v="3307"/>
    <s v="20600 1174565476600"/>
    <n v="1174565476600"/>
    <s v="Hangman Creek"/>
    <n v="200.126"/>
    <n v="581"/>
    <n v="5.0000000000000001E-3"/>
    <n v="13.6"/>
    <n v="21.4"/>
    <n v="2722"/>
    <n v="4283"/>
    <n v="3"/>
    <x v="2"/>
    <n v="1"/>
    <n v="4283"/>
    <n v="2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1"/>
    <s v="Polyline"/>
    <n v="1"/>
    <n v="3311"/>
    <n v="1"/>
    <n v="3311"/>
    <s v="21400 1174565476600"/>
    <n v="1174565476600"/>
    <s v="Hangman Creek"/>
    <n v="200.126"/>
    <n v="570"/>
    <n v="5.0000000000000001E-3"/>
    <n v="13.6"/>
    <n v="21.4"/>
    <n v="2722"/>
    <n v="4283"/>
    <n v="3"/>
    <x v="2"/>
    <n v="1"/>
    <n v="4283"/>
    <n v="200"/>
    <n v="1"/>
    <n v="272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4"/>
    <s v="Polyline"/>
    <n v="1"/>
    <n v="3314"/>
    <n v="1"/>
    <n v="3314"/>
    <s v="22000 1174565476600"/>
    <n v="1174565476600"/>
    <s v="Hangman Creek"/>
    <n v="200.43100000000001"/>
    <n v="572"/>
    <n v="0"/>
    <n v="13.6"/>
    <n v="21.4"/>
    <n v="2726"/>
    <n v="4289"/>
    <n v="2"/>
    <x v="2"/>
    <n v="0.5"/>
    <n v="2145"/>
    <n v="100"/>
    <n v="1"/>
    <n v="272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8"/>
    <s v="Polyline"/>
    <n v="1"/>
    <n v="3318"/>
    <n v="1"/>
    <n v="3318"/>
    <s v="22800 1174565476600"/>
    <n v="1174565476600"/>
    <s v="Hangman Creek"/>
    <n v="200.126"/>
    <n v="574"/>
    <n v="0"/>
    <n v="13.5"/>
    <n v="21.3"/>
    <n v="2702"/>
    <n v="4263"/>
    <n v="2"/>
    <x v="2"/>
    <n v="0.5"/>
    <n v="213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19"/>
    <s v="Polyline"/>
    <n v="1"/>
    <n v="3319"/>
    <n v="1"/>
    <n v="3319"/>
    <s v="23000 1174565476600"/>
    <n v="1174565476600"/>
    <s v="Hangman Creek"/>
    <n v="200.126"/>
    <n v="575"/>
    <n v="0"/>
    <n v="13.5"/>
    <n v="21.3"/>
    <n v="2702"/>
    <n v="4263"/>
    <n v="2"/>
    <x v="2"/>
    <n v="0.5"/>
    <n v="213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0"/>
    <s v="Polyline"/>
    <n v="1"/>
    <n v="3320"/>
    <n v="1"/>
    <n v="3320"/>
    <s v="23200 1174565476600"/>
    <n v="1174565476600"/>
    <s v="Hangman Creek"/>
    <n v="200.43100000000001"/>
    <n v="574"/>
    <n v="0"/>
    <n v="13.5"/>
    <n v="21.3"/>
    <n v="2706"/>
    <n v="4269"/>
    <n v="2"/>
    <x v="2"/>
    <n v="0.5"/>
    <n v="2135"/>
    <n v="100"/>
    <n v="1"/>
    <n v="270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1"/>
    <s v="Polyline"/>
    <n v="1"/>
    <n v="3321"/>
    <n v="1"/>
    <n v="3321"/>
    <s v="23400 1174565476600"/>
    <n v="1174565476600"/>
    <s v="Hangman Creek"/>
    <n v="200.126"/>
    <n v="574"/>
    <n v="0"/>
    <n v="13.5"/>
    <n v="21.3"/>
    <n v="2702"/>
    <n v="4263"/>
    <n v="2"/>
    <x v="2"/>
    <n v="0.5"/>
    <n v="213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2"/>
    <s v="Polyline"/>
    <n v="1"/>
    <n v="3322"/>
    <n v="1"/>
    <n v="3322"/>
    <s v="23600 1174565476600"/>
    <n v="1174565476600"/>
    <s v="Hangman Creek"/>
    <n v="200.126"/>
    <n v="577"/>
    <n v="0"/>
    <n v="13.5"/>
    <n v="21.3"/>
    <n v="2702"/>
    <n v="4263"/>
    <n v="2"/>
    <x v="2"/>
    <n v="0.5"/>
    <n v="213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3"/>
    <s v="Polyline"/>
    <n v="1"/>
    <n v="3323"/>
    <n v="1"/>
    <n v="3323"/>
    <s v="23800 1174565476600"/>
    <n v="1174565476600"/>
    <s v="Hangman Creek"/>
    <n v="200.126"/>
    <n v="574"/>
    <n v="0"/>
    <n v="13.5"/>
    <n v="21.3"/>
    <n v="2702"/>
    <n v="4263"/>
    <n v="2"/>
    <x v="2"/>
    <n v="0.5"/>
    <n v="213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4"/>
    <s v="Polyline"/>
    <n v="1"/>
    <n v="3324"/>
    <n v="1"/>
    <n v="3324"/>
    <s v="24000 1174565476600"/>
    <n v="1174565476600"/>
    <s v="Hangman Creek"/>
    <n v="200.126"/>
    <n v="574"/>
    <n v="0"/>
    <n v="13.5"/>
    <n v="21.3"/>
    <n v="2702"/>
    <n v="4263"/>
    <n v="2"/>
    <x v="2"/>
    <n v="0.5"/>
    <n v="213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5"/>
    <s v="Polyline"/>
    <n v="1"/>
    <n v="3325"/>
    <n v="1"/>
    <n v="3325"/>
    <s v="24200 1174565476600"/>
    <n v="1174565476600"/>
    <s v="Hangman Creek"/>
    <n v="200.126"/>
    <n v="574"/>
    <n v="0"/>
    <n v="13.5"/>
    <n v="21.2"/>
    <n v="2702"/>
    <n v="4243"/>
    <n v="2"/>
    <x v="2"/>
    <n v="0.5"/>
    <n v="212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6"/>
    <s v="Polyline"/>
    <n v="1"/>
    <n v="3326"/>
    <n v="1"/>
    <n v="3326"/>
    <s v="24400 1174565476600"/>
    <n v="1174565476600"/>
    <s v="Hangman Creek"/>
    <n v="200.43100000000001"/>
    <n v="575"/>
    <n v="0"/>
    <n v="13.5"/>
    <n v="21.2"/>
    <n v="2706"/>
    <n v="4249"/>
    <n v="2"/>
    <x v="2"/>
    <n v="0.5"/>
    <n v="2125"/>
    <n v="100"/>
    <n v="1"/>
    <n v="2706"/>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7"/>
    <s v="Polyline"/>
    <n v="1"/>
    <n v="3327"/>
    <n v="1"/>
    <n v="3327"/>
    <s v="24600 1174565476600"/>
    <n v="1174565476600"/>
    <s v="Hangman Creek"/>
    <n v="200.126"/>
    <n v="574"/>
    <n v="0"/>
    <n v="13.5"/>
    <n v="21.2"/>
    <n v="2702"/>
    <n v="4243"/>
    <n v="2"/>
    <x v="2"/>
    <n v="0.5"/>
    <n v="2122"/>
    <n v="100"/>
    <n v="1"/>
    <n v="270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8"/>
    <s v="Polyline"/>
    <n v="1"/>
    <n v="3328"/>
    <n v="1"/>
    <n v="3328"/>
    <s v="24800 1174565476600"/>
    <n v="1174565476600"/>
    <s v="Hangman Creek"/>
    <n v="200.126"/>
    <n v="574"/>
    <n v="0"/>
    <n v="13.4"/>
    <n v="21.2"/>
    <n v="2682"/>
    <n v="4243"/>
    <n v="2"/>
    <x v="2"/>
    <n v="0.5"/>
    <n v="2122"/>
    <n v="1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29"/>
    <s v="Polyline"/>
    <n v="1"/>
    <n v="3329"/>
    <n v="1"/>
    <n v="3329"/>
    <s v="25000 1174565476600"/>
    <n v="1174565476600"/>
    <s v="Hangman Creek"/>
    <n v="200.126"/>
    <n v="574"/>
    <n v="0"/>
    <n v="13.4"/>
    <n v="21.2"/>
    <n v="2682"/>
    <n v="4243"/>
    <n v="2"/>
    <x v="2"/>
    <n v="0.5"/>
    <n v="2122"/>
    <n v="1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0"/>
    <s v="Polyline"/>
    <n v="1"/>
    <n v="3330"/>
    <n v="1"/>
    <n v="3330"/>
    <s v="25200 1174565476600"/>
    <n v="1174565476600"/>
    <s v="Hangman Creek"/>
    <n v="200.126"/>
    <n v="574"/>
    <n v="0"/>
    <n v="13.4"/>
    <n v="21.2"/>
    <n v="2682"/>
    <n v="4243"/>
    <n v="2"/>
    <x v="2"/>
    <n v="0.5"/>
    <n v="2122"/>
    <n v="1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7"/>
    <s v="Polyline"/>
    <n v="1"/>
    <n v="3337"/>
    <n v="1"/>
    <n v="3337"/>
    <s v="26600 1174565476600"/>
    <n v="1174565476600"/>
    <s v="Hangman Creek"/>
    <n v="200.13200000000001"/>
    <n v="574"/>
    <n v="5.0000000000000001E-3"/>
    <n v="13.4"/>
    <n v="21.2"/>
    <n v="2682"/>
    <n v="4243"/>
    <n v="3"/>
    <x v="2"/>
    <n v="1"/>
    <n v="4243"/>
    <n v="2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38"/>
    <s v="Polyline"/>
    <n v="1"/>
    <n v="3338"/>
    <n v="1"/>
    <n v="3338"/>
    <s v="26800 1174565476600"/>
    <n v="1174565476600"/>
    <s v="Hangman Creek"/>
    <n v="200.13200000000001"/>
    <n v="584"/>
    <n v="5.0000000000000001E-3"/>
    <n v="13.4"/>
    <n v="21.2"/>
    <n v="2682"/>
    <n v="4243"/>
    <n v="3"/>
    <x v="2"/>
    <n v="1"/>
    <n v="4243"/>
    <n v="2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40"/>
    <s v="Polyline"/>
    <n v="1"/>
    <n v="3340"/>
    <n v="1"/>
    <n v="3340"/>
    <s v="27200 1174565476600"/>
    <n v="1174565476600"/>
    <s v="Hangman Creek"/>
    <n v="200.13200000000001"/>
    <n v="576"/>
    <n v="0"/>
    <n v="13.4"/>
    <n v="21.2"/>
    <n v="2682"/>
    <n v="4243"/>
    <n v="2"/>
    <x v="2"/>
    <n v="0.5"/>
    <n v="2122"/>
    <n v="1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41"/>
    <s v="Polyline"/>
    <n v="1"/>
    <n v="3341"/>
    <n v="1"/>
    <n v="3341"/>
    <s v="27400 1174565476600"/>
    <n v="1174565476600"/>
    <s v="Hangman Creek"/>
    <n v="200.13200000000001"/>
    <n v="576"/>
    <n v="5.0000000000000001E-3"/>
    <n v="13.4"/>
    <n v="21.2"/>
    <n v="2682"/>
    <n v="4243"/>
    <n v="3"/>
    <x v="2"/>
    <n v="1"/>
    <n v="4243"/>
    <n v="2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42"/>
    <s v="Polyline"/>
    <n v="1"/>
    <n v="3342"/>
    <n v="1"/>
    <n v="3342"/>
    <s v="27600 1174565476600"/>
    <n v="1174565476600"/>
    <s v="Hangman Creek"/>
    <n v="200.13200000000001"/>
    <n v="577"/>
    <n v="5.0000000000000001E-3"/>
    <n v="13.4"/>
    <n v="21.2"/>
    <n v="2682"/>
    <n v="4243"/>
    <n v="3"/>
    <x v="2"/>
    <n v="1"/>
    <n v="4243"/>
    <n v="200"/>
    <n v="1"/>
    <n v="2682"/>
    <n v="200"/>
    <n v="1"/>
    <n v="1"/>
    <n v="4"/>
    <s v="meandering"/>
    <s v="Oncorhynchus mykiss"/>
    <s v="summer"/>
    <x v="0"/>
    <x v="0"/>
    <x v="0"/>
    <s v="SPHAN-s"/>
    <s v="na"/>
    <s v="na"/>
    <s v="independent"/>
    <s v="extirpated via barriers"/>
    <s v="anthropogenically blocked"/>
    <n v="170103060303"/>
    <s v="Lower Hangman Creek"/>
    <s v="N"/>
    <s v=" "/>
    <s v="Interior Columbia"/>
    <n v="0"/>
    <n v="234630.464026"/>
    <n v="1793956032.1700001"/>
  </r>
  <r>
    <n v="3343"/>
    <s v="Polyline"/>
    <n v="1"/>
    <n v="3343"/>
    <n v="0"/>
    <n v="3343"/>
    <s v="27800 1174565476600"/>
    <n v="1174565476600"/>
    <s v="Hangman Creek"/>
    <n v="200.15899999999999"/>
    <n v="577"/>
    <n v="5.0000000000000001E-3"/>
    <n v="13.4"/>
    <n v="21.2"/>
    <n v="2682"/>
    <n v="4243"/>
    <n v="3"/>
    <x v="2"/>
    <n v="1"/>
    <n v="4243"/>
    <n v="200"/>
    <n v="1"/>
    <n v="2682"/>
    <n v="200"/>
    <n v="1"/>
    <n v="1"/>
    <n v="4"/>
    <s v="meandering"/>
    <s v=" "/>
    <s v=" "/>
    <x v="1"/>
    <x v="2"/>
    <x v="5"/>
    <s v=" "/>
    <s v=" "/>
    <s v=" "/>
    <s v=" "/>
    <s v=" "/>
    <s v=" "/>
    <s v=" "/>
    <s v=" "/>
    <s v=" "/>
    <s v=" "/>
    <s v=" "/>
    <n v="0"/>
    <n v="0"/>
    <n v="0"/>
  </r>
  <r>
    <n v="3344"/>
    <s v="Polyline"/>
    <n v="1"/>
    <n v="3344"/>
    <n v="1"/>
    <n v="3344"/>
    <s v="28000 1174565476600"/>
    <n v="1174565476600"/>
    <s v="Hangman Creek"/>
    <n v="200.173"/>
    <n v="578"/>
    <n v="5.0000000000000001E-3"/>
    <n v="13.1"/>
    <n v="20.7"/>
    <n v="2622"/>
    <n v="4144"/>
    <n v="3"/>
    <x v="2"/>
    <n v="1"/>
    <n v="4144"/>
    <n v="200"/>
    <n v="1"/>
    <n v="262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45"/>
    <s v="Polyline"/>
    <n v="1"/>
    <n v="3345"/>
    <n v="1"/>
    <n v="3345"/>
    <s v="28200 1174565476600"/>
    <n v="1174565476600"/>
    <s v="Hangman Creek"/>
    <n v="200.47800000000001"/>
    <n v="579"/>
    <n v="0"/>
    <n v="13.1"/>
    <n v="20.7"/>
    <n v="2626"/>
    <n v="4150"/>
    <n v="2"/>
    <x v="2"/>
    <n v="0.5"/>
    <n v="2075"/>
    <n v="100"/>
    <n v="1"/>
    <n v="2626"/>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46"/>
    <s v="Polyline"/>
    <n v="1"/>
    <n v="3346"/>
    <n v="1"/>
    <n v="3346"/>
    <s v="28400 1174565476600"/>
    <n v="1174565476600"/>
    <s v="Hangman Creek"/>
    <n v="200.173"/>
    <n v="579"/>
    <n v="0"/>
    <n v="13.1"/>
    <n v="20.7"/>
    <n v="2622"/>
    <n v="4144"/>
    <n v="2"/>
    <x v="2"/>
    <n v="0.5"/>
    <n v="2072"/>
    <n v="100"/>
    <n v="1"/>
    <n v="262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47"/>
    <s v="Polyline"/>
    <n v="1"/>
    <n v="3347"/>
    <n v="1"/>
    <n v="3347"/>
    <s v="28600 1174565476600"/>
    <n v="1174565476600"/>
    <s v="Hangman Creek"/>
    <n v="200.173"/>
    <n v="579"/>
    <n v="0"/>
    <n v="13.1"/>
    <n v="20.7"/>
    <n v="2622"/>
    <n v="4144"/>
    <n v="2"/>
    <x v="2"/>
    <n v="0.5"/>
    <n v="2072"/>
    <n v="100"/>
    <n v="1"/>
    <n v="262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1"/>
    <s v="Polyline"/>
    <n v="1"/>
    <n v="3351"/>
    <n v="1"/>
    <n v="3351"/>
    <s v="29400 1174565476600"/>
    <n v="1174565476600"/>
    <s v="Hangman Creek"/>
    <n v="200.429"/>
    <n v="588"/>
    <n v="5.0000000000000001E-3"/>
    <n v="12.9"/>
    <n v="20.399999999999999"/>
    <n v="2586"/>
    <n v="4089"/>
    <n v="3"/>
    <x v="2"/>
    <n v="1"/>
    <n v="4089"/>
    <n v="200"/>
    <n v="1"/>
    <n v="2586"/>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3"/>
    <s v="Polyline"/>
    <n v="1"/>
    <n v="3353"/>
    <n v="1"/>
    <n v="3353"/>
    <s v="29800 1174565476600"/>
    <n v="1174565476600"/>
    <s v="Hangman Creek"/>
    <n v="200.124"/>
    <n v="587"/>
    <n v="0"/>
    <n v="12.9"/>
    <n v="20.399999999999999"/>
    <n v="2582"/>
    <n v="4083"/>
    <n v="2"/>
    <x v="2"/>
    <n v="0.5"/>
    <n v="2042"/>
    <n v="100"/>
    <n v="1"/>
    <n v="258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4"/>
    <s v="Polyline"/>
    <n v="1"/>
    <n v="3354"/>
    <n v="1"/>
    <n v="3354"/>
    <s v="30000 1174565476600"/>
    <n v="1174565476600"/>
    <s v="Hangman Creek"/>
    <n v="200.124"/>
    <n v="586"/>
    <n v="0"/>
    <n v="12.9"/>
    <n v="20.399999999999999"/>
    <n v="2582"/>
    <n v="4083"/>
    <n v="2"/>
    <x v="2"/>
    <n v="0.5"/>
    <n v="2042"/>
    <n v="100"/>
    <n v="1"/>
    <n v="258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5"/>
    <s v="Polyline"/>
    <n v="1"/>
    <n v="3355"/>
    <n v="1"/>
    <n v="3355"/>
    <s v="30200 1174565476600"/>
    <n v="1174565476600"/>
    <s v="Hangman Creek"/>
    <n v="200.124"/>
    <n v="586"/>
    <n v="0"/>
    <n v="12.9"/>
    <n v="20.399999999999999"/>
    <n v="2582"/>
    <n v="4083"/>
    <n v="2"/>
    <x v="2"/>
    <n v="0.5"/>
    <n v="2042"/>
    <n v="100"/>
    <n v="1"/>
    <n v="258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6"/>
    <s v="Polyline"/>
    <n v="1"/>
    <n v="3356"/>
    <n v="1"/>
    <n v="3356"/>
    <s v="30400 1174565476600"/>
    <n v="1174565476600"/>
    <s v="Hangman Creek"/>
    <n v="200.124"/>
    <n v="586"/>
    <n v="0"/>
    <n v="12.9"/>
    <n v="20.399999999999999"/>
    <n v="2582"/>
    <n v="4083"/>
    <n v="2"/>
    <x v="2"/>
    <n v="0.5"/>
    <n v="2042"/>
    <n v="100"/>
    <n v="1"/>
    <n v="258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7"/>
    <s v="Polyline"/>
    <n v="1"/>
    <n v="3357"/>
    <n v="1"/>
    <n v="3357"/>
    <s v="30600 1174565476600"/>
    <n v="1174565476600"/>
    <s v="Hangman Creek"/>
    <n v="200.124"/>
    <n v="586"/>
    <n v="0"/>
    <n v="12.9"/>
    <n v="20.399999999999999"/>
    <n v="2582"/>
    <n v="4083"/>
    <n v="2"/>
    <x v="2"/>
    <n v="0.5"/>
    <n v="2042"/>
    <n v="100"/>
    <n v="1"/>
    <n v="2582"/>
    <n v="200"/>
    <n v="1"/>
    <n v="1"/>
    <n v="4"/>
    <s v="meandering"/>
    <s v="Oncorhynchus mykiss"/>
    <s v="summer"/>
    <x v="0"/>
    <x v="0"/>
    <x v="0"/>
    <s v="SPHAN-s"/>
    <s v="na"/>
    <s v="na"/>
    <s v="independent"/>
    <s v="extirpated via barriers"/>
    <s v="anthropogenically blocked"/>
    <n v="170103060301"/>
    <s v="Spangle Creek"/>
    <s v="N"/>
    <s v=" "/>
    <s v="Interior Columbia"/>
    <n v="0"/>
    <n v="151737.85253800001"/>
    <n v="564967944.59500003"/>
  </r>
  <r>
    <n v="3358"/>
    <s v="Polyline"/>
    <n v="1"/>
    <n v="3358"/>
    <n v="0"/>
    <n v="3358"/>
    <s v="30800 1174565476600"/>
    <n v="1174565476600"/>
    <s v="Hangman Creek"/>
    <n v="200.429"/>
    <n v="586"/>
    <n v="0"/>
    <n v="12.9"/>
    <n v="20.399999999999999"/>
    <n v="2586"/>
    <n v="4089"/>
    <n v="2"/>
    <x v="2"/>
    <n v="0.5"/>
    <n v="2045"/>
    <n v="100"/>
    <n v="1"/>
    <n v="2586"/>
    <n v="200"/>
    <n v="1"/>
    <n v="1"/>
    <n v="4"/>
    <s v="meandering"/>
    <s v=" "/>
    <s v=" "/>
    <x v="1"/>
    <x v="2"/>
    <x v="5"/>
    <s v=" "/>
    <s v=" "/>
    <s v=" "/>
    <s v=" "/>
    <s v=" "/>
    <s v=" "/>
    <s v=" "/>
    <s v=" "/>
    <s v=" "/>
    <s v=" "/>
    <s v=" "/>
    <n v="0"/>
    <n v="0"/>
    <n v="0"/>
  </r>
  <r>
    <n v="3359"/>
    <s v="Polyline"/>
    <n v="1"/>
    <n v="3359"/>
    <n v="1"/>
    <n v="3359"/>
    <s v="31000 1174565476600"/>
    <n v="1174565476600"/>
    <s v="Hangman Creek"/>
    <n v="200.14500000000001"/>
    <n v="586"/>
    <n v="0"/>
    <n v="12.9"/>
    <n v="20.399999999999999"/>
    <n v="2582"/>
    <n v="4083"/>
    <n v="1"/>
    <x v="2"/>
    <n v="0.25"/>
    <n v="1021"/>
    <n v="50"/>
    <n v="1"/>
    <n v="25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0"/>
    <s v="Polyline"/>
    <n v="1"/>
    <n v="3360"/>
    <n v="1"/>
    <n v="3360"/>
    <s v="31200 1174565476600"/>
    <n v="1174565476600"/>
    <s v="Hangman Creek"/>
    <n v="200.14699999999999"/>
    <n v="586"/>
    <n v="0"/>
    <n v="10.7"/>
    <n v="17.2"/>
    <n v="2142"/>
    <n v="3443"/>
    <n v="1"/>
    <x v="2"/>
    <n v="0.25"/>
    <n v="861"/>
    <n v="50"/>
    <n v="1"/>
    <n v="21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1"/>
    <s v="Polyline"/>
    <n v="1"/>
    <n v="3361"/>
    <n v="1"/>
    <n v="3361"/>
    <s v="31400 1174565476600"/>
    <n v="1174565476600"/>
    <s v="Hangman Creek"/>
    <n v="200.14699999999999"/>
    <n v="586"/>
    <n v="0"/>
    <n v="10.7"/>
    <n v="17.2"/>
    <n v="2142"/>
    <n v="3443"/>
    <n v="1"/>
    <x v="2"/>
    <n v="0.25"/>
    <n v="861"/>
    <n v="50"/>
    <n v="1"/>
    <n v="21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2"/>
    <s v="Polyline"/>
    <n v="1"/>
    <n v="3362"/>
    <n v="1"/>
    <n v="3362"/>
    <s v="31600 1174565476600"/>
    <n v="1174565476600"/>
    <s v="Hangman Creek"/>
    <n v="200.14699999999999"/>
    <n v="586"/>
    <n v="0"/>
    <n v="10.7"/>
    <n v="17.2"/>
    <n v="2142"/>
    <n v="3443"/>
    <n v="1"/>
    <x v="2"/>
    <n v="0.25"/>
    <n v="861"/>
    <n v="50"/>
    <n v="1"/>
    <n v="21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3"/>
    <s v="Polyline"/>
    <n v="1"/>
    <n v="3363"/>
    <n v="1"/>
    <n v="3363"/>
    <s v="31800 1174565476600"/>
    <n v="1174565476600"/>
    <s v="Hangman Creek"/>
    <n v="200.14699999999999"/>
    <n v="588"/>
    <n v="0"/>
    <n v="10.7"/>
    <n v="17.2"/>
    <n v="2142"/>
    <n v="3443"/>
    <n v="1"/>
    <x v="2"/>
    <n v="0.25"/>
    <n v="861"/>
    <n v="50"/>
    <n v="1"/>
    <n v="21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4"/>
    <s v="Polyline"/>
    <n v="1"/>
    <n v="3364"/>
    <n v="1"/>
    <n v="3364"/>
    <s v="32000 1174565476600"/>
    <n v="1174565476600"/>
    <s v="Hangman Creek"/>
    <n v="200.44800000000001"/>
    <n v="586"/>
    <n v="5.0000000000000001E-3"/>
    <n v="10.7"/>
    <n v="17.2"/>
    <n v="2145"/>
    <n v="3448"/>
    <n v="1"/>
    <x v="2"/>
    <n v="0.25"/>
    <n v="862"/>
    <n v="50"/>
    <n v="1"/>
    <n v="214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7"/>
    <s v="Polyline"/>
    <n v="1"/>
    <n v="3367"/>
    <n v="1"/>
    <n v="3367"/>
    <s v="32600 1174565476600"/>
    <n v="1174565476600"/>
    <s v="Hangman Creek"/>
    <n v="200.13499999999999"/>
    <n v="587"/>
    <n v="5.0000000000000001E-3"/>
    <n v="10.6"/>
    <n v="17.100000000000001"/>
    <n v="2121"/>
    <n v="3422"/>
    <n v="3"/>
    <x v="2"/>
    <n v="1"/>
    <n v="342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8"/>
    <s v="Polyline"/>
    <n v="1"/>
    <n v="3368"/>
    <n v="1"/>
    <n v="3368"/>
    <s v="32800 1174565476600"/>
    <n v="1174565476600"/>
    <s v="Hangman Creek"/>
    <n v="200.13499999999999"/>
    <n v="588"/>
    <n v="5.0000000000000001E-3"/>
    <n v="10.6"/>
    <n v="17.100000000000001"/>
    <n v="2121"/>
    <n v="3422"/>
    <n v="3"/>
    <x v="2"/>
    <n v="1"/>
    <n v="342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69"/>
    <s v="Polyline"/>
    <n v="1"/>
    <n v="3369"/>
    <n v="1"/>
    <n v="3369"/>
    <s v="33000 1174565476600"/>
    <n v="1174565476600"/>
    <s v="Hangman Creek"/>
    <n v="200.13499999999999"/>
    <n v="588"/>
    <n v="5.0000000000000001E-3"/>
    <n v="10.6"/>
    <n v="17.100000000000001"/>
    <n v="2121"/>
    <n v="3422"/>
    <n v="3"/>
    <x v="2"/>
    <n v="1"/>
    <n v="342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0"/>
    <s v="Polyline"/>
    <n v="1"/>
    <n v="3370"/>
    <n v="1"/>
    <n v="3370"/>
    <s v="33200 1174565476600"/>
    <n v="1174565476600"/>
    <s v="Hangman Creek"/>
    <n v="200.44"/>
    <n v="588"/>
    <n v="0"/>
    <n v="10.6"/>
    <n v="17.100000000000001"/>
    <n v="2125"/>
    <n v="3428"/>
    <n v="2"/>
    <x v="2"/>
    <n v="0.5"/>
    <n v="1714"/>
    <n v="100"/>
    <n v="1"/>
    <n v="212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1"/>
    <s v="Polyline"/>
    <n v="1"/>
    <n v="3371"/>
    <n v="1"/>
    <n v="3371"/>
    <s v="33400 1174565476600"/>
    <n v="1174565476600"/>
    <s v="Hangman Creek"/>
    <n v="200.13499999999999"/>
    <n v="590"/>
    <n v="0.01"/>
    <n v="10.6"/>
    <n v="17.100000000000001"/>
    <n v="2121"/>
    <n v="3422"/>
    <n v="3"/>
    <x v="2"/>
    <n v="1"/>
    <n v="342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2"/>
    <s v="Polyline"/>
    <n v="1"/>
    <n v="3372"/>
    <n v="1"/>
    <n v="3372"/>
    <s v="33600 1174565476600"/>
    <n v="1174565476600"/>
    <s v="Hangman Creek"/>
    <n v="200.13499999999999"/>
    <n v="591"/>
    <n v="5.0000000000000001E-3"/>
    <n v="10.6"/>
    <n v="17.100000000000001"/>
    <n v="2121"/>
    <n v="3422"/>
    <n v="3"/>
    <x v="2"/>
    <n v="1"/>
    <n v="342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4"/>
    <s v="Polyline"/>
    <n v="1"/>
    <n v="3374"/>
    <n v="1"/>
    <n v="3374"/>
    <s v="34000 1174565476600"/>
    <n v="1174565476600"/>
    <s v="Hangman Creek"/>
    <n v="200.13499999999999"/>
    <n v="591"/>
    <n v="0"/>
    <n v="10.6"/>
    <n v="17.100000000000001"/>
    <n v="2121"/>
    <n v="3422"/>
    <n v="2"/>
    <x v="2"/>
    <n v="0.5"/>
    <n v="1711"/>
    <n v="1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5"/>
    <s v="Polyline"/>
    <n v="1"/>
    <n v="3375"/>
    <n v="1"/>
    <n v="3375"/>
    <s v="34200 1174565476600"/>
    <n v="1174565476600"/>
    <s v="Hangman Creek"/>
    <n v="200.13499999999999"/>
    <n v="592"/>
    <n v="5.0000000000000001E-3"/>
    <n v="10.6"/>
    <n v="17.100000000000001"/>
    <n v="2121"/>
    <n v="3422"/>
    <n v="3"/>
    <x v="2"/>
    <n v="1"/>
    <n v="342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6"/>
    <s v="Polyline"/>
    <n v="1"/>
    <n v="3376"/>
    <n v="1"/>
    <n v="3376"/>
    <s v="34400 1174565476600"/>
    <n v="1174565476600"/>
    <s v="Hangman Creek"/>
    <n v="200.44"/>
    <n v="594"/>
    <n v="0.01"/>
    <n v="10.6"/>
    <n v="17.100000000000001"/>
    <n v="2125"/>
    <n v="3428"/>
    <n v="3"/>
    <x v="2"/>
    <n v="1"/>
    <n v="3428"/>
    <n v="200"/>
    <n v="1"/>
    <n v="212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7"/>
    <s v="Polyline"/>
    <n v="1"/>
    <n v="3377"/>
    <n v="1"/>
    <n v="3377"/>
    <s v="34600 1174565476600"/>
    <n v="1174565476600"/>
    <s v="Hangman Creek"/>
    <n v="200.13499999999999"/>
    <n v="597"/>
    <n v="0"/>
    <n v="10.6"/>
    <n v="17.100000000000001"/>
    <n v="2121"/>
    <n v="3422"/>
    <n v="2"/>
    <x v="2"/>
    <n v="0.5"/>
    <n v="1711"/>
    <n v="1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8"/>
    <s v="Polyline"/>
    <n v="1"/>
    <n v="3378"/>
    <n v="1"/>
    <n v="3378"/>
    <s v="34800 1174565476600"/>
    <n v="1174565476600"/>
    <s v="Hangman Creek"/>
    <n v="200.13499999999999"/>
    <n v="595"/>
    <n v="0"/>
    <n v="10.6"/>
    <n v="17.100000000000001"/>
    <n v="2121"/>
    <n v="3422"/>
    <n v="2"/>
    <x v="2"/>
    <n v="0.5"/>
    <n v="1711"/>
    <n v="1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79"/>
    <s v="Polyline"/>
    <n v="1"/>
    <n v="3379"/>
    <n v="1"/>
    <n v="3379"/>
    <s v="35000 1174565476600"/>
    <n v="1174565476600"/>
    <s v="Hangman Creek"/>
    <n v="200.13499999999999"/>
    <n v="595"/>
    <n v="0"/>
    <n v="10.6"/>
    <n v="17"/>
    <n v="2121"/>
    <n v="3402"/>
    <n v="2"/>
    <x v="2"/>
    <n v="0.5"/>
    <n v="1701"/>
    <n v="1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3"/>
    <s v="Polyline"/>
    <n v="1"/>
    <n v="3383"/>
    <n v="1"/>
    <n v="3383"/>
    <s v="35800 1174565476600"/>
    <n v="1174565476600"/>
    <s v="Hangman Creek"/>
    <n v="200.441"/>
    <n v="600"/>
    <n v="5.0000000000000001E-3"/>
    <n v="10.6"/>
    <n v="17"/>
    <n v="2125"/>
    <n v="3407"/>
    <n v="3"/>
    <x v="2"/>
    <n v="1"/>
    <n v="3407"/>
    <n v="200"/>
    <n v="1"/>
    <n v="212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4"/>
    <s v="Polyline"/>
    <n v="1"/>
    <n v="3384"/>
    <n v="1"/>
    <n v="3384"/>
    <s v="36000 1174565476600"/>
    <n v="1174565476600"/>
    <s v="Hangman Creek"/>
    <n v="200.13499999999999"/>
    <n v="599"/>
    <n v="5.0000000000000001E-3"/>
    <n v="10.6"/>
    <n v="17"/>
    <n v="2121"/>
    <n v="3402"/>
    <n v="3"/>
    <x v="2"/>
    <n v="1"/>
    <n v="3402"/>
    <n v="2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7"/>
    <s v="Polyline"/>
    <n v="1"/>
    <n v="3387"/>
    <n v="1"/>
    <n v="3387"/>
    <s v="36600 1174565476600"/>
    <n v="1174565476600"/>
    <s v="Hangman Creek"/>
    <n v="200.16399999999999"/>
    <n v="601"/>
    <n v="0"/>
    <n v="10.6"/>
    <n v="17"/>
    <n v="2122"/>
    <n v="3403"/>
    <n v="2"/>
    <x v="2"/>
    <n v="0.5"/>
    <n v="1702"/>
    <n v="100"/>
    <n v="1"/>
    <n v="21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8"/>
    <s v="Polyline"/>
    <n v="1"/>
    <n v="3388"/>
    <n v="1"/>
    <n v="3388"/>
    <s v="36800 1174565476600"/>
    <n v="1174565476600"/>
    <s v="Hangman Creek"/>
    <n v="200.18600000000001"/>
    <n v="602"/>
    <n v="1.4999999999999999E-2"/>
    <n v="10.6"/>
    <n v="17"/>
    <n v="2122"/>
    <n v="3403"/>
    <n v="3"/>
    <x v="2"/>
    <n v="1"/>
    <n v="3403"/>
    <n v="200"/>
    <n v="1"/>
    <n v="21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89"/>
    <s v="Polyline"/>
    <n v="1"/>
    <n v="3389"/>
    <n v="1"/>
    <n v="3389"/>
    <s v="37000 1174565476600"/>
    <n v="1174565476600"/>
    <s v="Hangman Creek"/>
    <n v="200.49199999999999"/>
    <n v="603"/>
    <n v="0"/>
    <n v="10.6"/>
    <n v="17"/>
    <n v="2125"/>
    <n v="3408"/>
    <n v="2"/>
    <x v="2"/>
    <n v="0.5"/>
    <n v="1704"/>
    <n v="100"/>
    <n v="1"/>
    <n v="212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0"/>
    <s v="Polyline"/>
    <n v="1"/>
    <n v="3390"/>
    <n v="1"/>
    <n v="3390"/>
    <s v="37200 1174565476600"/>
    <n v="1174565476600"/>
    <s v="Hangman Creek"/>
    <n v="200.18700000000001"/>
    <n v="603"/>
    <n v="0"/>
    <n v="10.6"/>
    <n v="17"/>
    <n v="2122"/>
    <n v="3403"/>
    <n v="2"/>
    <x v="2"/>
    <n v="0.5"/>
    <n v="1702"/>
    <n v="100"/>
    <n v="1"/>
    <n v="21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1"/>
    <s v="Polyline"/>
    <n v="1"/>
    <n v="3391"/>
    <n v="1"/>
    <n v="3391"/>
    <s v="37400 1174565476600"/>
    <n v="1174565476600"/>
    <s v="Hangman Creek"/>
    <n v="200.18600000000001"/>
    <n v="603"/>
    <n v="5.0000000000000001E-3"/>
    <n v="10.6"/>
    <n v="17"/>
    <n v="2122"/>
    <n v="3403"/>
    <n v="3"/>
    <x v="2"/>
    <n v="1"/>
    <n v="3403"/>
    <n v="200"/>
    <n v="1"/>
    <n v="21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2"/>
    <s v="Polyline"/>
    <n v="1"/>
    <n v="3392"/>
    <n v="1"/>
    <n v="3392"/>
    <s v="37600 1174565476600"/>
    <n v="1174565476600"/>
    <s v="Hangman Creek"/>
    <n v="200.18600000000001"/>
    <n v="605"/>
    <n v="0.01"/>
    <n v="10.6"/>
    <n v="17"/>
    <n v="2122"/>
    <n v="3403"/>
    <n v="3"/>
    <x v="2"/>
    <n v="1"/>
    <n v="3403"/>
    <n v="200"/>
    <n v="1"/>
    <n v="21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3"/>
    <s v="Polyline"/>
    <n v="1"/>
    <n v="3393"/>
    <n v="1"/>
    <n v="3393"/>
    <s v="37800 1174565476600"/>
    <n v="1174565476600"/>
    <s v="Hangman Creek"/>
    <n v="200.18600000000001"/>
    <n v="608"/>
    <n v="0"/>
    <n v="10.6"/>
    <n v="17"/>
    <n v="2122"/>
    <n v="3403"/>
    <n v="2"/>
    <x v="2"/>
    <n v="0.5"/>
    <n v="1702"/>
    <n v="100"/>
    <n v="1"/>
    <n v="21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5"/>
    <s v="Polyline"/>
    <n v="1"/>
    <n v="3395"/>
    <n v="1"/>
    <n v="3395"/>
    <s v="38200 1174565476600"/>
    <n v="1174565476600"/>
    <s v="Hangman Creek"/>
    <n v="200.47900000000001"/>
    <n v="609"/>
    <n v="5.0000000000000001E-3"/>
    <n v="10.6"/>
    <n v="17"/>
    <n v="2125"/>
    <n v="3408"/>
    <n v="3"/>
    <x v="2"/>
    <n v="1"/>
    <n v="3408"/>
    <n v="200"/>
    <n v="1"/>
    <n v="212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8"/>
    <s v="Polyline"/>
    <n v="1"/>
    <n v="3398"/>
    <n v="1"/>
    <n v="3398"/>
    <s v="38800 1174565476600"/>
    <n v="1174565476600"/>
    <s v="Hangman Creek"/>
    <n v="200.13800000000001"/>
    <n v="612"/>
    <n v="0"/>
    <n v="10.6"/>
    <n v="17"/>
    <n v="2121"/>
    <n v="3402"/>
    <n v="2"/>
    <x v="2"/>
    <n v="0.5"/>
    <n v="1701"/>
    <n v="100"/>
    <n v="1"/>
    <n v="212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399"/>
    <s v="Polyline"/>
    <n v="1"/>
    <n v="3399"/>
    <n v="1"/>
    <n v="3399"/>
    <s v="39000 1174565476600"/>
    <n v="1174565476600"/>
    <s v="Hangman Creek"/>
    <n v="200.13800000000001"/>
    <n v="612"/>
    <n v="0"/>
    <n v="10.5"/>
    <n v="16.899999999999999"/>
    <n v="2101"/>
    <n v="3382"/>
    <n v="2"/>
    <x v="2"/>
    <n v="0.5"/>
    <n v="1691"/>
    <n v="100"/>
    <n v="1"/>
    <n v="21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06"/>
    <s v="Polyline"/>
    <n v="1"/>
    <n v="3406"/>
    <n v="1"/>
    <n v="3406"/>
    <s v="40400 1174565476600"/>
    <n v="1174565476600"/>
    <s v="Hangman Creek"/>
    <n v="200.12200000000001"/>
    <n v="621"/>
    <n v="5.0000000000000001E-3"/>
    <n v="10.5"/>
    <n v="16.8"/>
    <n v="2101"/>
    <n v="3362"/>
    <n v="3"/>
    <x v="2"/>
    <n v="1"/>
    <n v="3362"/>
    <n v="200"/>
    <n v="1"/>
    <n v="21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11"/>
    <s v="Polyline"/>
    <n v="1"/>
    <n v="3411"/>
    <n v="1"/>
    <n v="3411"/>
    <s v="41400 1174565476600"/>
    <n v="1174565476600"/>
    <s v="Hangman Creek"/>
    <n v="200.12200000000001"/>
    <n v="640"/>
    <n v="0"/>
    <n v="10.5"/>
    <n v="16.8"/>
    <n v="2101"/>
    <n v="3362"/>
    <n v="2"/>
    <x v="2"/>
    <n v="0.5"/>
    <n v="1681"/>
    <n v="100"/>
    <n v="1"/>
    <n v="21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0"/>
    <s v="Polyline"/>
    <n v="1"/>
    <n v="3430"/>
    <n v="1"/>
    <n v="3430"/>
    <s v="45200 1174565476600"/>
    <n v="1174565476600"/>
    <s v="Hangman Creek"/>
    <n v="200.13399999999999"/>
    <n v="675"/>
    <n v="5.0000000000000001E-3"/>
    <n v="10.4"/>
    <n v="16.7"/>
    <n v="2081"/>
    <n v="3342"/>
    <n v="3"/>
    <x v="2"/>
    <n v="1"/>
    <n v="3342"/>
    <n v="200"/>
    <n v="1"/>
    <n v="2081"/>
    <n v="200"/>
    <n v="1"/>
    <n v="0"/>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7"/>
    <s v="Polyline"/>
    <n v="1"/>
    <n v="3437"/>
    <n v="1"/>
    <n v="3437"/>
    <s v="46600 1174565476600"/>
    <n v="1174565476600"/>
    <s v="Hangman Creek"/>
    <n v="200.17"/>
    <n v="686"/>
    <n v="0"/>
    <n v="10.3"/>
    <n v="16.600000000000001"/>
    <n v="2062"/>
    <n v="3323"/>
    <n v="2"/>
    <x v="2"/>
    <n v="0.5"/>
    <n v="1662"/>
    <n v="100"/>
    <n v="1"/>
    <n v="206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39"/>
    <s v="Polyline"/>
    <n v="1"/>
    <n v="3439"/>
    <n v="1"/>
    <n v="3439"/>
    <s v="47000 1174565476600"/>
    <n v="1174565476600"/>
    <s v="Hangman Creek"/>
    <n v="200.47499999999999"/>
    <n v="681"/>
    <n v="5.0000000000000001E-3"/>
    <n v="10.3"/>
    <n v="16.600000000000001"/>
    <n v="2065"/>
    <n v="3328"/>
    <n v="3"/>
    <x v="2"/>
    <n v="1"/>
    <n v="3328"/>
    <n v="200"/>
    <n v="1"/>
    <n v="206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1"/>
    <s v="Polyline"/>
    <n v="1"/>
    <n v="3441"/>
    <n v="1"/>
    <n v="3441"/>
    <s v="47400 1174565476600"/>
    <n v="1174565476600"/>
    <s v="Hangman Creek"/>
    <n v="200.17"/>
    <n v="692"/>
    <n v="5.0000000000000001E-3"/>
    <n v="10.3"/>
    <n v="16.600000000000001"/>
    <n v="2062"/>
    <n v="3323"/>
    <n v="3"/>
    <x v="2"/>
    <n v="1"/>
    <n v="3323"/>
    <n v="200"/>
    <n v="1"/>
    <n v="2062"/>
    <n v="200"/>
    <n v="1"/>
    <n v="1"/>
    <n v="4"/>
    <s v="island-braided"/>
    <s v="Oncorhynchus mykiss"/>
    <s v="summer"/>
    <x v="0"/>
    <x v="0"/>
    <x v="0"/>
    <s v="SPHAN-s"/>
    <s v="na"/>
    <s v="na"/>
    <s v="independent"/>
    <s v="extirpated via barriers"/>
    <s v="anthropogenically blocked"/>
    <n v="170103060204"/>
    <s v="Middle Hangman Creek"/>
    <s v="N"/>
    <s v=" "/>
    <s v="Interior Columbia"/>
    <n v="0"/>
    <n v="360512.06253200001"/>
    <n v="3370789873.3400002"/>
  </r>
  <r>
    <n v="3442"/>
    <s v="Polyline"/>
    <n v="1"/>
    <n v="3442"/>
    <n v="1"/>
    <n v="3442"/>
    <s v="47600 1174565476600"/>
    <n v="1174565476600"/>
    <s v="Hangman Creek"/>
    <n v="200.17"/>
    <n v="686"/>
    <n v="5.0000000000000001E-3"/>
    <n v="10.3"/>
    <n v="16.600000000000001"/>
    <n v="2062"/>
    <n v="3323"/>
    <n v="3"/>
    <x v="2"/>
    <n v="1"/>
    <n v="3323"/>
    <n v="200"/>
    <n v="1"/>
    <n v="206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3"/>
    <s v="Polyline"/>
    <n v="1"/>
    <n v="3443"/>
    <n v="1"/>
    <n v="3443"/>
    <s v="47800 1174565476600"/>
    <n v="1174565476600"/>
    <s v="Hangman Creek"/>
    <n v="200.17"/>
    <n v="688"/>
    <n v="5.0000000000000001E-3"/>
    <n v="10.3"/>
    <n v="16.600000000000001"/>
    <n v="2062"/>
    <n v="3323"/>
    <n v="3"/>
    <x v="2"/>
    <n v="1"/>
    <n v="3323"/>
    <n v="200"/>
    <n v="1"/>
    <n v="206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4"/>
    <s v="Polyline"/>
    <n v="1"/>
    <n v="3444"/>
    <n v="1"/>
    <n v="3444"/>
    <s v="48000 1174565476600"/>
    <n v="1174565476600"/>
    <s v="Hangman Creek"/>
    <n v="200.17"/>
    <n v="689"/>
    <n v="0"/>
    <n v="10.3"/>
    <n v="16.5"/>
    <n v="2062"/>
    <n v="3303"/>
    <n v="2"/>
    <x v="2"/>
    <n v="0.5"/>
    <n v="1652"/>
    <n v="100"/>
    <n v="1"/>
    <n v="206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49"/>
    <s v="Polyline"/>
    <n v="1"/>
    <n v="3449"/>
    <n v="1"/>
    <n v="3449"/>
    <s v="49000 1174565476600"/>
    <n v="1174565476600"/>
    <s v="Hangman Creek"/>
    <n v="200.17"/>
    <n v="697"/>
    <n v="5.0000000000000001E-3"/>
    <n v="10.3"/>
    <n v="16.600000000000001"/>
    <n v="2062"/>
    <n v="3323"/>
    <n v="3"/>
    <x v="2"/>
    <n v="1"/>
    <n v="3323"/>
    <n v="200"/>
    <n v="1"/>
    <n v="206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1"/>
    <s v="Polyline"/>
    <n v="1"/>
    <n v="3451"/>
    <n v="1"/>
    <n v="3451"/>
    <s v="49400 1174565476600"/>
    <n v="1174565476600"/>
    <s v="Hangman Creek"/>
    <n v="200.47399999999999"/>
    <n v="694"/>
    <n v="0"/>
    <n v="10.3"/>
    <n v="16.5"/>
    <n v="2065"/>
    <n v="3308"/>
    <n v="2"/>
    <x v="2"/>
    <n v="0.5"/>
    <n v="1654"/>
    <n v="100"/>
    <n v="1"/>
    <n v="206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55"/>
    <s v="Polyline"/>
    <n v="1"/>
    <n v="3455"/>
    <n v="1"/>
    <n v="3455"/>
    <s v="50200 1174565476600"/>
    <n v="1174565476600"/>
    <s v="Hangman Creek"/>
    <n v="200.161"/>
    <n v="699"/>
    <n v="0"/>
    <n v="10.3"/>
    <n v="16.5"/>
    <n v="2062"/>
    <n v="3303"/>
    <n v="2"/>
    <x v="2"/>
    <n v="0.5"/>
    <n v="1652"/>
    <n v="100"/>
    <n v="1"/>
    <n v="206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0"/>
    <s v="Polyline"/>
    <n v="1"/>
    <n v="3460"/>
    <n v="1"/>
    <n v="3460"/>
    <s v="51200 1174565476600"/>
    <n v="1174565476600"/>
    <s v="Hangman Creek"/>
    <n v="200.14599999999999"/>
    <n v="703"/>
    <n v="0"/>
    <n v="10"/>
    <n v="16.2"/>
    <n v="2001"/>
    <n v="3242"/>
    <n v="2"/>
    <x v="2"/>
    <n v="0.5"/>
    <n v="1621"/>
    <n v="100"/>
    <n v="1"/>
    <n v="20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1"/>
    <s v="Polyline"/>
    <n v="1"/>
    <n v="3461"/>
    <n v="1"/>
    <n v="3461"/>
    <s v="51400 1174565476600"/>
    <n v="1174565476600"/>
    <s v="Hangman Creek"/>
    <n v="200.14599999999999"/>
    <n v="706"/>
    <n v="0"/>
    <n v="10"/>
    <n v="16.2"/>
    <n v="2001"/>
    <n v="3242"/>
    <n v="2"/>
    <x v="2"/>
    <n v="0.5"/>
    <n v="1621"/>
    <n v="100"/>
    <n v="1"/>
    <n v="20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6"/>
    <s v="Polyline"/>
    <n v="1"/>
    <n v="3466"/>
    <n v="1"/>
    <n v="3466"/>
    <s v="52400 1174565476600"/>
    <n v="1174565476600"/>
    <s v="Hangman Creek"/>
    <n v="200.14599999999999"/>
    <n v="710"/>
    <n v="0"/>
    <n v="10"/>
    <n v="16.2"/>
    <n v="2001"/>
    <n v="3242"/>
    <n v="2"/>
    <x v="2"/>
    <n v="0.5"/>
    <n v="1621"/>
    <n v="100"/>
    <n v="1"/>
    <n v="20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7"/>
    <s v="Polyline"/>
    <n v="1"/>
    <n v="3467"/>
    <n v="1"/>
    <n v="3467"/>
    <s v="52600 1174565476600"/>
    <n v="1174565476600"/>
    <s v="Hangman Creek"/>
    <n v="200.14599999999999"/>
    <n v="708"/>
    <n v="0"/>
    <n v="10"/>
    <n v="16.2"/>
    <n v="2001"/>
    <n v="3242"/>
    <n v="2"/>
    <x v="2"/>
    <n v="0.5"/>
    <n v="1621"/>
    <n v="100"/>
    <n v="1"/>
    <n v="20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8"/>
    <s v="Polyline"/>
    <n v="1"/>
    <n v="3468"/>
    <n v="1"/>
    <n v="3468"/>
    <s v="52800 1174565476600"/>
    <n v="1174565476600"/>
    <s v="Hangman Creek"/>
    <n v="200.14599999999999"/>
    <n v="708"/>
    <n v="0"/>
    <n v="10"/>
    <n v="16.2"/>
    <n v="2001"/>
    <n v="3242"/>
    <n v="2"/>
    <x v="2"/>
    <n v="0.5"/>
    <n v="1621"/>
    <n v="100"/>
    <n v="1"/>
    <n v="20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69"/>
    <s v="Polyline"/>
    <n v="1"/>
    <n v="3469"/>
    <n v="1"/>
    <n v="3469"/>
    <s v="53000 1174565476600"/>
    <n v="1174565476600"/>
    <s v="Hangman Creek"/>
    <n v="200.14599999999999"/>
    <n v="708"/>
    <n v="0"/>
    <n v="10"/>
    <n v="16.2"/>
    <n v="2001"/>
    <n v="3242"/>
    <n v="2"/>
    <x v="2"/>
    <n v="0.5"/>
    <n v="1621"/>
    <n v="100"/>
    <n v="1"/>
    <n v="200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1"/>
    <s v="Polyline"/>
    <n v="1"/>
    <n v="3471"/>
    <n v="1"/>
    <n v="3471"/>
    <s v="53400 1174565476600"/>
    <n v="1174565476600"/>
    <s v="Hangman Creek"/>
    <n v="200.227"/>
    <n v="710"/>
    <n v="0"/>
    <n v="10"/>
    <n v="16.100000000000001"/>
    <n v="2002"/>
    <n v="3224"/>
    <n v="2"/>
    <x v="2"/>
    <n v="0.5"/>
    <n v="1612"/>
    <n v="100"/>
    <n v="1"/>
    <n v="200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2"/>
    <s v="Polyline"/>
    <n v="1"/>
    <n v="3472"/>
    <n v="1"/>
    <n v="3472"/>
    <s v="53600 1174565476600"/>
    <n v="1174565476600"/>
    <s v="Hangman Creek"/>
    <n v="200.227"/>
    <n v="708"/>
    <n v="0"/>
    <n v="10"/>
    <n v="16.100000000000001"/>
    <n v="2002"/>
    <n v="3224"/>
    <n v="2"/>
    <x v="2"/>
    <n v="0.5"/>
    <n v="1612"/>
    <n v="100"/>
    <n v="1"/>
    <n v="200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4"/>
    <s v="Polyline"/>
    <n v="1"/>
    <n v="3474"/>
    <n v="1"/>
    <n v="3474"/>
    <s v="54000 1174565476600"/>
    <n v="1174565476600"/>
    <s v="Hangman Creek"/>
    <n v="200.227"/>
    <n v="714"/>
    <n v="5.0000000000000001E-3"/>
    <n v="10"/>
    <n v="16.100000000000001"/>
    <n v="2002"/>
    <n v="3224"/>
    <n v="3"/>
    <x v="2"/>
    <n v="1"/>
    <n v="3224"/>
    <n v="200"/>
    <n v="1"/>
    <n v="200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5"/>
    <s v="Polyline"/>
    <n v="1"/>
    <n v="3475"/>
    <n v="1"/>
    <n v="3475"/>
    <s v="54200 1174565476600"/>
    <n v="1174565476600"/>
    <s v="Hangman Creek"/>
    <n v="200.227"/>
    <n v="713"/>
    <n v="5.0000000000000001E-3"/>
    <n v="10"/>
    <n v="16.100000000000001"/>
    <n v="2002"/>
    <n v="3224"/>
    <n v="3"/>
    <x v="2"/>
    <n v="1"/>
    <n v="3224"/>
    <n v="200"/>
    <n v="1"/>
    <n v="200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6"/>
    <s v="Polyline"/>
    <n v="1"/>
    <n v="3476"/>
    <n v="1"/>
    <n v="3476"/>
    <s v="54400 1174565476600"/>
    <n v="1174565476600"/>
    <s v="Hangman Creek"/>
    <n v="200.48599999999999"/>
    <n v="713"/>
    <n v="5.0000000000000001E-3"/>
    <n v="9.9"/>
    <n v="16.100000000000001"/>
    <n v="1985"/>
    <n v="3228"/>
    <n v="3"/>
    <x v="2"/>
    <n v="1"/>
    <n v="3228"/>
    <n v="200"/>
    <n v="1"/>
    <n v="198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7"/>
    <s v="Polyline"/>
    <n v="1"/>
    <n v="3477"/>
    <n v="1"/>
    <n v="3477"/>
    <s v="54600 1174565476600"/>
    <n v="1174565476600"/>
    <s v="Hangman Creek"/>
    <n v="200.15799999999999"/>
    <n v="713"/>
    <n v="5.0000000000000001E-3"/>
    <n v="9.9"/>
    <n v="16"/>
    <n v="1982"/>
    <n v="3203"/>
    <n v="3"/>
    <x v="2"/>
    <n v="1"/>
    <n v="3203"/>
    <n v="2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8"/>
    <s v="Polyline"/>
    <n v="1"/>
    <n v="3478"/>
    <n v="1"/>
    <n v="3478"/>
    <s v="54800 1174565476600"/>
    <n v="1174565476600"/>
    <s v="Hangman Creek"/>
    <n v="200.15700000000001"/>
    <n v="711"/>
    <n v="5.0000000000000001E-3"/>
    <n v="9.9"/>
    <n v="16"/>
    <n v="1982"/>
    <n v="3203"/>
    <n v="3"/>
    <x v="2"/>
    <n v="1"/>
    <n v="3203"/>
    <n v="2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79"/>
    <s v="Polyline"/>
    <n v="1"/>
    <n v="3479"/>
    <n v="1"/>
    <n v="3479"/>
    <s v="55000 1174565476600"/>
    <n v="1174565476600"/>
    <s v="Hangman Creek"/>
    <n v="200.15799999999999"/>
    <n v="711"/>
    <n v="0"/>
    <n v="9.9"/>
    <n v="16"/>
    <n v="1982"/>
    <n v="3203"/>
    <n v="2"/>
    <x v="2"/>
    <n v="0.5"/>
    <n v="1602"/>
    <n v="1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0"/>
    <s v="Polyline"/>
    <n v="1"/>
    <n v="3480"/>
    <n v="1"/>
    <n v="3480"/>
    <s v="55200 1174565476600"/>
    <n v="1174565476600"/>
    <s v="Hangman Creek"/>
    <n v="200.15799999999999"/>
    <n v="711"/>
    <n v="5.0000000000000001E-3"/>
    <n v="9.9"/>
    <n v="16"/>
    <n v="1982"/>
    <n v="3203"/>
    <n v="3"/>
    <x v="2"/>
    <n v="1"/>
    <n v="3203"/>
    <n v="2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1"/>
    <s v="Polyline"/>
    <n v="1"/>
    <n v="3481"/>
    <n v="1"/>
    <n v="3481"/>
    <s v="55400 1174565476600"/>
    <n v="1174565476600"/>
    <s v="Hangman Creek"/>
    <n v="200.15700000000001"/>
    <n v="713"/>
    <n v="5.0000000000000001E-3"/>
    <n v="9.9"/>
    <n v="16"/>
    <n v="1982"/>
    <n v="3203"/>
    <n v="3"/>
    <x v="2"/>
    <n v="1"/>
    <n v="3203"/>
    <n v="2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2"/>
    <s v="Polyline"/>
    <n v="1"/>
    <n v="3482"/>
    <n v="1"/>
    <n v="3482"/>
    <s v="55600 1174565476600"/>
    <n v="1174565476600"/>
    <s v="Hangman Creek"/>
    <n v="200.15799999999999"/>
    <n v="713"/>
    <n v="0"/>
    <n v="9.9"/>
    <n v="16"/>
    <n v="1982"/>
    <n v="3203"/>
    <n v="2"/>
    <x v="2"/>
    <n v="0.5"/>
    <n v="1602"/>
    <n v="1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3"/>
    <s v="Polyline"/>
    <n v="1"/>
    <n v="3483"/>
    <n v="1"/>
    <n v="3483"/>
    <s v="55800 1174565476600"/>
    <n v="1174565476600"/>
    <s v="Hangman Creek"/>
    <n v="200.46299999999999"/>
    <n v="713"/>
    <n v="0"/>
    <n v="9.9"/>
    <n v="16"/>
    <n v="1985"/>
    <n v="3207"/>
    <n v="2"/>
    <x v="2"/>
    <n v="0.5"/>
    <n v="1604"/>
    <n v="100"/>
    <n v="1"/>
    <n v="198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4"/>
    <s v="Polyline"/>
    <n v="1"/>
    <n v="3484"/>
    <n v="1"/>
    <n v="3484"/>
    <s v="56000 1174565476600"/>
    <n v="1174565476600"/>
    <s v="Hangman Creek"/>
    <n v="200.16200000000001"/>
    <n v="714"/>
    <n v="5.0000000000000001E-3"/>
    <n v="9.9"/>
    <n v="16"/>
    <n v="1982"/>
    <n v="3203"/>
    <n v="3"/>
    <x v="2"/>
    <n v="1"/>
    <n v="3203"/>
    <n v="2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5"/>
    <s v="Polyline"/>
    <n v="1"/>
    <n v="3485"/>
    <n v="1"/>
    <n v="3485"/>
    <s v="56200 1174565476600"/>
    <n v="1174565476600"/>
    <s v="Hangman Creek"/>
    <n v="200.167"/>
    <n v="713"/>
    <n v="0"/>
    <n v="9.9"/>
    <n v="16"/>
    <n v="1982"/>
    <n v="3203"/>
    <n v="2"/>
    <x v="2"/>
    <n v="0.5"/>
    <n v="1602"/>
    <n v="1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6"/>
    <s v="Polyline"/>
    <n v="1"/>
    <n v="3486"/>
    <n v="1"/>
    <n v="3486"/>
    <s v="56400 1174565476600"/>
    <n v="1174565476600"/>
    <s v="Hangman Creek"/>
    <n v="200.167"/>
    <n v="713"/>
    <n v="0"/>
    <n v="9.9"/>
    <n v="16"/>
    <n v="1982"/>
    <n v="3203"/>
    <n v="2"/>
    <x v="2"/>
    <n v="0.5"/>
    <n v="1602"/>
    <n v="100"/>
    <n v="1"/>
    <n v="19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89"/>
    <s v="Polyline"/>
    <n v="1"/>
    <n v="3489"/>
    <n v="1"/>
    <n v="3489"/>
    <s v="57000 1174565476600"/>
    <n v="1174565476600"/>
    <s v="Hangman Creek"/>
    <n v="200.43199999999999"/>
    <n v="718"/>
    <n v="0"/>
    <n v="9.9"/>
    <n v="15.9"/>
    <n v="1984"/>
    <n v="3187"/>
    <n v="2"/>
    <x v="2"/>
    <n v="0.5"/>
    <n v="1594"/>
    <n v="100"/>
    <n v="1"/>
    <n v="1984"/>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1"/>
    <s v="Polyline"/>
    <n v="1"/>
    <n v="3491"/>
    <n v="1"/>
    <n v="3491"/>
    <s v="57400 1174565476600"/>
    <n v="1174565476600"/>
    <s v="Hangman Creek"/>
    <n v="200.12700000000001"/>
    <n v="716"/>
    <n v="0"/>
    <n v="9.9"/>
    <n v="15.9"/>
    <n v="1981"/>
    <n v="3182"/>
    <n v="2"/>
    <x v="2"/>
    <n v="0.5"/>
    <n v="1591"/>
    <n v="100"/>
    <n v="1"/>
    <n v="19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2"/>
    <s v="Polyline"/>
    <n v="1"/>
    <n v="3492"/>
    <n v="1"/>
    <n v="3492"/>
    <s v="57600 1174565476600"/>
    <n v="1174565476600"/>
    <s v="Hangman Creek"/>
    <n v="200.12700000000001"/>
    <n v="716"/>
    <n v="0"/>
    <n v="9.9"/>
    <n v="15.9"/>
    <n v="1981"/>
    <n v="3182"/>
    <n v="2"/>
    <x v="2"/>
    <n v="0.5"/>
    <n v="1591"/>
    <n v="100"/>
    <n v="1"/>
    <n v="19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3"/>
    <s v="Polyline"/>
    <n v="1"/>
    <n v="3493"/>
    <n v="1"/>
    <n v="3493"/>
    <s v="57800 1174565476600"/>
    <n v="1174565476600"/>
    <s v="Hangman Creek"/>
    <n v="200.12700000000001"/>
    <n v="716"/>
    <n v="5.0000000000000001E-3"/>
    <n v="9.9"/>
    <n v="15.9"/>
    <n v="1981"/>
    <n v="3182"/>
    <n v="3"/>
    <x v="2"/>
    <n v="1"/>
    <n v="3182"/>
    <n v="200"/>
    <n v="1"/>
    <n v="19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5"/>
    <s v="Polyline"/>
    <n v="1"/>
    <n v="3495"/>
    <n v="1"/>
    <n v="3495"/>
    <s v="58200 1174565476600"/>
    <n v="1174565476600"/>
    <s v="Hangman Creek"/>
    <n v="200.43199999999999"/>
    <n v="717"/>
    <n v="0"/>
    <n v="9.9"/>
    <n v="15.9"/>
    <n v="1984"/>
    <n v="3187"/>
    <n v="2"/>
    <x v="2"/>
    <n v="0.5"/>
    <n v="1594"/>
    <n v="100"/>
    <n v="1"/>
    <n v="1984"/>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7"/>
    <s v="Polyline"/>
    <n v="1"/>
    <n v="3497"/>
    <n v="1"/>
    <n v="3497"/>
    <s v="58600 1174565476600"/>
    <n v="1174565476600"/>
    <s v="Hangman Creek"/>
    <n v="200.12700000000001"/>
    <n v="717"/>
    <n v="0"/>
    <n v="9.9"/>
    <n v="15.9"/>
    <n v="1981"/>
    <n v="3182"/>
    <n v="2"/>
    <x v="2"/>
    <n v="0.5"/>
    <n v="1591"/>
    <n v="100"/>
    <n v="1"/>
    <n v="19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498"/>
    <s v="Polyline"/>
    <n v="1"/>
    <n v="3498"/>
    <n v="1"/>
    <n v="3498"/>
    <s v="58800 1174565476600"/>
    <n v="1174565476600"/>
    <s v="Hangman Creek"/>
    <n v="200.12700000000001"/>
    <n v="718"/>
    <n v="0"/>
    <n v="9.8000000000000007"/>
    <n v="15.9"/>
    <n v="1961"/>
    <n v="3182"/>
    <n v="2"/>
    <x v="2"/>
    <n v="0.5"/>
    <n v="1591"/>
    <n v="100"/>
    <n v="1"/>
    <n v="196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1"/>
    <s v="Polyline"/>
    <n v="1"/>
    <n v="3501"/>
    <n v="1"/>
    <n v="3501"/>
    <s v="59400 1174565476600"/>
    <n v="1174565476600"/>
    <s v="Hangman Creek"/>
    <n v="200.44300000000001"/>
    <n v="720"/>
    <n v="0"/>
    <n v="9.8000000000000007"/>
    <n v="15.8"/>
    <n v="1964"/>
    <n v="3167"/>
    <n v="2"/>
    <x v="2"/>
    <n v="0.5"/>
    <n v="1584"/>
    <n v="100"/>
    <n v="1"/>
    <n v="1964"/>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3"/>
    <s v="Polyline"/>
    <n v="1"/>
    <n v="3503"/>
    <n v="1"/>
    <n v="3503"/>
    <s v="59800 1174565476600"/>
    <n v="1174565476600"/>
    <s v="Hangman Creek"/>
    <n v="200.13800000000001"/>
    <n v="724"/>
    <n v="5.0000000000000001E-3"/>
    <n v="9.8000000000000007"/>
    <n v="15.8"/>
    <n v="1961"/>
    <n v="3162"/>
    <n v="3"/>
    <x v="2"/>
    <n v="1"/>
    <n v="3162"/>
    <n v="200"/>
    <n v="1"/>
    <n v="196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4"/>
    <s v="Polyline"/>
    <n v="1"/>
    <n v="3504"/>
    <n v="1"/>
    <n v="3504"/>
    <s v="60000 1174565476600"/>
    <n v="1174565476600"/>
    <s v="Hangman Creek"/>
    <n v="200.13800000000001"/>
    <n v="725"/>
    <n v="0"/>
    <n v="9.8000000000000007"/>
    <n v="15.8"/>
    <n v="1961"/>
    <n v="3162"/>
    <n v="2"/>
    <x v="2"/>
    <n v="0.5"/>
    <n v="1581"/>
    <n v="100"/>
    <n v="1"/>
    <n v="196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5"/>
    <s v="Polyline"/>
    <n v="1"/>
    <n v="3505"/>
    <n v="1"/>
    <n v="3505"/>
    <s v="60200 1174565476600"/>
    <n v="1174565476600"/>
    <s v="Hangman Creek"/>
    <n v="200.13800000000001"/>
    <n v="725"/>
    <n v="0"/>
    <n v="9.8000000000000007"/>
    <n v="15.8"/>
    <n v="1961"/>
    <n v="3162"/>
    <n v="2"/>
    <x v="2"/>
    <n v="0.5"/>
    <n v="1581"/>
    <n v="100"/>
    <n v="1"/>
    <n v="196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6"/>
    <s v="Polyline"/>
    <n v="1"/>
    <n v="3506"/>
    <n v="1"/>
    <n v="3506"/>
    <s v="60400 1174565476600"/>
    <n v="1174565476600"/>
    <s v="Hangman Creek"/>
    <n v="200.13800000000001"/>
    <n v="725"/>
    <n v="5.0000000000000001E-3"/>
    <n v="9.8000000000000007"/>
    <n v="15.8"/>
    <n v="1961"/>
    <n v="3162"/>
    <n v="3"/>
    <x v="2"/>
    <n v="1"/>
    <n v="3162"/>
    <n v="200"/>
    <n v="1"/>
    <n v="196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7"/>
    <s v="Polyline"/>
    <n v="1"/>
    <n v="3507"/>
    <n v="1"/>
    <n v="3507"/>
    <s v="60600 1174565476600"/>
    <n v="1174565476600"/>
    <s v="Hangman Creek"/>
    <n v="200.13800000000001"/>
    <n v="726"/>
    <n v="0"/>
    <n v="9.8000000000000007"/>
    <n v="15.8"/>
    <n v="1961"/>
    <n v="3162"/>
    <n v="2"/>
    <x v="2"/>
    <n v="0.5"/>
    <n v="1581"/>
    <n v="100"/>
    <n v="1"/>
    <n v="196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8"/>
    <s v="Polyline"/>
    <n v="1"/>
    <n v="3508"/>
    <n v="1"/>
    <n v="3508"/>
    <s v="60800 1174565476600"/>
    <n v="1174565476600"/>
    <s v="Hangman Creek"/>
    <n v="200.45"/>
    <n v="725"/>
    <n v="0"/>
    <n v="9.6999999999999993"/>
    <n v="15.7"/>
    <n v="1944"/>
    <n v="3147"/>
    <n v="2"/>
    <x v="2"/>
    <n v="0.5"/>
    <n v="1574"/>
    <n v="100"/>
    <n v="1"/>
    <n v="1944"/>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09"/>
    <s v="Polyline"/>
    <n v="1"/>
    <n v="3509"/>
    <n v="1"/>
    <n v="3509"/>
    <s v="61000 1174565476600"/>
    <n v="1174565476600"/>
    <s v="Hangman Creek"/>
    <n v="200.14500000000001"/>
    <n v="725"/>
    <n v="0"/>
    <n v="9.6999999999999993"/>
    <n v="15.7"/>
    <n v="1941"/>
    <n v="3142"/>
    <n v="2"/>
    <x v="2"/>
    <n v="0.5"/>
    <n v="1571"/>
    <n v="100"/>
    <n v="1"/>
    <n v="19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0"/>
    <s v="Polyline"/>
    <n v="1"/>
    <n v="3510"/>
    <n v="1"/>
    <n v="3510"/>
    <s v="61200 1174565476600"/>
    <n v="1174565476600"/>
    <s v="Hangman Creek"/>
    <n v="200.14500000000001"/>
    <n v="726"/>
    <n v="0"/>
    <n v="9.6999999999999993"/>
    <n v="15.7"/>
    <n v="1941"/>
    <n v="3142"/>
    <n v="2"/>
    <x v="2"/>
    <n v="0.5"/>
    <n v="1571"/>
    <n v="100"/>
    <n v="1"/>
    <n v="19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2"/>
    <s v="Polyline"/>
    <n v="1"/>
    <n v="3512"/>
    <n v="1"/>
    <n v="3512"/>
    <s v="61600 1174565476600"/>
    <n v="1174565476600"/>
    <s v="Hangman Creek"/>
    <n v="200.14500000000001"/>
    <n v="726"/>
    <n v="0"/>
    <n v="9.6999999999999993"/>
    <n v="15.8"/>
    <n v="1941"/>
    <n v="3162"/>
    <n v="2"/>
    <x v="2"/>
    <n v="0.5"/>
    <n v="1581"/>
    <n v="100"/>
    <n v="1"/>
    <n v="19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7"/>
    <s v="Polyline"/>
    <n v="1"/>
    <n v="3517"/>
    <n v="1"/>
    <n v="3517"/>
    <s v="62600 1174565476600"/>
    <n v="1174565476600"/>
    <s v="Hangman Creek"/>
    <n v="200.14500000000001"/>
    <n v="728"/>
    <n v="0"/>
    <n v="9.6999999999999993"/>
    <n v="15.7"/>
    <n v="1941"/>
    <n v="3142"/>
    <n v="2"/>
    <x v="2"/>
    <n v="0.5"/>
    <n v="1571"/>
    <n v="100"/>
    <n v="1"/>
    <n v="194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8"/>
    <s v="Polyline"/>
    <n v="1"/>
    <n v="3518"/>
    <n v="1"/>
    <n v="3518"/>
    <s v="62800 1174565476600"/>
    <n v="1174565476600"/>
    <s v="Hangman Creek"/>
    <n v="200.14500000000001"/>
    <n v="729"/>
    <n v="5.0000000000000001E-3"/>
    <n v="9.6999999999999993"/>
    <n v="15.7"/>
    <n v="1941"/>
    <n v="3142"/>
    <n v="3"/>
    <x v="2"/>
    <n v="1"/>
    <n v="3142"/>
    <n v="200"/>
    <n v="1"/>
    <n v="194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19"/>
    <s v="Polyline"/>
    <n v="1"/>
    <n v="3519"/>
    <n v="1"/>
    <n v="3519"/>
    <s v="63000 1174565476600"/>
    <n v="1174565476600"/>
    <s v="Hangman Creek"/>
    <n v="200.14500000000001"/>
    <n v="732"/>
    <n v="5.0000000000000001E-3"/>
    <n v="9.6999999999999993"/>
    <n v="15.7"/>
    <n v="1941"/>
    <n v="3142"/>
    <n v="3"/>
    <x v="2"/>
    <n v="1"/>
    <n v="3142"/>
    <n v="200"/>
    <n v="1"/>
    <n v="194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2"/>
    <s v="Polyline"/>
    <n v="1"/>
    <n v="3522"/>
    <n v="1"/>
    <n v="3522"/>
    <s v="63600 1174565476600"/>
    <n v="1174565476600"/>
    <s v="Hangman Creek"/>
    <n v="200.14500000000001"/>
    <n v="730"/>
    <n v="5.0000000000000001E-3"/>
    <n v="9.6999999999999993"/>
    <n v="15.7"/>
    <n v="1941"/>
    <n v="3142"/>
    <n v="3"/>
    <x v="2"/>
    <n v="1"/>
    <n v="3142"/>
    <n v="200"/>
    <n v="1"/>
    <n v="194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3"/>
    <s v="Polyline"/>
    <n v="1"/>
    <n v="3523"/>
    <n v="1"/>
    <n v="3523"/>
    <s v="63800 1174565476600"/>
    <n v="1174565476600"/>
    <s v="Hangman Creek"/>
    <n v="200.154"/>
    <n v="733"/>
    <n v="5.0000000000000001E-3"/>
    <n v="9.6999999999999993"/>
    <n v="15.7"/>
    <n v="1941"/>
    <n v="3142"/>
    <n v="3"/>
    <x v="2"/>
    <n v="1"/>
    <n v="3142"/>
    <n v="200"/>
    <n v="1"/>
    <n v="194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4"/>
    <s v="Polyline"/>
    <n v="1"/>
    <n v="3524"/>
    <n v="1"/>
    <n v="3524"/>
    <s v="64000 1174565476600"/>
    <n v="1174565476600"/>
    <s v="Hangman Creek"/>
    <n v="200.173"/>
    <n v="731"/>
    <n v="0"/>
    <n v="9.6999999999999993"/>
    <n v="15.7"/>
    <n v="1942"/>
    <n v="3143"/>
    <n v="2"/>
    <x v="2"/>
    <n v="0.5"/>
    <n v="1572"/>
    <n v="100"/>
    <n v="1"/>
    <n v="19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5"/>
    <s v="Polyline"/>
    <n v="1"/>
    <n v="3525"/>
    <n v="1"/>
    <n v="3525"/>
    <s v="64200 1174565476600"/>
    <n v="1174565476600"/>
    <s v="Hangman Creek"/>
    <n v="200.173"/>
    <n v="734"/>
    <n v="0"/>
    <n v="9.6999999999999993"/>
    <n v="15.7"/>
    <n v="1942"/>
    <n v="3143"/>
    <n v="2"/>
    <x v="2"/>
    <n v="0.5"/>
    <n v="1572"/>
    <n v="100"/>
    <n v="1"/>
    <n v="19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6"/>
    <s v="Polyline"/>
    <n v="1"/>
    <n v="3526"/>
    <n v="1"/>
    <n v="3526"/>
    <s v="64400 1174565476600"/>
    <n v="1174565476600"/>
    <s v="Hangman Creek"/>
    <n v="200.47800000000001"/>
    <n v="732"/>
    <n v="5.0000000000000001E-3"/>
    <n v="9.6999999999999993"/>
    <n v="15.7"/>
    <n v="1945"/>
    <n v="3148"/>
    <n v="3"/>
    <x v="2"/>
    <n v="1"/>
    <n v="3148"/>
    <n v="200"/>
    <n v="1"/>
    <n v="1945"/>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7"/>
    <s v="Polyline"/>
    <n v="1"/>
    <n v="3527"/>
    <n v="1"/>
    <n v="3527"/>
    <s v="64600 1174565476600"/>
    <n v="1174565476600"/>
    <s v="Hangman Creek"/>
    <n v="200.173"/>
    <n v="732"/>
    <n v="0"/>
    <n v="9.6999999999999993"/>
    <n v="15.7"/>
    <n v="1942"/>
    <n v="3143"/>
    <n v="2"/>
    <x v="2"/>
    <n v="0.5"/>
    <n v="1572"/>
    <n v="100"/>
    <n v="1"/>
    <n v="19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28"/>
    <s v="Polyline"/>
    <n v="1"/>
    <n v="3528"/>
    <n v="1"/>
    <n v="3528"/>
    <s v="64800 1174565476600"/>
    <n v="1174565476600"/>
    <s v="Hangman Creek"/>
    <n v="200.173"/>
    <n v="733"/>
    <n v="0"/>
    <n v="9.6999999999999993"/>
    <n v="15.7"/>
    <n v="1942"/>
    <n v="3143"/>
    <n v="2"/>
    <x v="2"/>
    <n v="0.5"/>
    <n v="1572"/>
    <n v="100"/>
    <n v="1"/>
    <n v="194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0"/>
    <s v="Polyline"/>
    <n v="1"/>
    <n v="3530"/>
    <n v="1"/>
    <n v="3530"/>
    <s v="65200 1174565476600"/>
    <n v="1174565476600"/>
    <s v="Hangman Creek"/>
    <n v="200.17"/>
    <n v="735"/>
    <n v="5.0000000000000001E-3"/>
    <n v="9.6"/>
    <n v="15.6"/>
    <n v="1922"/>
    <n v="3123"/>
    <n v="1"/>
    <x v="2"/>
    <n v="0.25"/>
    <n v="781"/>
    <n v="50"/>
    <n v="1"/>
    <n v="192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1"/>
    <s v="Polyline"/>
    <n v="1"/>
    <n v="3531"/>
    <n v="1"/>
    <n v="3531"/>
    <s v="65400 1174565476600"/>
    <n v="1174565476600"/>
    <s v="Hangman Creek"/>
    <n v="200.167"/>
    <n v="735"/>
    <n v="0"/>
    <n v="9.6"/>
    <n v="15.6"/>
    <n v="1922"/>
    <n v="3123"/>
    <n v="1"/>
    <x v="2"/>
    <n v="0.25"/>
    <n v="781"/>
    <n v="50"/>
    <n v="1"/>
    <n v="19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4"/>
    <s v="Polyline"/>
    <n v="1"/>
    <n v="3534"/>
    <n v="1"/>
    <n v="3534"/>
    <s v="66000 1174565476600"/>
    <n v="1174565476600"/>
    <s v="Hangman Creek"/>
    <n v="200.167"/>
    <n v="734"/>
    <n v="5.0000000000000001E-3"/>
    <n v="9.6"/>
    <n v="15.5"/>
    <n v="1922"/>
    <n v="3103"/>
    <n v="1"/>
    <x v="2"/>
    <n v="0.25"/>
    <n v="776"/>
    <n v="50"/>
    <n v="1"/>
    <n v="19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6"/>
    <s v="Polyline"/>
    <n v="1"/>
    <n v="3536"/>
    <n v="1"/>
    <n v="3536"/>
    <s v="66400 1174565476600"/>
    <n v="1174565476600"/>
    <s v="Hangman Creek"/>
    <n v="200.136"/>
    <n v="735"/>
    <n v="0"/>
    <n v="9.6"/>
    <n v="15.5"/>
    <n v="1921"/>
    <n v="3102"/>
    <n v="1"/>
    <x v="2"/>
    <n v="0.25"/>
    <n v="776"/>
    <n v="50"/>
    <n v="1"/>
    <n v="19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7"/>
    <s v="Polyline"/>
    <n v="1"/>
    <n v="3537"/>
    <n v="1"/>
    <n v="3537"/>
    <s v="66600 1174565476600"/>
    <n v="1174565476600"/>
    <s v="Hangman Creek"/>
    <n v="200.136"/>
    <n v="734"/>
    <n v="5.0000000000000001E-3"/>
    <n v="9.6"/>
    <n v="15.5"/>
    <n v="1921"/>
    <n v="3102"/>
    <n v="1"/>
    <x v="2"/>
    <n v="0.25"/>
    <n v="776"/>
    <n v="50"/>
    <n v="1"/>
    <n v="19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8"/>
    <s v="Polyline"/>
    <n v="1"/>
    <n v="3538"/>
    <n v="1"/>
    <n v="3538"/>
    <s v="66800 1174565476600"/>
    <n v="1174565476600"/>
    <s v="Hangman Creek"/>
    <n v="200.16800000000001"/>
    <n v="734"/>
    <n v="0"/>
    <n v="9.5"/>
    <n v="15.5"/>
    <n v="1902"/>
    <n v="3103"/>
    <n v="1"/>
    <x v="2"/>
    <n v="0.25"/>
    <n v="776"/>
    <n v="50"/>
    <n v="1"/>
    <n v="190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39"/>
    <s v="Polyline"/>
    <n v="1"/>
    <n v="3539"/>
    <n v="1"/>
    <n v="3539"/>
    <s v="67000 1174565476600"/>
    <n v="1174565476600"/>
    <s v="Hangman Creek"/>
    <n v="200.52600000000001"/>
    <n v="735"/>
    <n v="0"/>
    <n v="9.5"/>
    <n v="15.4"/>
    <n v="1905"/>
    <n v="3088"/>
    <n v="1"/>
    <x v="2"/>
    <n v="0.25"/>
    <n v="772"/>
    <n v="50"/>
    <n v="1"/>
    <n v="1905"/>
    <n v="201"/>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0"/>
    <s v="Polyline"/>
    <n v="1"/>
    <n v="3540"/>
    <n v="1"/>
    <n v="3540"/>
    <s v="67200 1174565476600"/>
    <n v="1174565476600"/>
    <s v="Hangman Creek"/>
    <n v="200.214"/>
    <n v="734"/>
    <n v="0"/>
    <n v="9.5"/>
    <n v="15.5"/>
    <n v="1902"/>
    <n v="3103"/>
    <n v="1"/>
    <x v="2"/>
    <n v="0.25"/>
    <n v="776"/>
    <n v="5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1"/>
    <s v="Polyline"/>
    <n v="1"/>
    <n v="3541"/>
    <n v="1"/>
    <n v="3541"/>
    <s v="67400 1174565476600"/>
    <n v="1174565476600"/>
    <s v="Hangman Creek"/>
    <n v="200.21100000000001"/>
    <n v="734"/>
    <n v="0"/>
    <n v="9.5"/>
    <n v="15.4"/>
    <n v="1902"/>
    <n v="3083"/>
    <n v="1"/>
    <x v="2"/>
    <n v="0.25"/>
    <n v="771"/>
    <n v="5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2"/>
    <s v="Polyline"/>
    <n v="1"/>
    <n v="3542"/>
    <n v="1"/>
    <n v="3542"/>
    <s v="67600 1174565476600"/>
    <n v="1174565476600"/>
    <s v="Hangman Creek"/>
    <n v="200.21700000000001"/>
    <n v="734"/>
    <n v="0"/>
    <n v="9.5"/>
    <n v="15.4"/>
    <n v="1902"/>
    <n v="3083"/>
    <n v="2"/>
    <x v="2"/>
    <n v="0.5"/>
    <n v="1542"/>
    <n v="1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3"/>
    <s v="Polyline"/>
    <n v="1"/>
    <n v="3543"/>
    <n v="1"/>
    <n v="3543"/>
    <s v="67800 1174565476600"/>
    <n v="1174565476600"/>
    <s v="Hangman Creek"/>
    <n v="200.221"/>
    <n v="734"/>
    <n v="0"/>
    <n v="9.5"/>
    <n v="15.4"/>
    <n v="1902"/>
    <n v="3083"/>
    <n v="2"/>
    <x v="2"/>
    <n v="0.5"/>
    <n v="1542"/>
    <n v="1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4"/>
    <s v="Polyline"/>
    <n v="1"/>
    <n v="3544"/>
    <n v="1"/>
    <n v="3544"/>
    <s v="68000 1174565476600"/>
    <n v="1174565476600"/>
    <s v="Hangman Creek"/>
    <n v="200.221"/>
    <n v="735"/>
    <n v="0"/>
    <n v="9.5"/>
    <n v="15.4"/>
    <n v="1902"/>
    <n v="3083"/>
    <n v="2"/>
    <x v="2"/>
    <n v="0.5"/>
    <n v="1542"/>
    <n v="1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5"/>
    <s v="Polyline"/>
    <n v="1"/>
    <n v="3545"/>
    <n v="1"/>
    <n v="3545"/>
    <s v="68200 1174565476600"/>
    <n v="1174565476600"/>
    <s v="Hangman Creek"/>
    <n v="200.52600000000001"/>
    <n v="735"/>
    <n v="5.0000000000000001E-3"/>
    <n v="9.5"/>
    <n v="15.4"/>
    <n v="1905"/>
    <n v="3088"/>
    <n v="3"/>
    <x v="2"/>
    <n v="1"/>
    <n v="3088"/>
    <n v="201"/>
    <n v="1"/>
    <n v="1905"/>
    <n v="201"/>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6"/>
    <s v="Polyline"/>
    <n v="1"/>
    <n v="3546"/>
    <n v="1"/>
    <n v="3546"/>
    <s v="68400 1174565476600"/>
    <n v="1174565476600"/>
    <s v="Hangman Creek"/>
    <n v="200.221"/>
    <n v="735"/>
    <n v="5.0000000000000001E-3"/>
    <n v="9.5"/>
    <n v="15.3"/>
    <n v="1902"/>
    <n v="3063"/>
    <n v="3"/>
    <x v="2"/>
    <n v="1"/>
    <n v="3063"/>
    <n v="2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7"/>
    <s v="Polyline"/>
    <n v="1"/>
    <n v="3547"/>
    <n v="1"/>
    <n v="3547"/>
    <s v="68600 1174565476600"/>
    <n v="1174565476600"/>
    <s v="Hangman Creek"/>
    <n v="200.221"/>
    <n v="734"/>
    <n v="0"/>
    <n v="9.5"/>
    <n v="15.3"/>
    <n v="1902"/>
    <n v="3063"/>
    <n v="2"/>
    <x v="2"/>
    <n v="0.5"/>
    <n v="1532"/>
    <n v="1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8"/>
    <s v="Polyline"/>
    <n v="1"/>
    <n v="3548"/>
    <n v="1"/>
    <n v="3548"/>
    <s v="68800 1174565476600"/>
    <n v="1174565476600"/>
    <s v="Hangman Creek"/>
    <n v="200.221"/>
    <n v="734"/>
    <n v="0"/>
    <n v="9.5"/>
    <n v="15.3"/>
    <n v="1902"/>
    <n v="3063"/>
    <n v="2"/>
    <x v="2"/>
    <n v="0.5"/>
    <n v="1532"/>
    <n v="1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49"/>
    <s v="Polyline"/>
    <n v="1"/>
    <n v="3549"/>
    <n v="1"/>
    <n v="3549"/>
    <s v="69000 1174565476600"/>
    <n v="1174565476600"/>
    <s v="Hangman Creek"/>
    <n v="200.221"/>
    <n v="735"/>
    <n v="5.0000000000000001E-3"/>
    <n v="9.5"/>
    <n v="15.3"/>
    <n v="1902"/>
    <n v="3063"/>
    <n v="3"/>
    <x v="2"/>
    <n v="1"/>
    <n v="3063"/>
    <n v="2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0"/>
    <s v="Polyline"/>
    <n v="1"/>
    <n v="3550"/>
    <n v="1"/>
    <n v="3550"/>
    <s v="69200 1174565476600"/>
    <n v="1174565476600"/>
    <s v="Hangman Creek"/>
    <n v="200.221"/>
    <n v="734"/>
    <n v="0"/>
    <n v="9.5"/>
    <n v="15.3"/>
    <n v="1902"/>
    <n v="3063"/>
    <n v="2"/>
    <x v="2"/>
    <n v="0.5"/>
    <n v="1532"/>
    <n v="100"/>
    <n v="1"/>
    <n v="190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1"/>
    <s v="Polyline"/>
    <n v="1"/>
    <n v="3551"/>
    <n v="1"/>
    <n v="3551"/>
    <s v="69400 1174565476600"/>
    <n v="1174565476600"/>
    <s v="Hangman Creek"/>
    <n v="200.52600000000001"/>
    <n v="736"/>
    <n v="5.0000000000000001E-3"/>
    <n v="9.4"/>
    <n v="15.3"/>
    <n v="1885"/>
    <n v="3068"/>
    <n v="3"/>
    <x v="2"/>
    <n v="1"/>
    <n v="3068"/>
    <n v="201"/>
    <n v="1"/>
    <n v="1885"/>
    <n v="201"/>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3"/>
    <s v="Polyline"/>
    <n v="1"/>
    <n v="3553"/>
    <n v="1"/>
    <n v="3553"/>
    <s v="69800 1174565476600"/>
    <n v="1174565476600"/>
    <s v="Hangman Creek"/>
    <n v="200.221"/>
    <n v="737"/>
    <n v="5.0000000000000001E-3"/>
    <n v="9.4"/>
    <n v="15.3"/>
    <n v="1882"/>
    <n v="3063"/>
    <n v="3"/>
    <x v="2"/>
    <n v="1"/>
    <n v="3063"/>
    <n v="200"/>
    <n v="1"/>
    <n v="188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4"/>
    <s v="Polyline"/>
    <n v="1"/>
    <n v="3554"/>
    <n v="1"/>
    <n v="3554"/>
    <s v="70000 1174565476600"/>
    <n v="1174565476600"/>
    <s v="Hangman Creek"/>
    <n v="200.221"/>
    <n v="737"/>
    <n v="5.0000000000000001E-3"/>
    <n v="9.4"/>
    <n v="15.3"/>
    <n v="1882"/>
    <n v="3063"/>
    <n v="3"/>
    <x v="2"/>
    <n v="1"/>
    <n v="3063"/>
    <n v="200"/>
    <n v="1"/>
    <n v="18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5"/>
    <s v="Polyline"/>
    <n v="1"/>
    <n v="3555"/>
    <n v="1"/>
    <n v="3555"/>
    <s v="70200 1174565476600"/>
    <n v="1174565476600"/>
    <s v="Hangman Creek"/>
    <n v="200.221"/>
    <n v="738"/>
    <n v="0"/>
    <n v="9.4"/>
    <n v="15.3"/>
    <n v="1882"/>
    <n v="3063"/>
    <n v="2"/>
    <x v="2"/>
    <n v="0.5"/>
    <n v="1532"/>
    <n v="100"/>
    <n v="1"/>
    <n v="18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6"/>
    <s v="Polyline"/>
    <n v="1"/>
    <n v="3556"/>
    <n v="1"/>
    <n v="3556"/>
    <s v="70400 1174565476600"/>
    <n v="1174565476600"/>
    <s v="Hangman Creek"/>
    <n v="200.221"/>
    <n v="737"/>
    <n v="0"/>
    <n v="9.4"/>
    <n v="15.3"/>
    <n v="1882"/>
    <n v="3063"/>
    <n v="2"/>
    <x v="2"/>
    <n v="0.5"/>
    <n v="1532"/>
    <n v="100"/>
    <n v="1"/>
    <n v="18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7"/>
    <s v="Polyline"/>
    <n v="1"/>
    <n v="3557"/>
    <n v="1"/>
    <n v="3557"/>
    <s v="70600 1174565476600"/>
    <n v="1174565476600"/>
    <s v="Hangman Creek"/>
    <n v="200.221"/>
    <n v="737"/>
    <n v="0"/>
    <n v="9.4"/>
    <n v="15.3"/>
    <n v="1882"/>
    <n v="3063"/>
    <n v="2"/>
    <x v="2"/>
    <n v="0.5"/>
    <n v="1532"/>
    <n v="100"/>
    <n v="1"/>
    <n v="18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8"/>
    <s v="Polyline"/>
    <n v="1"/>
    <n v="3558"/>
    <n v="1"/>
    <n v="3558"/>
    <s v="70800 1174565476600"/>
    <n v="1174565476600"/>
    <s v="Hangman Creek"/>
    <n v="200.52600000000001"/>
    <n v="737"/>
    <n v="0"/>
    <n v="9.4"/>
    <n v="15.3"/>
    <n v="1885"/>
    <n v="3068"/>
    <n v="2"/>
    <x v="2"/>
    <n v="0.5"/>
    <n v="1534"/>
    <n v="100"/>
    <n v="1"/>
    <n v="1885"/>
    <n v="201"/>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59"/>
    <s v="Polyline"/>
    <n v="1"/>
    <n v="3559"/>
    <n v="1"/>
    <n v="3559"/>
    <s v="71000 1174565476600"/>
    <n v="1174565476600"/>
    <s v="Hangman Creek"/>
    <n v="200.18299999999999"/>
    <n v="737"/>
    <n v="5.0000000000000001E-3"/>
    <n v="9.4"/>
    <n v="15.3"/>
    <n v="1882"/>
    <n v="3063"/>
    <n v="3"/>
    <x v="2"/>
    <n v="1"/>
    <n v="3063"/>
    <n v="200"/>
    <n v="1"/>
    <n v="1882"/>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0"/>
    <s v="Polyline"/>
    <n v="1"/>
    <n v="3560"/>
    <n v="1"/>
    <n v="3560"/>
    <s v="71200 1174565476600"/>
    <n v="1174565476600"/>
    <s v="Hangman Creek"/>
    <n v="200.15600000000001"/>
    <n v="740"/>
    <n v="0"/>
    <n v="9.4"/>
    <n v="15.3"/>
    <n v="1881"/>
    <n v="3062"/>
    <n v="2"/>
    <x v="2"/>
    <n v="0.5"/>
    <n v="1531"/>
    <n v="100"/>
    <n v="1"/>
    <n v="18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1"/>
    <s v="Polyline"/>
    <n v="1"/>
    <n v="3561"/>
    <n v="1"/>
    <n v="3561"/>
    <s v="71400 1174565476600"/>
    <n v="1174565476600"/>
    <s v="Hangman Creek"/>
    <n v="200.15600000000001"/>
    <n v="738"/>
    <n v="0"/>
    <n v="9.4"/>
    <n v="15.3"/>
    <n v="1881"/>
    <n v="3062"/>
    <n v="2"/>
    <x v="2"/>
    <n v="0.5"/>
    <n v="1531"/>
    <n v="100"/>
    <n v="1"/>
    <n v="18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3"/>
    <s v="Polyline"/>
    <n v="1"/>
    <n v="3563"/>
    <n v="1"/>
    <n v="3563"/>
    <s v="71800 1174565476600"/>
    <n v="1174565476600"/>
    <s v="Hangman Creek"/>
    <n v="200.15600000000001"/>
    <n v="743"/>
    <n v="5.0000000000000001E-3"/>
    <n v="9.4"/>
    <n v="15.2"/>
    <n v="1881"/>
    <n v="3042"/>
    <n v="3"/>
    <x v="2"/>
    <n v="1"/>
    <n v="3042"/>
    <n v="200"/>
    <n v="1"/>
    <n v="18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4"/>
    <s v="Polyline"/>
    <n v="1"/>
    <n v="3564"/>
    <n v="1"/>
    <n v="3564"/>
    <s v="72000 1174565476600"/>
    <n v="1174565476600"/>
    <s v="Hangman Creek"/>
    <n v="200.46100000000001"/>
    <n v="745"/>
    <n v="0"/>
    <n v="9.4"/>
    <n v="15.2"/>
    <n v="1884"/>
    <n v="3047"/>
    <n v="2"/>
    <x v="2"/>
    <n v="0.5"/>
    <n v="1524"/>
    <n v="100"/>
    <n v="1"/>
    <n v="1884"/>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5"/>
    <s v="Polyline"/>
    <n v="1"/>
    <n v="3565"/>
    <n v="1"/>
    <n v="3565"/>
    <s v="72200 1174565476600"/>
    <n v="1174565476600"/>
    <s v="Hangman Creek"/>
    <n v="200.15600000000001"/>
    <n v="748"/>
    <n v="0"/>
    <n v="9.4"/>
    <n v="15.2"/>
    <n v="1881"/>
    <n v="3042"/>
    <n v="2"/>
    <x v="2"/>
    <n v="0.5"/>
    <n v="1521"/>
    <n v="100"/>
    <n v="1"/>
    <n v="1881"/>
    <n v="200"/>
    <n v="1"/>
    <n v="1"/>
    <n v="4"/>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8"/>
    <s v="Polyline"/>
    <n v="1"/>
    <n v="3568"/>
    <n v="1"/>
    <n v="3568"/>
    <s v="72800 1174565476600"/>
    <n v="1174565476600"/>
    <s v="Hangman Creek"/>
    <n v="200.15299999999999"/>
    <n v="743"/>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69"/>
    <s v="Polyline"/>
    <n v="1"/>
    <n v="3569"/>
    <n v="1"/>
    <n v="3569"/>
    <s v="73000 1174565476600"/>
    <n v="1174565476600"/>
    <s v="Hangman Creek"/>
    <n v="200.15299999999999"/>
    <n v="743"/>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0"/>
    <s v="Polyline"/>
    <n v="1"/>
    <n v="3570"/>
    <n v="1"/>
    <n v="3570"/>
    <s v="73200 1174565476600"/>
    <n v="1174565476600"/>
    <s v="Hangman Creek"/>
    <n v="200.458"/>
    <n v="744"/>
    <n v="5.0000000000000001E-3"/>
    <n v="9.1999999999999993"/>
    <n v="14.9"/>
    <n v="1844"/>
    <n v="2987"/>
    <n v="1"/>
    <x v="2"/>
    <n v="0.25"/>
    <n v="747"/>
    <n v="50"/>
    <n v="1"/>
    <n v="1844"/>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1"/>
    <s v="Polyline"/>
    <n v="1"/>
    <n v="3571"/>
    <n v="1"/>
    <n v="3571"/>
    <s v="73400 1174565476600"/>
    <n v="1174565476600"/>
    <s v="Hangman Creek"/>
    <n v="200.15299999999999"/>
    <n v="743"/>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2"/>
    <s v="Polyline"/>
    <n v="1"/>
    <n v="3572"/>
    <n v="1"/>
    <n v="3572"/>
    <s v="73600 1174565476600"/>
    <n v="1174565476600"/>
    <s v="Hangman Creek"/>
    <n v="200.15299999999999"/>
    <n v="744"/>
    <n v="5.0000000000000001E-3"/>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3"/>
    <s v="Polyline"/>
    <n v="1"/>
    <n v="3573"/>
    <n v="1"/>
    <n v="3573"/>
    <s v="73800 1174565476600"/>
    <n v="1174565476600"/>
    <s v="Hangman Creek"/>
    <n v="200.15299999999999"/>
    <n v="744"/>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4"/>
    <s v="Polyline"/>
    <n v="1"/>
    <n v="3574"/>
    <n v="1"/>
    <n v="3574"/>
    <s v="74000 1174565476600"/>
    <n v="1174565476600"/>
    <s v="Hangman Creek"/>
    <n v="200.15299999999999"/>
    <n v="744"/>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5"/>
    <s v="Polyline"/>
    <n v="1"/>
    <n v="3575"/>
    <n v="1"/>
    <n v="3575"/>
    <s v="74200 1174565476600"/>
    <n v="1174565476600"/>
    <s v="Hangman Creek"/>
    <n v="200.15299999999999"/>
    <n v="744"/>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6"/>
    <s v="Polyline"/>
    <n v="1"/>
    <n v="3576"/>
    <n v="1"/>
    <n v="3576"/>
    <s v="74400 1174565476600"/>
    <n v="1174565476600"/>
    <s v="Hangman Creek"/>
    <n v="200.458"/>
    <n v="744"/>
    <n v="0"/>
    <n v="9.1999999999999993"/>
    <n v="14.9"/>
    <n v="1844"/>
    <n v="2987"/>
    <n v="1"/>
    <x v="2"/>
    <n v="0.25"/>
    <n v="747"/>
    <n v="50"/>
    <n v="1"/>
    <n v="1844"/>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7"/>
    <s v="Polyline"/>
    <n v="1"/>
    <n v="3577"/>
    <n v="1"/>
    <n v="3577"/>
    <s v="74600 1174565476600"/>
    <n v="1174565476600"/>
    <s v="Hangman Creek"/>
    <n v="200.15299999999999"/>
    <n v="744"/>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8"/>
    <s v="Polyline"/>
    <n v="1"/>
    <n v="3578"/>
    <n v="1"/>
    <n v="3578"/>
    <s v="74800 1174565476600"/>
    <n v="1174565476600"/>
    <s v="Hangman Creek"/>
    <n v="200.15299999999999"/>
    <n v="744"/>
    <n v="0"/>
    <n v="9.1999999999999993"/>
    <n v="14.9"/>
    <n v="1841"/>
    <n v="2982"/>
    <n v="1"/>
    <x v="2"/>
    <n v="0.25"/>
    <n v="746"/>
    <n v="5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79"/>
    <s v="Polyline"/>
    <n v="1"/>
    <n v="3579"/>
    <n v="1"/>
    <n v="3579"/>
    <s v="75000 1174565476600"/>
    <n v="1174565476600"/>
    <s v="Hangman Creek"/>
    <n v="200.16"/>
    <n v="744"/>
    <n v="0"/>
    <n v="9.1999999999999993"/>
    <n v="14.9"/>
    <n v="1841"/>
    <n v="2982"/>
    <n v="2"/>
    <x v="2"/>
    <n v="0.5"/>
    <n v="1491"/>
    <n v="100"/>
    <n v="1"/>
    <n v="1841"/>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0"/>
    <s v="Polyline"/>
    <n v="1"/>
    <n v="3580"/>
    <n v="1"/>
    <n v="3580"/>
    <s v="75200 1174565476600"/>
    <n v="1174565476600"/>
    <s v="Hangman Creek"/>
    <n v="200.166"/>
    <n v="744"/>
    <n v="0"/>
    <n v="9.1999999999999993"/>
    <n v="14.9"/>
    <n v="1842"/>
    <n v="2982"/>
    <n v="2"/>
    <x v="2"/>
    <n v="0.5"/>
    <n v="1491"/>
    <n v="100"/>
    <n v="1"/>
    <n v="184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1"/>
    <s v="Polyline"/>
    <n v="1"/>
    <n v="3581"/>
    <n v="1"/>
    <n v="3581"/>
    <s v="75400 1174565476600"/>
    <n v="1174565476600"/>
    <s v="Hangman Creek"/>
    <n v="200.166"/>
    <n v="744"/>
    <n v="5.0000000000000001E-3"/>
    <n v="9.1999999999999993"/>
    <n v="14.9"/>
    <n v="1842"/>
    <n v="2982"/>
    <n v="3"/>
    <x v="2"/>
    <n v="1"/>
    <n v="2982"/>
    <n v="200"/>
    <n v="1"/>
    <n v="184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3"/>
    <s v="Polyline"/>
    <n v="1"/>
    <n v="3583"/>
    <n v="1"/>
    <n v="3583"/>
    <s v="75800 1174565476600"/>
    <n v="1174565476600"/>
    <s v="Hangman Creek"/>
    <n v="200.47"/>
    <n v="745"/>
    <n v="5.0000000000000001E-3"/>
    <n v="9.1999999999999993"/>
    <n v="14.9"/>
    <n v="1844"/>
    <n v="2987"/>
    <n v="3"/>
    <x v="2"/>
    <n v="1"/>
    <n v="2987"/>
    <n v="200"/>
    <n v="1"/>
    <n v="1844"/>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4"/>
    <s v="Polyline"/>
    <n v="1"/>
    <n v="3584"/>
    <n v="1"/>
    <n v="3584"/>
    <s v="76000 1174565476600"/>
    <n v="1174565476600"/>
    <s v="Hangman Creek"/>
    <n v="200.166"/>
    <n v="744"/>
    <n v="5.0000000000000001E-3"/>
    <n v="9.1"/>
    <n v="14.9"/>
    <n v="1822"/>
    <n v="2982"/>
    <n v="3"/>
    <x v="2"/>
    <n v="1"/>
    <n v="2982"/>
    <n v="200"/>
    <n v="1"/>
    <n v="182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5"/>
    <s v="Polyline"/>
    <n v="1"/>
    <n v="3585"/>
    <n v="1"/>
    <n v="3585"/>
    <s v="76200 1174565476600"/>
    <n v="1174565476600"/>
    <s v="Hangman Creek"/>
    <n v="200.166"/>
    <n v="744"/>
    <n v="0"/>
    <n v="9.1"/>
    <n v="14.9"/>
    <n v="1822"/>
    <n v="2982"/>
    <n v="2"/>
    <x v="2"/>
    <n v="0.5"/>
    <n v="1491"/>
    <n v="100"/>
    <n v="1"/>
    <n v="182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6"/>
    <s v="Polyline"/>
    <n v="1"/>
    <n v="3586"/>
    <n v="1"/>
    <n v="3586"/>
    <s v="76400 1174565476600"/>
    <n v="1174565476600"/>
    <s v="Hangman Creek"/>
    <n v="200.16499999999999"/>
    <n v="744"/>
    <n v="5.0000000000000001E-3"/>
    <n v="9.1"/>
    <n v="14.9"/>
    <n v="1822"/>
    <n v="2982"/>
    <n v="3"/>
    <x v="2"/>
    <n v="1"/>
    <n v="2982"/>
    <n v="200"/>
    <n v="1"/>
    <n v="182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7"/>
    <s v="Polyline"/>
    <n v="1"/>
    <n v="3587"/>
    <n v="1"/>
    <n v="3587"/>
    <s v="76600 1174565476600"/>
    <n v="1174565476600"/>
    <s v="Hangman Creek"/>
    <n v="200.16499999999999"/>
    <n v="743"/>
    <n v="0"/>
    <n v="9.1"/>
    <n v="14.9"/>
    <n v="1822"/>
    <n v="2982"/>
    <n v="2"/>
    <x v="2"/>
    <n v="0.5"/>
    <n v="1491"/>
    <n v="100"/>
    <n v="1"/>
    <n v="182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8"/>
    <s v="Polyline"/>
    <n v="1"/>
    <n v="3588"/>
    <n v="1"/>
    <n v="3588"/>
    <s v="76800 1174565476600"/>
    <n v="1174565476600"/>
    <s v="Hangman Creek"/>
    <n v="200.166"/>
    <n v="743"/>
    <n v="0"/>
    <n v="9.1"/>
    <n v="14.9"/>
    <n v="1822"/>
    <n v="2982"/>
    <n v="2"/>
    <x v="2"/>
    <n v="0.5"/>
    <n v="1491"/>
    <n v="100"/>
    <n v="1"/>
    <n v="1822"/>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89"/>
    <s v="Polyline"/>
    <n v="1"/>
    <n v="3589"/>
    <n v="1"/>
    <n v="3589"/>
    <s v="77000 1174565476600"/>
    <n v="1174565476600"/>
    <s v="Hangman Creek"/>
    <n v="200.471"/>
    <n v="743"/>
    <n v="5.0000000000000001E-3"/>
    <n v="9.1"/>
    <n v="14.9"/>
    <n v="1824"/>
    <n v="2987"/>
    <n v="3"/>
    <x v="2"/>
    <n v="1"/>
    <n v="2987"/>
    <n v="200"/>
    <n v="1"/>
    <n v="1824"/>
    <n v="200"/>
    <n v="1"/>
    <n v="1"/>
    <n v="2"/>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3"/>
    <s v="Polyline"/>
    <n v="1"/>
    <n v="3593"/>
    <n v="1"/>
    <n v="3593"/>
    <s v="77800 1174565476600"/>
    <n v="1174565476600"/>
    <s v="Hangman Creek"/>
    <n v="200.18199999999999"/>
    <n v="749"/>
    <n v="1.4999999999999999E-2"/>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5"/>
    <s v="Polyline"/>
    <n v="1"/>
    <n v="3595"/>
    <n v="1"/>
    <n v="3595"/>
    <s v="78200 1174565476600"/>
    <n v="1174565476600"/>
    <s v="Hangman Creek"/>
    <n v="200.48699999999999"/>
    <n v="747"/>
    <n v="5.0000000000000001E-3"/>
    <n v="9.1"/>
    <n v="14.8"/>
    <n v="1824"/>
    <n v="2967"/>
    <n v="3"/>
    <x v="2"/>
    <n v="1"/>
    <n v="2967"/>
    <n v="200"/>
    <n v="1"/>
    <n v="1824"/>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6"/>
    <s v="Polyline"/>
    <n v="1"/>
    <n v="3596"/>
    <n v="1"/>
    <n v="3596"/>
    <s v="78400 1174565476600"/>
    <n v="1174565476600"/>
    <s v="Hangman Creek"/>
    <n v="200.18199999999999"/>
    <n v="747"/>
    <n v="5.0000000000000001E-3"/>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597"/>
    <s v="Polyline"/>
    <n v="1"/>
    <n v="3597"/>
    <n v="1"/>
    <n v="3597"/>
    <s v="78600 1174565476600"/>
    <n v="1174565476600"/>
    <s v="Hangman Creek"/>
    <n v="200.18199999999999"/>
    <n v="747"/>
    <n v="5.0000000000000001E-3"/>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0"/>
    <s v="Polyline"/>
    <n v="1"/>
    <n v="3600"/>
    <n v="1"/>
    <n v="3600"/>
    <s v="79200 1174565476600"/>
    <n v="1174565476600"/>
    <s v="Hangman Creek"/>
    <n v="200.18199999999999"/>
    <n v="749"/>
    <n v="0"/>
    <n v="9.1"/>
    <n v="14.8"/>
    <n v="1822"/>
    <n v="2963"/>
    <n v="2"/>
    <x v="2"/>
    <n v="0.5"/>
    <n v="1482"/>
    <n v="1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1"/>
    <s v="Polyline"/>
    <n v="1"/>
    <n v="3601"/>
    <n v="1"/>
    <n v="3601"/>
    <s v="79400 1174565476600"/>
    <n v="1174565476600"/>
    <s v="Hangman Creek"/>
    <n v="200.48699999999999"/>
    <n v="749"/>
    <n v="0"/>
    <n v="9.1"/>
    <n v="14.8"/>
    <n v="1824"/>
    <n v="2967"/>
    <n v="2"/>
    <x v="2"/>
    <n v="0.5"/>
    <n v="1484"/>
    <n v="100"/>
    <n v="1"/>
    <n v="1824"/>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2"/>
    <s v="Polyline"/>
    <n v="1"/>
    <n v="3602"/>
    <n v="1"/>
    <n v="3602"/>
    <s v="79600 1174565476600"/>
    <n v="1174565476600"/>
    <s v="Hangman Creek"/>
    <n v="200.18199999999999"/>
    <n v="749"/>
    <n v="5.0000000000000001E-3"/>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3"/>
    <s v="Polyline"/>
    <n v="1"/>
    <n v="3603"/>
    <n v="1"/>
    <n v="3603"/>
    <s v="79800 1174565476600"/>
    <n v="1174565476600"/>
    <s v="Hangman Creek"/>
    <n v="200.18199999999999"/>
    <n v="751"/>
    <n v="5.0000000000000001E-3"/>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4"/>
    <s v="Polyline"/>
    <n v="1"/>
    <n v="3604"/>
    <n v="1"/>
    <n v="3604"/>
    <s v="80000 1174565476600"/>
    <n v="1174565476600"/>
    <s v="Hangman Creek"/>
    <n v="200.18199999999999"/>
    <n v="752"/>
    <n v="0"/>
    <n v="9.1"/>
    <n v="14.8"/>
    <n v="1822"/>
    <n v="2963"/>
    <n v="2"/>
    <x v="2"/>
    <n v="0.5"/>
    <n v="1482"/>
    <n v="1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5"/>
    <s v="Polyline"/>
    <n v="1"/>
    <n v="3605"/>
    <n v="1"/>
    <n v="3605"/>
    <s v="80200 1174565476600"/>
    <n v="1174565476600"/>
    <s v="Hangman Creek"/>
    <n v="200.18199999999999"/>
    <n v="750"/>
    <n v="5.0000000000000001E-3"/>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6"/>
    <s v="Polyline"/>
    <n v="1"/>
    <n v="3606"/>
    <n v="1"/>
    <n v="3606"/>
    <s v="80400 1174565476600"/>
    <n v="1174565476600"/>
    <s v="Hangman Creek"/>
    <n v="200.18199999999999"/>
    <n v="750"/>
    <n v="0"/>
    <n v="9.1"/>
    <n v="14.8"/>
    <n v="1822"/>
    <n v="2963"/>
    <n v="2"/>
    <x v="2"/>
    <n v="0.5"/>
    <n v="1482"/>
    <n v="1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8"/>
    <s v="Polyline"/>
    <n v="1"/>
    <n v="3608"/>
    <n v="1"/>
    <n v="3608"/>
    <s v="80800 1174565476600"/>
    <n v="1174565476600"/>
    <s v="Hangman Creek"/>
    <n v="200.48699999999999"/>
    <n v="751"/>
    <n v="0"/>
    <n v="9.1"/>
    <n v="14.8"/>
    <n v="1824"/>
    <n v="2967"/>
    <n v="2"/>
    <x v="2"/>
    <n v="0.5"/>
    <n v="1484"/>
    <n v="100"/>
    <n v="1"/>
    <n v="1824"/>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09"/>
    <s v="Polyline"/>
    <n v="1"/>
    <n v="3609"/>
    <n v="1"/>
    <n v="3609"/>
    <s v="81000 1174565476600"/>
    <n v="1174565476600"/>
    <s v="Hangman Creek"/>
    <n v="200.179"/>
    <n v="752"/>
    <n v="5.0000000000000001E-3"/>
    <n v="9.1"/>
    <n v="14.8"/>
    <n v="1822"/>
    <n v="2963"/>
    <n v="3"/>
    <x v="2"/>
    <n v="1"/>
    <n v="2963"/>
    <n v="2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0"/>
    <s v="Polyline"/>
    <n v="1"/>
    <n v="3610"/>
    <n v="1"/>
    <n v="3610"/>
    <s v="81200 1174565476600"/>
    <n v="1174565476600"/>
    <s v="Hangman Creek"/>
    <n v="200.178"/>
    <n v="752"/>
    <n v="0"/>
    <n v="9.1"/>
    <n v="14.8"/>
    <n v="1822"/>
    <n v="2963"/>
    <n v="2"/>
    <x v="2"/>
    <n v="0.5"/>
    <n v="1482"/>
    <n v="1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1"/>
    <s v="Polyline"/>
    <n v="1"/>
    <n v="3611"/>
    <n v="1"/>
    <n v="3611"/>
    <s v="81400 1174565476600"/>
    <n v="1174565476600"/>
    <s v="Hangman Creek"/>
    <n v="200.178"/>
    <n v="752"/>
    <n v="0"/>
    <n v="9.1"/>
    <n v="14.8"/>
    <n v="1822"/>
    <n v="2963"/>
    <n v="2"/>
    <x v="2"/>
    <n v="0.5"/>
    <n v="1482"/>
    <n v="100"/>
    <n v="1"/>
    <n v="1822"/>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2"/>
    <s v="Polyline"/>
    <n v="1"/>
    <n v="3612"/>
    <n v="1"/>
    <n v="3612"/>
    <s v="81600 1174565476600"/>
    <n v="1174565476600"/>
    <s v="Hangman Creek"/>
    <n v="200.13800000000001"/>
    <n v="753"/>
    <n v="0"/>
    <n v="9.1"/>
    <n v="14.8"/>
    <n v="1821"/>
    <n v="2962"/>
    <n v="2"/>
    <x v="2"/>
    <n v="0.5"/>
    <n v="1481"/>
    <n v="1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3"/>
    <s v="Polyline"/>
    <n v="1"/>
    <n v="3613"/>
    <n v="1"/>
    <n v="3613"/>
    <s v="81800 1174565476600"/>
    <n v="1174565476600"/>
    <s v="Hangman Creek"/>
    <n v="200.12"/>
    <n v="753"/>
    <n v="0"/>
    <n v="9.1"/>
    <n v="14.8"/>
    <n v="1821"/>
    <n v="2962"/>
    <n v="2"/>
    <x v="2"/>
    <n v="0.5"/>
    <n v="1481"/>
    <n v="1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4"/>
    <s v="Polyline"/>
    <n v="1"/>
    <n v="3614"/>
    <n v="1"/>
    <n v="3614"/>
    <s v="82000 1174565476600"/>
    <n v="1174565476600"/>
    <s v="Hangman Creek"/>
    <n v="200.42500000000001"/>
    <n v="754"/>
    <n v="0"/>
    <n v="9.1"/>
    <n v="14.8"/>
    <n v="1824"/>
    <n v="2966"/>
    <n v="2"/>
    <x v="2"/>
    <n v="0.5"/>
    <n v="1483"/>
    <n v="100"/>
    <n v="1"/>
    <n v="1824"/>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5"/>
    <s v="Polyline"/>
    <n v="1"/>
    <n v="3615"/>
    <n v="1"/>
    <n v="3615"/>
    <s v="82200 1174565476600"/>
    <n v="1174565476600"/>
    <s v="Hangman Creek"/>
    <n v="200.12"/>
    <n v="752"/>
    <n v="0"/>
    <n v="9.1"/>
    <n v="14.7"/>
    <n v="1821"/>
    <n v="2942"/>
    <n v="2"/>
    <x v="2"/>
    <n v="0.5"/>
    <n v="1471"/>
    <n v="1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6"/>
    <s v="Polyline"/>
    <n v="1"/>
    <n v="3616"/>
    <n v="1"/>
    <n v="3616"/>
    <s v="82400 1174565476600"/>
    <n v="1174565476600"/>
    <s v="Hangman Creek"/>
    <n v="200.12"/>
    <n v="753"/>
    <n v="5.0000000000000001E-3"/>
    <n v="9.1"/>
    <n v="14.8"/>
    <n v="1821"/>
    <n v="2962"/>
    <n v="3"/>
    <x v="2"/>
    <n v="1"/>
    <n v="2962"/>
    <n v="2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7"/>
    <s v="Polyline"/>
    <n v="1"/>
    <n v="3617"/>
    <n v="1"/>
    <n v="3617"/>
    <s v="82600 1174565476600"/>
    <n v="1174565476600"/>
    <s v="Hangman Creek"/>
    <n v="200.12"/>
    <n v="753"/>
    <n v="0"/>
    <n v="9.1"/>
    <n v="14.8"/>
    <n v="1821"/>
    <n v="2962"/>
    <n v="2"/>
    <x v="2"/>
    <n v="0.5"/>
    <n v="1481"/>
    <n v="1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8"/>
    <s v="Polyline"/>
    <n v="1"/>
    <n v="3618"/>
    <n v="1"/>
    <n v="3618"/>
    <s v="82800 1174565476600"/>
    <n v="1174565476600"/>
    <s v="Hangman Creek"/>
    <n v="200.12"/>
    <n v="754"/>
    <n v="0"/>
    <n v="9.1"/>
    <n v="14.8"/>
    <n v="1821"/>
    <n v="2962"/>
    <n v="2"/>
    <x v="2"/>
    <n v="0.5"/>
    <n v="1481"/>
    <n v="1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19"/>
    <s v="Polyline"/>
    <n v="1"/>
    <n v="3619"/>
    <n v="1"/>
    <n v="3619"/>
    <s v="83000 1174565476600"/>
    <n v="1174565476600"/>
    <s v="Hangman Creek"/>
    <n v="200.12"/>
    <n v="754"/>
    <n v="5.0000000000000001E-3"/>
    <n v="9.1"/>
    <n v="14.8"/>
    <n v="1821"/>
    <n v="2962"/>
    <n v="3"/>
    <x v="2"/>
    <n v="1"/>
    <n v="2962"/>
    <n v="200"/>
    <n v="1"/>
    <n v="182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0"/>
    <s v="Polyline"/>
    <n v="1"/>
    <n v="3620"/>
    <n v="1"/>
    <n v="3620"/>
    <s v="83200 1174565476600"/>
    <n v="1174565476600"/>
    <s v="Hangman Creek"/>
    <n v="200.42500000000001"/>
    <n v="755"/>
    <n v="5.0000000000000001E-3"/>
    <n v="9.1"/>
    <n v="14.7"/>
    <n v="1824"/>
    <n v="2946"/>
    <n v="3"/>
    <x v="2"/>
    <n v="1"/>
    <n v="2946"/>
    <n v="200"/>
    <n v="1"/>
    <n v="1824"/>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1"/>
    <s v="Polyline"/>
    <n v="1"/>
    <n v="3621"/>
    <n v="1"/>
    <n v="3621"/>
    <s v="83400 1174565476600"/>
    <n v="1174565476600"/>
    <s v="Hangman Creek"/>
    <n v="200.12"/>
    <n v="758"/>
    <n v="5.0000000000000001E-3"/>
    <n v="9"/>
    <n v="14.7"/>
    <n v="1801"/>
    <n v="2942"/>
    <n v="3"/>
    <x v="2"/>
    <n v="1"/>
    <n v="2942"/>
    <n v="20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2"/>
    <s v="Polyline"/>
    <n v="1"/>
    <n v="3622"/>
    <n v="1"/>
    <n v="3622"/>
    <s v="83600 1174565476600"/>
    <n v="1174565476600"/>
    <s v="Hangman Creek"/>
    <n v="200.12"/>
    <n v="757"/>
    <n v="0"/>
    <n v="9"/>
    <n v="14.7"/>
    <n v="1801"/>
    <n v="2942"/>
    <n v="2"/>
    <x v="2"/>
    <n v="0.5"/>
    <n v="1471"/>
    <n v="10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3"/>
    <s v="Polyline"/>
    <n v="1"/>
    <n v="3623"/>
    <n v="1"/>
    <n v="3623"/>
    <s v="83800 1174565476600"/>
    <n v="1174565476600"/>
    <s v="Hangman Creek"/>
    <n v="200.125"/>
    <n v="756"/>
    <n v="0"/>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4"/>
    <s v="Polyline"/>
    <n v="1"/>
    <n v="3624"/>
    <n v="1"/>
    <n v="3624"/>
    <s v="84000 1174565476600"/>
    <n v="1174565476600"/>
    <s v="Hangman Creek"/>
    <n v="200.126"/>
    <n v="759"/>
    <n v="5.0000000000000001E-3"/>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5"/>
    <s v="Polyline"/>
    <n v="1"/>
    <n v="3625"/>
    <n v="1"/>
    <n v="3625"/>
    <s v="84200 1174565476600"/>
    <n v="1174565476600"/>
    <s v="Hangman Creek"/>
    <n v="200.126"/>
    <n v="757"/>
    <n v="0"/>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6"/>
    <s v="Polyline"/>
    <n v="1"/>
    <n v="3626"/>
    <n v="1"/>
    <n v="3626"/>
    <s v="84400 1174565476600"/>
    <n v="1174565476600"/>
    <s v="Hangman Creek"/>
    <n v="200.43100000000001"/>
    <n v="755"/>
    <n v="0"/>
    <n v="9"/>
    <n v="14.7"/>
    <n v="1804"/>
    <n v="2946"/>
    <n v="1"/>
    <x v="2"/>
    <n v="0.25"/>
    <n v="737"/>
    <n v="50"/>
    <n v="1"/>
    <n v="1804"/>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7"/>
    <s v="Polyline"/>
    <n v="1"/>
    <n v="3627"/>
    <n v="1"/>
    <n v="3627"/>
    <s v="84600 1174565476600"/>
    <n v="1174565476600"/>
    <s v="Hangman Creek"/>
    <n v="200.126"/>
    <n v="756"/>
    <n v="0"/>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8"/>
    <s v="Polyline"/>
    <n v="1"/>
    <n v="3628"/>
    <n v="1"/>
    <n v="3628"/>
    <s v="84800 1174565476600"/>
    <n v="1174565476600"/>
    <s v="Hangman Creek"/>
    <n v="200.126"/>
    <n v="756"/>
    <n v="0"/>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29"/>
    <s v="Polyline"/>
    <n v="1"/>
    <n v="3629"/>
    <n v="1"/>
    <n v="3629"/>
    <s v="85000 1174565476600"/>
    <n v="1174565476600"/>
    <s v="Hangman Creek"/>
    <n v="200.126"/>
    <n v="757"/>
    <n v="0"/>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30"/>
    <s v="Polyline"/>
    <n v="1"/>
    <n v="3630"/>
    <n v="1"/>
    <n v="3630"/>
    <s v="85200 1174565476600"/>
    <n v="1174565476600"/>
    <s v="Hangman Creek"/>
    <n v="200.126"/>
    <n v="758"/>
    <n v="0"/>
    <n v="9"/>
    <n v="14.7"/>
    <n v="1801"/>
    <n v="2942"/>
    <n v="1"/>
    <x v="2"/>
    <n v="0.25"/>
    <n v="736"/>
    <n v="50"/>
    <n v="1"/>
    <n v="1801"/>
    <n v="200"/>
    <n v="1"/>
    <n v="1"/>
    <n v="3"/>
    <s v="meandering"/>
    <s v="Oncorhynchus mykiss"/>
    <s v="summer"/>
    <x v="0"/>
    <x v="0"/>
    <x v="0"/>
    <s v="SPHAN-s"/>
    <s v="na"/>
    <s v="na"/>
    <s v="independent"/>
    <s v="extirpated via barriers"/>
    <s v="anthropogenically blocked"/>
    <n v="170103060204"/>
    <s v="Middle Hangman Creek"/>
    <s v="N"/>
    <s v=" "/>
    <s v="Interior Columbia"/>
    <n v="0"/>
    <n v="360512.06253200001"/>
    <n v="3370789873.3400002"/>
  </r>
  <r>
    <n v="3631"/>
    <s v="Polyline"/>
    <n v="1"/>
    <n v="3631"/>
    <n v="0"/>
    <n v="3631"/>
    <s v="85400 1174565476600"/>
    <n v="1174565476600"/>
    <s v="Hangman Creek"/>
    <n v="200.179"/>
    <n v="756"/>
    <n v="0"/>
    <n v="9"/>
    <n v="14.7"/>
    <n v="1802"/>
    <n v="2943"/>
    <n v="1"/>
    <x v="2"/>
    <n v="0.25"/>
    <n v="736"/>
    <n v="50"/>
    <n v="1"/>
    <n v="1802"/>
    <n v="200"/>
    <n v="1"/>
    <n v="1"/>
    <n v="3"/>
    <s v="meandering"/>
    <s v=" "/>
    <s v=" "/>
    <x v="1"/>
    <x v="2"/>
    <x v="5"/>
    <s v=" "/>
    <s v=" "/>
    <s v=" "/>
    <s v=" "/>
    <s v=" "/>
    <s v=" "/>
    <s v=" "/>
    <s v=" "/>
    <s v=" "/>
    <s v=" "/>
    <s v=" "/>
    <n v="0"/>
    <n v="0"/>
    <n v="0"/>
  </r>
  <r>
    <n v="3632"/>
    <s v="Polyline"/>
    <n v="1"/>
    <n v="3632"/>
    <n v="1"/>
    <n v="3632"/>
    <s v="85600 1174565476600"/>
    <n v="1174565476600"/>
    <s v="Hangman Creek"/>
    <n v="200.23500000000001"/>
    <n v="756"/>
    <n v="5.0000000000000001E-3"/>
    <n v="7.9"/>
    <n v="13.1"/>
    <n v="1582"/>
    <n v="2623"/>
    <n v="3"/>
    <x v="2"/>
    <n v="1"/>
    <n v="2623"/>
    <n v="200"/>
    <n v="1"/>
    <n v="1582"/>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3"/>
    <s v="Polyline"/>
    <n v="1"/>
    <n v="3633"/>
    <n v="1"/>
    <n v="3633"/>
    <s v="85800 1174565476600"/>
    <n v="1174565476600"/>
    <s v="Hangman Creek"/>
    <n v="200.54"/>
    <n v="756"/>
    <n v="5.0000000000000001E-3"/>
    <n v="7.9"/>
    <n v="13.1"/>
    <n v="1584"/>
    <n v="2627"/>
    <n v="3"/>
    <x v="2"/>
    <n v="1"/>
    <n v="2627"/>
    <n v="201"/>
    <n v="1"/>
    <n v="1584"/>
    <n v="201"/>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4"/>
    <s v="Polyline"/>
    <n v="1"/>
    <n v="3634"/>
    <n v="1"/>
    <n v="3634"/>
    <s v="86000 1174565476600"/>
    <n v="1174565476600"/>
    <s v="Hangman Creek"/>
    <n v="200.16499999999999"/>
    <n v="758"/>
    <n v="0"/>
    <n v="7.9"/>
    <n v="13"/>
    <n v="1581"/>
    <n v="2602"/>
    <n v="2"/>
    <x v="2"/>
    <n v="0.5"/>
    <n v="1301"/>
    <n v="1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5"/>
    <s v="Polyline"/>
    <n v="1"/>
    <n v="3635"/>
    <n v="1"/>
    <n v="3635"/>
    <s v="86200 1174565476600"/>
    <n v="1174565476600"/>
    <s v="Hangman Creek"/>
    <n v="200.16"/>
    <n v="757"/>
    <n v="5.0000000000000001E-3"/>
    <n v="7.9"/>
    <n v="13"/>
    <n v="1581"/>
    <n v="2602"/>
    <n v="3"/>
    <x v="2"/>
    <n v="1"/>
    <n v="2602"/>
    <n v="2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6"/>
    <s v="Polyline"/>
    <n v="1"/>
    <n v="3636"/>
    <n v="1"/>
    <n v="3636"/>
    <s v="86400 1174565476600"/>
    <n v="1174565476600"/>
    <s v="Hangman Creek"/>
    <n v="200.15899999999999"/>
    <n v="760"/>
    <n v="0"/>
    <n v="7.9"/>
    <n v="13"/>
    <n v="1581"/>
    <n v="2602"/>
    <n v="2"/>
    <x v="2"/>
    <n v="0.5"/>
    <n v="1301"/>
    <n v="1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7"/>
    <s v="Polyline"/>
    <n v="1"/>
    <n v="3637"/>
    <n v="1"/>
    <n v="3637"/>
    <s v="86600 1174565476600"/>
    <n v="1174565476600"/>
    <s v="Hangman Creek"/>
    <n v="200.16"/>
    <n v="759"/>
    <n v="0"/>
    <n v="7.9"/>
    <n v="13"/>
    <n v="1581"/>
    <n v="2602"/>
    <n v="2"/>
    <x v="2"/>
    <n v="0.5"/>
    <n v="1301"/>
    <n v="1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8"/>
    <s v="Polyline"/>
    <n v="1"/>
    <n v="3638"/>
    <n v="1"/>
    <n v="3638"/>
    <s v="86800 1174565476600"/>
    <n v="1174565476600"/>
    <s v="Hangman Creek"/>
    <n v="200.16"/>
    <n v="759"/>
    <n v="5.0000000000000001E-3"/>
    <n v="7.9"/>
    <n v="13"/>
    <n v="1581"/>
    <n v="2602"/>
    <n v="3"/>
    <x v="2"/>
    <n v="1"/>
    <n v="2602"/>
    <n v="2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39"/>
    <s v="Polyline"/>
    <n v="1"/>
    <n v="3639"/>
    <n v="1"/>
    <n v="3639"/>
    <s v="87000 1174565476600"/>
    <n v="1174565476600"/>
    <s v="Hangman Creek"/>
    <n v="200.465"/>
    <n v="761"/>
    <n v="0"/>
    <n v="7.9"/>
    <n v="13"/>
    <n v="1584"/>
    <n v="2606"/>
    <n v="2"/>
    <x v="2"/>
    <n v="0.5"/>
    <n v="1303"/>
    <n v="100"/>
    <n v="1"/>
    <n v="1584"/>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0"/>
    <s v="Polyline"/>
    <n v="1"/>
    <n v="3640"/>
    <n v="1"/>
    <n v="3640"/>
    <s v="87200 1174565476600"/>
    <n v="1174565476600"/>
    <s v="Hangman Creek"/>
    <n v="200.15899999999999"/>
    <n v="759"/>
    <n v="0"/>
    <n v="7.9"/>
    <n v="13"/>
    <n v="1581"/>
    <n v="2602"/>
    <n v="2"/>
    <x v="2"/>
    <n v="0.5"/>
    <n v="1301"/>
    <n v="1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1"/>
    <s v="Polyline"/>
    <n v="1"/>
    <n v="3641"/>
    <n v="1"/>
    <n v="3641"/>
    <s v="87400 1174565476600"/>
    <n v="1174565476600"/>
    <s v="Hangman Creek"/>
    <n v="200.16"/>
    <n v="760"/>
    <n v="5.0000000000000001E-3"/>
    <n v="7.9"/>
    <n v="13"/>
    <n v="1581"/>
    <n v="2602"/>
    <n v="3"/>
    <x v="2"/>
    <n v="1"/>
    <n v="2602"/>
    <n v="2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2"/>
    <s v="Polyline"/>
    <n v="1"/>
    <n v="3642"/>
    <n v="1"/>
    <n v="3642"/>
    <s v="87600 1174565476600"/>
    <n v="1174565476600"/>
    <s v="Hangman Creek"/>
    <n v="200.161"/>
    <n v="760"/>
    <n v="0"/>
    <n v="7.9"/>
    <n v="13"/>
    <n v="1581"/>
    <n v="2602"/>
    <n v="2"/>
    <x v="2"/>
    <n v="0.5"/>
    <n v="1301"/>
    <n v="100"/>
    <n v="1"/>
    <n v="158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3"/>
    <s v="Polyline"/>
    <n v="1"/>
    <n v="3643"/>
    <n v="1"/>
    <n v="3643"/>
    <s v="87800 1174565476600"/>
    <n v="1174565476600"/>
    <s v="Hangman Creek"/>
    <n v="200.16200000000001"/>
    <n v="761"/>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4"/>
    <s v="Polyline"/>
    <n v="1"/>
    <n v="3644"/>
    <n v="1"/>
    <n v="3644"/>
    <s v="88000 1174565476600"/>
    <n v="1174565476600"/>
    <s v="Hangman Creek"/>
    <n v="200.16200000000001"/>
    <n v="760"/>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5"/>
    <s v="Polyline"/>
    <n v="1"/>
    <n v="3645"/>
    <n v="1"/>
    <n v="3645"/>
    <s v="88200 1174565476600"/>
    <n v="1174565476600"/>
    <s v="Hangman Creek"/>
    <n v="200.46700000000001"/>
    <n v="761"/>
    <n v="0"/>
    <n v="7.8"/>
    <n v="12.9"/>
    <n v="1564"/>
    <n v="2586"/>
    <n v="2"/>
    <x v="2"/>
    <n v="0.5"/>
    <n v="1293"/>
    <n v="100"/>
    <n v="1"/>
    <n v="1564"/>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6"/>
    <s v="Polyline"/>
    <n v="1"/>
    <n v="3646"/>
    <n v="1"/>
    <n v="3646"/>
    <s v="88400 1174565476600"/>
    <n v="1174565476600"/>
    <s v="Hangman Creek"/>
    <n v="200.16200000000001"/>
    <n v="764"/>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7"/>
    <s v="Polyline"/>
    <n v="1"/>
    <n v="3647"/>
    <n v="1"/>
    <n v="3647"/>
    <s v="88600 1174565476600"/>
    <n v="1174565476600"/>
    <s v="Hangman Creek"/>
    <n v="200.16200000000001"/>
    <n v="762"/>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8"/>
    <s v="Polyline"/>
    <n v="1"/>
    <n v="3648"/>
    <n v="1"/>
    <n v="3648"/>
    <s v="88800 1174565476600"/>
    <n v="1174565476600"/>
    <s v="Hangman Creek"/>
    <n v="200.16200000000001"/>
    <n v="761"/>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49"/>
    <s v="Polyline"/>
    <n v="1"/>
    <n v="3649"/>
    <n v="1"/>
    <n v="3649"/>
    <s v="89000 1174565476600"/>
    <n v="1174565476600"/>
    <s v="Hangman Creek"/>
    <n v="200.16200000000001"/>
    <n v="760"/>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0"/>
    <s v="Polyline"/>
    <n v="1"/>
    <n v="3650"/>
    <n v="1"/>
    <n v="3650"/>
    <s v="89200 1174565476600"/>
    <n v="1174565476600"/>
    <s v="Hangman Creek"/>
    <n v="200.16800000000001"/>
    <n v="761"/>
    <n v="5.0000000000000001E-3"/>
    <n v="7.8"/>
    <n v="12.9"/>
    <n v="1561"/>
    <n v="2582"/>
    <n v="3"/>
    <x v="2"/>
    <n v="1"/>
    <n v="2582"/>
    <n v="2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2"/>
    <s v="Polyline"/>
    <n v="1"/>
    <n v="3652"/>
    <n v="1"/>
    <n v="3652"/>
    <s v="89600 1174565476600"/>
    <n v="1174565476600"/>
    <s v="Hangman Creek"/>
    <n v="200.178"/>
    <n v="762"/>
    <n v="5.0000000000000001E-3"/>
    <n v="7.8"/>
    <n v="12.9"/>
    <n v="1561"/>
    <n v="2582"/>
    <n v="3"/>
    <x v="2"/>
    <n v="1"/>
    <n v="2582"/>
    <n v="2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3"/>
    <s v="Polyline"/>
    <n v="1"/>
    <n v="3653"/>
    <n v="1"/>
    <n v="3653"/>
    <s v="89800 1174565476600"/>
    <n v="1174565476600"/>
    <s v="Hangman Creek"/>
    <n v="200.178"/>
    <n v="762"/>
    <n v="5.0000000000000001E-3"/>
    <n v="7.8"/>
    <n v="12.9"/>
    <n v="1561"/>
    <n v="2582"/>
    <n v="3"/>
    <x v="2"/>
    <n v="1"/>
    <n v="2582"/>
    <n v="2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4"/>
    <s v="Polyline"/>
    <n v="1"/>
    <n v="3654"/>
    <n v="1"/>
    <n v="3654"/>
    <s v="90000 1174565476600"/>
    <n v="1174565476600"/>
    <s v="Hangman Creek"/>
    <n v="200.178"/>
    <n v="762"/>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6"/>
    <s v="Polyline"/>
    <n v="1"/>
    <n v="3656"/>
    <n v="1"/>
    <n v="3656"/>
    <s v="90400 1174565476600"/>
    <n v="1174565476600"/>
    <s v="Hangman Creek"/>
    <n v="200.178"/>
    <n v="762"/>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7"/>
    <s v="Polyline"/>
    <n v="1"/>
    <n v="3657"/>
    <n v="1"/>
    <n v="3657"/>
    <s v="90600 1174565476600"/>
    <n v="1174565476600"/>
    <s v="Hangman Creek"/>
    <n v="200.178"/>
    <n v="764"/>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8"/>
    <s v="Polyline"/>
    <n v="1"/>
    <n v="3658"/>
    <n v="1"/>
    <n v="3658"/>
    <s v="90800 1174565476600"/>
    <n v="1174565476600"/>
    <s v="Hangman Creek"/>
    <n v="200.483"/>
    <n v="762"/>
    <n v="0"/>
    <n v="7.8"/>
    <n v="12.9"/>
    <n v="1564"/>
    <n v="2586"/>
    <n v="2"/>
    <x v="2"/>
    <n v="0.5"/>
    <n v="1293"/>
    <n v="100"/>
    <n v="1"/>
    <n v="1564"/>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59"/>
    <s v="Polyline"/>
    <n v="1"/>
    <n v="3659"/>
    <n v="1"/>
    <n v="3659"/>
    <s v="91000 1174565476600"/>
    <n v="1174565476600"/>
    <s v="Hangman Creek"/>
    <n v="200.178"/>
    <n v="762"/>
    <n v="0"/>
    <n v="7.8"/>
    <n v="12.9"/>
    <n v="1561"/>
    <n v="2582"/>
    <n v="2"/>
    <x v="2"/>
    <n v="0.5"/>
    <n v="129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0"/>
    <s v="Polyline"/>
    <n v="1"/>
    <n v="3660"/>
    <n v="1"/>
    <n v="3660"/>
    <s v="91200 1174565476600"/>
    <n v="1174565476600"/>
    <s v="Hangman Creek"/>
    <n v="200.178"/>
    <n v="763"/>
    <n v="0"/>
    <n v="7.8"/>
    <n v="12.8"/>
    <n v="1561"/>
    <n v="2562"/>
    <n v="2"/>
    <x v="2"/>
    <n v="0.5"/>
    <n v="128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1"/>
    <s v="Polyline"/>
    <n v="1"/>
    <n v="3661"/>
    <n v="1"/>
    <n v="3661"/>
    <s v="91400 1174565476600"/>
    <n v="1174565476600"/>
    <s v="Hangman Creek"/>
    <n v="200.178"/>
    <n v="763"/>
    <n v="0"/>
    <n v="7.8"/>
    <n v="12.8"/>
    <n v="1561"/>
    <n v="2562"/>
    <n v="2"/>
    <x v="2"/>
    <n v="0.5"/>
    <n v="128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2"/>
    <s v="Polyline"/>
    <n v="1"/>
    <n v="3662"/>
    <n v="1"/>
    <n v="3662"/>
    <s v="91600 1174565476600"/>
    <n v="1174565476600"/>
    <s v="Hangman Creek"/>
    <n v="200.178"/>
    <n v="764"/>
    <n v="0"/>
    <n v="7.8"/>
    <n v="12.8"/>
    <n v="1561"/>
    <n v="2562"/>
    <n v="2"/>
    <x v="2"/>
    <n v="0.5"/>
    <n v="128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3"/>
    <s v="Polyline"/>
    <n v="1"/>
    <n v="3663"/>
    <n v="1"/>
    <n v="3663"/>
    <s v="91800 1174565476600"/>
    <n v="1174565476600"/>
    <s v="Hangman Creek"/>
    <n v="200.19"/>
    <n v="763"/>
    <n v="0"/>
    <n v="7.8"/>
    <n v="12.8"/>
    <n v="1561"/>
    <n v="2562"/>
    <n v="2"/>
    <x v="2"/>
    <n v="0.5"/>
    <n v="1281"/>
    <n v="100"/>
    <n v="1"/>
    <n v="15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6"/>
    <s v="Polyline"/>
    <n v="1"/>
    <n v="3666"/>
    <n v="1"/>
    <n v="3666"/>
    <s v="92400 1174565476600"/>
    <n v="1174565476600"/>
    <s v="Hangman Creek"/>
    <n v="200.19399999999999"/>
    <n v="765"/>
    <n v="5.0000000000000001E-3"/>
    <n v="7.7"/>
    <n v="12.8"/>
    <n v="1541"/>
    <n v="2562"/>
    <n v="3"/>
    <x v="2"/>
    <n v="1"/>
    <n v="2562"/>
    <n v="20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7"/>
    <s v="Polyline"/>
    <n v="1"/>
    <n v="3667"/>
    <n v="1"/>
    <n v="3667"/>
    <s v="92600 1174565476600"/>
    <n v="1174565476600"/>
    <s v="Hangman Creek"/>
    <n v="200.19399999999999"/>
    <n v="762"/>
    <n v="5.0000000000000001E-3"/>
    <n v="7.7"/>
    <n v="12.8"/>
    <n v="1541"/>
    <n v="2562"/>
    <n v="3"/>
    <x v="2"/>
    <n v="1"/>
    <n v="2562"/>
    <n v="20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8"/>
    <s v="Polyline"/>
    <n v="1"/>
    <n v="3668"/>
    <n v="1"/>
    <n v="3668"/>
    <s v="92800 1174565476600"/>
    <n v="1174565476600"/>
    <s v="Hangman Creek"/>
    <n v="200.19399999999999"/>
    <n v="764"/>
    <n v="0"/>
    <n v="7.7"/>
    <n v="12.8"/>
    <n v="1541"/>
    <n v="2562"/>
    <n v="2"/>
    <x v="2"/>
    <n v="0.5"/>
    <n v="1281"/>
    <n v="10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69"/>
    <s v="Polyline"/>
    <n v="1"/>
    <n v="3669"/>
    <n v="1"/>
    <n v="3669"/>
    <s v="93000 1174565476600"/>
    <n v="1174565476600"/>
    <s v="Hangman Creek"/>
    <n v="200.125"/>
    <n v="763"/>
    <n v="0"/>
    <n v="7.7"/>
    <n v="12.8"/>
    <n v="1541"/>
    <n v="2562"/>
    <n v="2"/>
    <x v="2"/>
    <n v="0.5"/>
    <n v="1281"/>
    <n v="10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0"/>
    <s v="Polyline"/>
    <n v="1"/>
    <n v="3670"/>
    <n v="1"/>
    <n v="3670"/>
    <s v="93200 1174565476600"/>
    <n v="1174565476600"/>
    <s v="Hangman Creek"/>
    <n v="200.41200000000001"/>
    <n v="763"/>
    <n v="5.0000000000000001E-3"/>
    <n v="7.7"/>
    <n v="12.7"/>
    <n v="1543"/>
    <n v="2545"/>
    <n v="3"/>
    <x v="2"/>
    <n v="1"/>
    <n v="2545"/>
    <n v="200"/>
    <n v="1"/>
    <n v="154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1"/>
    <s v="Polyline"/>
    <n v="1"/>
    <n v="3671"/>
    <n v="1"/>
    <n v="3671"/>
    <s v="93400 1174565476600"/>
    <n v="1174565476600"/>
    <s v="Hangman Creek"/>
    <n v="200.107"/>
    <n v="765"/>
    <n v="0"/>
    <n v="7.7"/>
    <n v="12.7"/>
    <n v="1541"/>
    <n v="2541"/>
    <n v="2"/>
    <x v="2"/>
    <n v="0.5"/>
    <n v="1271"/>
    <n v="10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2"/>
    <s v="Polyline"/>
    <n v="1"/>
    <n v="3672"/>
    <n v="1"/>
    <n v="3672"/>
    <s v="93600 1174565476600"/>
    <n v="1174565476600"/>
    <s v="Hangman Creek"/>
    <n v="200.10599999999999"/>
    <n v="764"/>
    <n v="0"/>
    <n v="7.7"/>
    <n v="12.7"/>
    <n v="1541"/>
    <n v="2541"/>
    <n v="2"/>
    <x v="2"/>
    <n v="0.5"/>
    <n v="1271"/>
    <n v="10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3"/>
    <s v="Polyline"/>
    <n v="1"/>
    <n v="3673"/>
    <n v="1"/>
    <n v="3673"/>
    <s v="93800 1174565476600"/>
    <n v="1174565476600"/>
    <s v="Hangman Creek"/>
    <n v="200.107"/>
    <n v="764"/>
    <n v="0"/>
    <n v="7.7"/>
    <n v="12.7"/>
    <n v="1541"/>
    <n v="2541"/>
    <n v="2"/>
    <x v="2"/>
    <n v="0.5"/>
    <n v="1271"/>
    <n v="10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4"/>
    <s v="Polyline"/>
    <n v="1"/>
    <n v="3674"/>
    <n v="1"/>
    <n v="3674"/>
    <s v="94000 1174565476600"/>
    <n v="1174565476600"/>
    <s v="Hangman Creek"/>
    <n v="200.10599999999999"/>
    <n v="764"/>
    <n v="0"/>
    <n v="7.7"/>
    <n v="12.7"/>
    <n v="1541"/>
    <n v="2541"/>
    <n v="2"/>
    <x v="2"/>
    <n v="0.5"/>
    <n v="1271"/>
    <n v="10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5"/>
    <s v="Polyline"/>
    <n v="1"/>
    <n v="3675"/>
    <n v="1"/>
    <n v="3675"/>
    <s v="94200 1174565476600"/>
    <n v="1174565476600"/>
    <s v="Hangman Creek"/>
    <n v="200.10599999999999"/>
    <n v="764"/>
    <n v="0"/>
    <n v="7.7"/>
    <n v="12.7"/>
    <n v="1541"/>
    <n v="2541"/>
    <n v="2"/>
    <x v="2"/>
    <n v="0.5"/>
    <n v="1271"/>
    <n v="10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6"/>
    <s v="Polyline"/>
    <n v="1"/>
    <n v="3676"/>
    <n v="1"/>
    <n v="3676"/>
    <s v="94400 1174565476600"/>
    <n v="1174565476600"/>
    <s v="Hangman Creek"/>
    <n v="200.41200000000001"/>
    <n v="765"/>
    <n v="0"/>
    <n v="7.7"/>
    <n v="12.7"/>
    <n v="1543"/>
    <n v="2545"/>
    <n v="2"/>
    <x v="2"/>
    <n v="0.5"/>
    <n v="1273"/>
    <n v="100"/>
    <n v="1"/>
    <n v="154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7"/>
    <s v="Polyline"/>
    <n v="1"/>
    <n v="3677"/>
    <n v="1"/>
    <n v="3677"/>
    <s v="94600 1174565476600"/>
    <n v="1174565476600"/>
    <s v="Hangman Creek"/>
    <n v="200.101"/>
    <n v="764"/>
    <n v="0"/>
    <n v="7.7"/>
    <n v="12.7"/>
    <n v="1541"/>
    <n v="2541"/>
    <n v="2"/>
    <x v="2"/>
    <n v="0.5"/>
    <n v="1271"/>
    <n v="10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8"/>
    <s v="Polyline"/>
    <n v="1"/>
    <n v="3678"/>
    <n v="1"/>
    <n v="3678"/>
    <s v="94800 1174565476600"/>
    <n v="1174565476600"/>
    <s v="Hangman Creek"/>
    <n v="200.07599999999999"/>
    <n v="764"/>
    <n v="0"/>
    <n v="7.7"/>
    <n v="12.7"/>
    <n v="1541"/>
    <n v="2541"/>
    <n v="1"/>
    <x v="2"/>
    <n v="0.25"/>
    <n v="635"/>
    <n v="50"/>
    <n v="1"/>
    <n v="15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79"/>
    <s v="Polyline"/>
    <n v="1"/>
    <n v="3679"/>
    <n v="1"/>
    <n v="3679"/>
    <s v="95000 1174565476600"/>
    <n v="1174565476600"/>
    <s v="Hangman Creek"/>
    <n v="200.07599999999999"/>
    <n v="765"/>
    <n v="5.0000000000000001E-3"/>
    <n v="7.6"/>
    <n v="12.7"/>
    <n v="1521"/>
    <n v="2541"/>
    <n v="1"/>
    <x v="2"/>
    <n v="0.25"/>
    <n v="635"/>
    <n v="50"/>
    <n v="1"/>
    <n v="152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0"/>
    <s v="Polyline"/>
    <n v="1"/>
    <n v="3680"/>
    <n v="1"/>
    <n v="3680"/>
    <s v="95200 1174565476600"/>
    <n v="1174565476600"/>
    <s v="Hangman Creek"/>
    <n v="200.07599999999999"/>
    <n v="765"/>
    <n v="0"/>
    <n v="7.7"/>
    <n v="12.7"/>
    <n v="1541"/>
    <n v="2541"/>
    <n v="1"/>
    <x v="2"/>
    <n v="0.25"/>
    <n v="635"/>
    <n v="5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1"/>
    <s v="Polyline"/>
    <n v="1"/>
    <n v="3681"/>
    <n v="1"/>
    <n v="3681"/>
    <s v="95400 1174565476600"/>
    <n v="1174565476600"/>
    <s v="Hangman Creek"/>
    <n v="200.07599999999999"/>
    <n v="766"/>
    <n v="0"/>
    <n v="7.7"/>
    <n v="12.7"/>
    <n v="1541"/>
    <n v="2541"/>
    <n v="1"/>
    <x v="2"/>
    <n v="0.25"/>
    <n v="635"/>
    <n v="5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2"/>
    <s v="Polyline"/>
    <n v="1"/>
    <n v="3682"/>
    <n v="1"/>
    <n v="3682"/>
    <s v="95600 1174565476600"/>
    <n v="1174565476600"/>
    <s v="Hangman Creek"/>
    <n v="200.077"/>
    <n v="766"/>
    <n v="5.0000000000000001E-3"/>
    <n v="7.7"/>
    <n v="12.7"/>
    <n v="1541"/>
    <n v="2541"/>
    <n v="3"/>
    <x v="2"/>
    <n v="1"/>
    <n v="2541"/>
    <n v="200"/>
    <n v="1"/>
    <n v="154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3"/>
    <s v="Polyline"/>
    <n v="1"/>
    <n v="3683"/>
    <n v="1"/>
    <n v="3683"/>
    <s v="95800 1174565476600"/>
    <n v="1174565476600"/>
    <s v="Hangman Creek"/>
    <n v="200.38300000000001"/>
    <n v="767"/>
    <n v="5.0000000000000001E-3"/>
    <n v="7.6"/>
    <n v="12.6"/>
    <n v="1523"/>
    <n v="2525"/>
    <n v="3"/>
    <x v="2"/>
    <n v="1"/>
    <n v="2525"/>
    <n v="200"/>
    <n v="1"/>
    <n v="1523"/>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4"/>
    <s v="Polyline"/>
    <n v="1"/>
    <n v="3684"/>
    <n v="1"/>
    <n v="3684"/>
    <s v="96000 1174565476600"/>
    <n v="1174565476600"/>
    <s v="Hangman Creek"/>
    <n v="200.078"/>
    <n v="768"/>
    <n v="0"/>
    <n v="7.6"/>
    <n v="12.6"/>
    <n v="1521"/>
    <n v="2521"/>
    <n v="2"/>
    <x v="2"/>
    <n v="0.5"/>
    <n v="1261"/>
    <n v="10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5"/>
    <s v="Polyline"/>
    <n v="1"/>
    <n v="3685"/>
    <n v="1"/>
    <n v="3685"/>
    <s v="96200 1174565476600"/>
    <n v="1174565476600"/>
    <s v="Hangman Creek"/>
    <n v="200.078"/>
    <n v="769"/>
    <n v="5.0000000000000001E-3"/>
    <n v="7.6"/>
    <n v="12.6"/>
    <n v="1521"/>
    <n v="2521"/>
    <n v="3"/>
    <x v="2"/>
    <n v="1"/>
    <n v="2521"/>
    <n v="20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6"/>
    <s v="Polyline"/>
    <n v="1"/>
    <n v="3686"/>
    <n v="1"/>
    <n v="3686"/>
    <s v="96400 1174565476600"/>
    <n v="1174565476600"/>
    <s v="Hangman Creek"/>
    <n v="200.114"/>
    <n v="769"/>
    <n v="5.0000000000000001E-3"/>
    <n v="7.6"/>
    <n v="12.6"/>
    <n v="1521"/>
    <n v="2521"/>
    <n v="1"/>
    <x v="2"/>
    <n v="0.25"/>
    <n v="630"/>
    <n v="5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7"/>
    <s v="Polyline"/>
    <n v="1"/>
    <n v="3687"/>
    <n v="1"/>
    <n v="3687"/>
    <s v="96600 1174565476600"/>
    <n v="1174565476600"/>
    <s v="Hangman Creek"/>
    <n v="200.11500000000001"/>
    <n v="768"/>
    <n v="0"/>
    <n v="7.6"/>
    <n v="12.6"/>
    <n v="1521"/>
    <n v="2521"/>
    <n v="1"/>
    <x v="2"/>
    <n v="0.25"/>
    <n v="630"/>
    <n v="5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8"/>
    <s v="Polyline"/>
    <n v="1"/>
    <n v="3688"/>
    <n v="1"/>
    <n v="3688"/>
    <s v="96800 1174565476600"/>
    <n v="1174565476600"/>
    <s v="Hangman Creek"/>
    <n v="200.11500000000001"/>
    <n v="768"/>
    <n v="0"/>
    <n v="7.6"/>
    <n v="12.6"/>
    <n v="1521"/>
    <n v="2521"/>
    <n v="1"/>
    <x v="2"/>
    <n v="0.25"/>
    <n v="630"/>
    <n v="5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89"/>
    <s v="Polyline"/>
    <n v="1"/>
    <n v="3689"/>
    <n v="1"/>
    <n v="3689"/>
    <s v="97000 1174565476600"/>
    <n v="1174565476600"/>
    <s v="Hangman Creek"/>
    <n v="200.42"/>
    <n v="769"/>
    <n v="0"/>
    <n v="7.6"/>
    <n v="12.6"/>
    <n v="1523"/>
    <n v="2525"/>
    <n v="1"/>
    <x v="2"/>
    <n v="0.25"/>
    <n v="631"/>
    <n v="50"/>
    <n v="1"/>
    <n v="1523"/>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0"/>
    <s v="Polyline"/>
    <n v="1"/>
    <n v="3690"/>
    <n v="1"/>
    <n v="3690"/>
    <s v="97200 1174565476600"/>
    <n v="1174565476600"/>
    <s v="Hangman Creek"/>
    <n v="200.11500000000001"/>
    <n v="769"/>
    <n v="0"/>
    <n v="7.6"/>
    <n v="12.6"/>
    <n v="1521"/>
    <n v="2521"/>
    <n v="1"/>
    <x v="2"/>
    <n v="0.25"/>
    <n v="630"/>
    <n v="5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1"/>
    <s v="Polyline"/>
    <n v="1"/>
    <n v="3691"/>
    <n v="1"/>
    <n v="3691"/>
    <s v="97400 1174565476600"/>
    <n v="1174565476600"/>
    <s v="Hangman Creek"/>
    <n v="200.11500000000001"/>
    <n v="769"/>
    <n v="5.0000000000000001E-3"/>
    <n v="7.6"/>
    <n v="12.6"/>
    <n v="1521"/>
    <n v="2521"/>
    <n v="1"/>
    <x v="2"/>
    <n v="0.25"/>
    <n v="630"/>
    <n v="5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2"/>
    <s v="Polyline"/>
    <n v="1"/>
    <n v="3692"/>
    <n v="1"/>
    <n v="3692"/>
    <s v="97600 1174565476600"/>
    <n v="1174565476600"/>
    <s v="Hangman Creek"/>
    <n v="200.12"/>
    <n v="769"/>
    <n v="5.0000000000000001E-3"/>
    <n v="7.6"/>
    <n v="12.6"/>
    <n v="1521"/>
    <n v="2522"/>
    <n v="3"/>
    <x v="2"/>
    <n v="1"/>
    <n v="2522"/>
    <n v="200"/>
    <n v="1"/>
    <n v="152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3"/>
    <s v="Polyline"/>
    <n v="1"/>
    <n v="3693"/>
    <n v="1"/>
    <n v="3693"/>
    <s v="97800 1174565476600"/>
    <n v="1174565476600"/>
    <s v="Hangman Creek"/>
    <n v="200.12"/>
    <n v="769"/>
    <n v="5.0000000000000001E-3"/>
    <n v="7.3"/>
    <n v="12.2"/>
    <n v="1461"/>
    <n v="2441"/>
    <n v="3"/>
    <x v="2"/>
    <n v="1"/>
    <n v="2441"/>
    <n v="200"/>
    <n v="1"/>
    <n v="14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4"/>
    <s v="Polyline"/>
    <n v="1"/>
    <n v="3694"/>
    <n v="1"/>
    <n v="3694"/>
    <s v="98000 1174565476600"/>
    <n v="1174565476600"/>
    <s v="Hangman Creek"/>
    <n v="200.12"/>
    <n v="769"/>
    <n v="5.0000000000000001E-3"/>
    <n v="7.3"/>
    <n v="12.2"/>
    <n v="1461"/>
    <n v="2441"/>
    <n v="3"/>
    <x v="2"/>
    <n v="1"/>
    <n v="2441"/>
    <n v="200"/>
    <n v="1"/>
    <n v="14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5"/>
    <s v="Polyline"/>
    <n v="1"/>
    <n v="3695"/>
    <n v="1"/>
    <n v="3695"/>
    <s v="98200 1174565476600"/>
    <n v="1174565476600"/>
    <s v="Hangman Creek"/>
    <n v="200.42500000000001"/>
    <n v="769"/>
    <n v="5.0000000000000001E-3"/>
    <n v="7.3"/>
    <n v="12.2"/>
    <n v="1463"/>
    <n v="2445"/>
    <n v="3"/>
    <x v="2"/>
    <n v="1"/>
    <n v="2445"/>
    <n v="200"/>
    <n v="1"/>
    <n v="1463"/>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6"/>
    <s v="Polyline"/>
    <n v="1"/>
    <n v="3696"/>
    <n v="1"/>
    <n v="3696"/>
    <s v="98400 1174565476600"/>
    <n v="1174565476600"/>
    <s v="Hangman Creek"/>
    <n v="200.12"/>
    <n v="769"/>
    <n v="0"/>
    <n v="7.3"/>
    <n v="12.2"/>
    <n v="1461"/>
    <n v="2441"/>
    <n v="2"/>
    <x v="2"/>
    <n v="0.5"/>
    <n v="1221"/>
    <n v="100"/>
    <n v="1"/>
    <n v="14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8"/>
    <s v="Polyline"/>
    <n v="1"/>
    <n v="3698"/>
    <n v="1"/>
    <n v="3698"/>
    <s v="98800 1174565476600"/>
    <n v="1174565476600"/>
    <s v="Hangman Creek"/>
    <n v="200.108"/>
    <n v="772"/>
    <n v="5.0000000000000001E-3"/>
    <n v="7.3"/>
    <n v="12.1"/>
    <n v="1461"/>
    <n v="2421"/>
    <n v="3"/>
    <x v="2"/>
    <n v="1"/>
    <n v="2421"/>
    <n v="200"/>
    <n v="1"/>
    <n v="1461"/>
    <n v="200"/>
    <n v="1"/>
    <n v="1"/>
    <n v="3"/>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699"/>
    <s v="Polyline"/>
    <n v="1"/>
    <n v="3699"/>
    <n v="1"/>
    <n v="3699"/>
    <s v="99000 1174565476600"/>
    <n v="1174565476600"/>
    <s v="Hangman Creek"/>
    <n v="200.09899999999999"/>
    <n v="772"/>
    <n v="0"/>
    <n v="7.1"/>
    <n v="11.8"/>
    <n v="1421"/>
    <n v="2361"/>
    <n v="1"/>
    <x v="2"/>
    <n v="0.25"/>
    <n v="590"/>
    <n v="50"/>
    <n v="1"/>
    <n v="142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0"/>
    <s v="Polyline"/>
    <n v="1"/>
    <n v="3700"/>
    <n v="1"/>
    <n v="3700"/>
    <s v="99200 1174565476600"/>
    <n v="1174565476600"/>
    <s v="Hangman Creek"/>
    <n v="200.11500000000001"/>
    <n v="772"/>
    <n v="0"/>
    <n v="7.1"/>
    <n v="11.8"/>
    <n v="1421"/>
    <n v="2361"/>
    <n v="2"/>
    <x v="2"/>
    <n v="0.5"/>
    <n v="1181"/>
    <n v="100"/>
    <n v="1"/>
    <n v="142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1"/>
    <s v="Polyline"/>
    <n v="1"/>
    <n v="3701"/>
    <n v="1"/>
    <n v="3701"/>
    <s v="99400 1174565476600"/>
    <n v="1174565476600"/>
    <s v="Hangman Creek"/>
    <n v="200.434"/>
    <n v="772"/>
    <n v="5.0000000000000001E-3"/>
    <n v="7.1"/>
    <n v="11.8"/>
    <n v="1423"/>
    <n v="2365"/>
    <n v="3"/>
    <x v="2"/>
    <n v="1"/>
    <n v="2365"/>
    <n v="200"/>
    <n v="1"/>
    <n v="142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2"/>
    <s v="Polyline"/>
    <n v="1"/>
    <n v="3702"/>
    <n v="1"/>
    <n v="3702"/>
    <s v="99600 1174565476600"/>
    <n v="1174565476600"/>
    <s v="Hangman Creek"/>
    <n v="200.12899999999999"/>
    <n v="771"/>
    <n v="5.0000000000000001E-3"/>
    <n v="7.1"/>
    <n v="11.8"/>
    <n v="1421"/>
    <n v="2362"/>
    <n v="3"/>
    <x v="2"/>
    <n v="1"/>
    <n v="2362"/>
    <n v="200"/>
    <n v="1"/>
    <n v="142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3"/>
    <s v="Polyline"/>
    <n v="1"/>
    <n v="3703"/>
    <n v="1"/>
    <n v="3703"/>
    <s v="99800 1174565476600"/>
    <n v="1174565476600"/>
    <s v="Hangman Creek"/>
    <n v="200.148"/>
    <n v="773"/>
    <n v="5.0000000000000001E-3"/>
    <n v="7.1"/>
    <n v="11.8"/>
    <n v="1421"/>
    <n v="2362"/>
    <n v="3"/>
    <x v="2"/>
    <n v="1"/>
    <n v="2362"/>
    <n v="200"/>
    <n v="1"/>
    <n v="142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4"/>
    <s v="Polyline"/>
    <n v="1"/>
    <n v="3704"/>
    <n v="1"/>
    <n v="3704"/>
    <s v="100000 1174565476600"/>
    <n v="1174565476600"/>
    <s v="Hangman Creek"/>
    <n v="200.208"/>
    <n v="773"/>
    <n v="5.0000000000000001E-3"/>
    <n v="7"/>
    <n v="11.7"/>
    <n v="1401"/>
    <n v="2342"/>
    <n v="1"/>
    <x v="2"/>
    <n v="0.25"/>
    <n v="586"/>
    <n v="50"/>
    <n v="1"/>
    <n v="140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5"/>
    <s v="Polyline"/>
    <n v="1"/>
    <n v="3705"/>
    <n v="1"/>
    <n v="3705"/>
    <s v="100200 1174565476600"/>
    <n v="1174565476600"/>
    <s v="Hangman Creek"/>
    <n v="200.208"/>
    <n v="773"/>
    <n v="5.0000000000000001E-3"/>
    <n v="7"/>
    <n v="11.7"/>
    <n v="1401"/>
    <n v="2342"/>
    <n v="1"/>
    <x v="2"/>
    <n v="0.25"/>
    <n v="586"/>
    <n v="50"/>
    <n v="1"/>
    <n v="140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6"/>
    <s v="Polyline"/>
    <n v="1"/>
    <n v="3706"/>
    <n v="1"/>
    <n v="3706"/>
    <s v="100400 1174565476600"/>
    <n v="1174565476600"/>
    <s v="Hangman Creek"/>
    <n v="200.208"/>
    <n v="773"/>
    <n v="5.0000000000000001E-3"/>
    <n v="7"/>
    <n v="11.7"/>
    <n v="1401"/>
    <n v="2342"/>
    <n v="1"/>
    <x v="2"/>
    <n v="0.25"/>
    <n v="586"/>
    <n v="50"/>
    <n v="1"/>
    <n v="140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7"/>
    <s v="Polyline"/>
    <n v="1"/>
    <n v="3707"/>
    <n v="1"/>
    <n v="3707"/>
    <s v="100600 1174565476600"/>
    <n v="1174565476600"/>
    <s v="Hangman Creek"/>
    <n v="200.208"/>
    <n v="773"/>
    <n v="5.0000000000000001E-3"/>
    <n v="7"/>
    <n v="11.7"/>
    <n v="1401"/>
    <n v="2342"/>
    <n v="1"/>
    <x v="2"/>
    <n v="0.25"/>
    <n v="586"/>
    <n v="50"/>
    <n v="1"/>
    <n v="140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8"/>
    <s v="Polyline"/>
    <n v="1"/>
    <n v="3708"/>
    <n v="1"/>
    <n v="3708"/>
    <s v="100800 1174565476600"/>
    <n v="1174565476600"/>
    <s v="Hangman Creek"/>
    <n v="200.517"/>
    <n v="773"/>
    <n v="5.0000000000000001E-3"/>
    <n v="7"/>
    <n v="11.7"/>
    <n v="1404"/>
    <n v="2346"/>
    <n v="1"/>
    <x v="2"/>
    <n v="0.25"/>
    <n v="587"/>
    <n v="50"/>
    <n v="1"/>
    <n v="1404"/>
    <n v="201"/>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09"/>
    <s v="Polyline"/>
    <n v="1"/>
    <n v="3709"/>
    <n v="1"/>
    <n v="3709"/>
    <s v="101000 1174565476600"/>
    <n v="1174565476600"/>
    <s v="Hangman Creek"/>
    <n v="200.21600000000001"/>
    <n v="773"/>
    <n v="5.0000000000000001E-3"/>
    <n v="7"/>
    <n v="11.6"/>
    <n v="1402"/>
    <n v="2323"/>
    <n v="3"/>
    <x v="2"/>
    <n v="1"/>
    <n v="2323"/>
    <n v="200"/>
    <n v="1"/>
    <n v="1402"/>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0"/>
    <s v="Polyline"/>
    <n v="1"/>
    <n v="3710"/>
    <n v="1"/>
    <n v="3710"/>
    <s v="101200 1174565476600"/>
    <n v="1174565476600"/>
    <s v="Hangman Creek"/>
    <n v="200.21600000000001"/>
    <n v="773"/>
    <n v="0"/>
    <n v="7"/>
    <n v="11.7"/>
    <n v="1402"/>
    <n v="2343"/>
    <n v="2"/>
    <x v="2"/>
    <n v="0.5"/>
    <n v="1172"/>
    <n v="100"/>
    <n v="1"/>
    <n v="1402"/>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1"/>
    <s v="Polyline"/>
    <n v="1"/>
    <n v="3711"/>
    <n v="1"/>
    <n v="3711"/>
    <s v="101400 1174565476600"/>
    <n v="1174565476600"/>
    <s v="Hangman Creek"/>
    <n v="200.21600000000001"/>
    <n v="772"/>
    <n v="5.0000000000000001E-3"/>
    <n v="7"/>
    <n v="11.6"/>
    <n v="1402"/>
    <n v="2323"/>
    <n v="3"/>
    <x v="2"/>
    <n v="1"/>
    <n v="2323"/>
    <n v="200"/>
    <n v="1"/>
    <n v="1402"/>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2"/>
    <s v="Polyline"/>
    <n v="1"/>
    <n v="3712"/>
    <n v="1"/>
    <n v="3712"/>
    <s v="101600 1174565476600"/>
    <n v="1174565476600"/>
    <s v="Hangman Creek"/>
    <n v="200.21600000000001"/>
    <n v="772"/>
    <n v="0"/>
    <n v="7"/>
    <n v="11.6"/>
    <n v="1402"/>
    <n v="2323"/>
    <n v="2"/>
    <x v="2"/>
    <n v="0.5"/>
    <n v="1162"/>
    <n v="100"/>
    <n v="1"/>
    <n v="1402"/>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3"/>
    <s v="Polyline"/>
    <n v="1"/>
    <n v="3713"/>
    <n v="1"/>
    <n v="3713"/>
    <s v="101800 1174565476600"/>
    <n v="1174565476600"/>
    <s v="Hangman Creek"/>
    <n v="200.21600000000001"/>
    <n v="772"/>
    <n v="5.0000000000000001E-3"/>
    <n v="7"/>
    <n v="11.6"/>
    <n v="1402"/>
    <n v="2323"/>
    <n v="3"/>
    <x v="2"/>
    <n v="1"/>
    <n v="2323"/>
    <n v="200"/>
    <n v="1"/>
    <n v="1402"/>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4"/>
    <s v="Polyline"/>
    <n v="1"/>
    <n v="3714"/>
    <n v="1"/>
    <n v="3714"/>
    <s v="102000 1174565476600"/>
    <n v="1174565476600"/>
    <s v="Hangman Creek"/>
    <n v="200.52099999999999"/>
    <n v="773"/>
    <n v="5.0000000000000001E-3"/>
    <n v="7"/>
    <n v="11.6"/>
    <n v="1404"/>
    <n v="2326"/>
    <n v="3"/>
    <x v="2"/>
    <n v="1"/>
    <n v="2326"/>
    <n v="201"/>
    <n v="1"/>
    <n v="1404"/>
    <n v="201"/>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5"/>
    <s v="Polyline"/>
    <n v="1"/>
    <n v="3715"/>
    <n v="1"/>
    <n v="3715"/>
    <s v="102200 1174565476600"/>
    <n v="1174565476600"/>
    <s v="Hangman Creek"/>
    <n v="200.21600000000001"/>
    <n v="774"/>
    <n v="0.01"/>
    <n v="7"/>
    <n v="11.6"/>
    <n v="1402"/>
    <n v="2323"/>
    <n v="3"/>
    <x v="2"/>
    <n v="1"/>
    <n v="2323"/>
    <n v="200"/>
    <n v="1"/>
    <n v="1402"/>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6"/>
    <s v="Polyline"/>
    <n v="1"/>
    <n v="3716"/>
    <n v="1"/>
    <n v="3716"/>
    <s v="102400 1174565476600"/>
    <n v="1174565476600"/>
    <s v="Hangman Creek"/>
    <n v="200.15899999999999"/>
    <n v="775"/>
    <n v="0"/>
    <n v="6.9"/>
    <n v="11.6"/>
    <n v="1381"/>
    <n v="2322"/>
    <n v="2"/>
    <x v="2"/>
    <n v="0.5"/>
    <n v="1161"/>
    <n v="100"/>
    <n v="1"/>
    <n v="138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7"/>
    <s v="Polyline"/>
    <n v="1"/>
    <n v="3717"/>
    <n v="1"/>
    <n v="3717"/>
    <s v="102600 1174565476600"/>
    <n v="1174565476600"/>
    <s v="Hangman Creek"/>
    <n v="200.07499999999999"/>
    <n v="775"/>
    <n v="0"/>
    <n v="6.9"/>
    <n v="11.6"/>
    <n v="1381"/>
    <n v="2321"/>
    <n v="1"/>
    <x v="2"/>
    <n v="0.25"/>
    <n v="580"/>
    <n v="50"/>
    <n v="1"/>
    <n v="138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8"/>
    <s v="Polyline"/>
    <n v="1"/>
    <n v="3718"/>
    <n v="1"/>
    <n v="3718"/>
    <s v="102800 1174565476600"/>
    <n v="1174565476600"/>
    <s v="Hangman Creek"/>
    <n v="200.07499999999999"/>
    <n v="776"/>
    <n v="5.0000000000000001E-3"/>
    <n v="6.5"/>
    <n v="11"/>
    <n v="1300"/>
    <n v="2201"/>
    <n v="1"/>
    <x v="2"/>
    <n v="0.25"/>
    <n v="550"/>
    <n v="50"/>
    <n v="1"/>
    <n v="1300"/>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19"/>
    <s v="Polyline"/>
    <n v="1"/>
    <n v="3719"/>
    <n v="1"/>
    <n v="3719"/>
    <s v="103000 1174565476600"/>
    <n v="1174565476600"/>
    <s v="Hangman Creek"/>
    <n v="200.10400000000001"/>
    <n v="777"/>
    <n v="5.0000000000000001E-3"/>
    <n v="6.5"/>
    <n v="11"/>
    <n v="1301"/>
    <n v="2201"/>
    <n v="1"/>
    <x v="2"/>
    <n v="0.25"/>
    <n v="550"/>
    <n v="50"/>
    <n v="1"/>
    <n v="130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0"/>
    <s v="Polyline"/>
    <n v="1"/>
    <n v="3720"/>
    <n v="1"/>
    <n v="3720"/>
    <s v="103200 1174565476600"/>
    <n v="1174565476600"/>
    <s v="Hangman Creek"/>
    <n v="200.47"/>
    <n v="777"/>
    <n v="5.0000000000000001E-3"/>
    <n v="6.3"/>
    <n v="10.7"/>
    <n v="1263"/>
    <n v="2145"/>
    <n v="3"/>
    <x v="2"/>
    <n v="1"/>
    <n v="2145"/>
    <n v="200"/>
    <n v="1"/>
    <n v="126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1"/>
    <s v="Polyline"/>
    <n v="1"/>
    <n v="3721"/>
    <n v="1"/>
    <n v="3721"/>
    <s v="103400 1174565476600"/>
    <n v="1174565476600"/>
    <s v="Hangman Creek"/>
    <n v="200.16499999999999"/>
    <n v="779"/>
    <n v="5.0000000000000001E-3"/>
    <n v="6.3"/>
    <n v="10.7"/>
    <n v="1261"/>
    <n v="2142"/>
    <n v="3"/>
    <x v="2"/>
    <n v="1"/>
    <n v="2142"/>
    <n v="200"/>
    <n v="1"/>
    <n v="126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2"/>
    <s v="Polyline"/>
    <n v="1"/>
    <n v="3722"/>
    <n v="1"/>
    <n v="3722"/>
    <s v="103600 1174565476600"/>
    <n v="1174565476600"/>
    <s v="Hangman Creek"/>
    <n v="200.16499999999999"/>
    <n v="779"/>
    <n v="0.01"/>
    <n v="6.3"/>
    <n v="10.7"/>
    <n v="1261"/>
    <n v="2142"/>
    <n v="3"/>
    <x v="2"/>
    <n v="1"/>
    <n v="2142"/>
    <n v="200"/>
    <n v="1"/>
    <n v="126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3"/>
    <s v="Polyline"/>
    <n v="1"/>
    <n v="3723"/>
    <n v="1"/>
    <n v="3723"/>
    <s v="103800 1174565476600"/>
    <n v="1174565476600"/>
    <s v="Hangman Creek"/>
    <n v="200.16499999999999"/>
    <n v="777"/>
    <n v="5.0000000000000001E-3"/>
    <n v="6.3"/>
    <n v="10.7"/>
    <n v="1261"/>
    <n v="2142"/>
    <n v="3"/>
    <x v="2"/>
    <n v="1"/>
    <n v="2142"/>
    <n v="200"/>
    <n v="1"/>
    <n v="126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4"/>
    <s v="Polyline"/>
    <n v="1"/>
    <n v="3724"/>
    <n v="1"/>
    <n v="3724"/>
    <s v="104000 1174565476600"/>
    <n v="1174565476600"/>
    <s v="Hangman Creek"/>
    <n v="200.16499999999999"/>
    <n v="777"/>
    <n v="0"/>
    <n v="6.2"/>
    <n v="10.5"/>
    <n v="1241"/>
    <n v="2102"/>
    <n v="2"/>
    <x v="2"/>
    <n v="0.5"/>
    <n v="1051"/>
    <n v="100"/>
    <n v="1"/>
    <n v="12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5"/>
    <s v="Polyline"/>
    <n v="1"/>
    <n v="3725"/>
    <n v="1"/>
    <n v="3725"/>
    <s v="104200 1174565476600"/>
    <n v="1174565476600"/>
    <s v="Hangman Creek"/>
    <n v="200.16499999999999"/>
    <n v="776"/>
    <n v="5.0000000000000001E-3"/>
    <n v="6.2"/>
    <n v="10.5"/>
    <n v="1241"/>
    <n v="2102"/>
    <n v="3"/>
    <x v="2"/>
    <n v="1"/>
    <n v="2102"/>
    <n v="200"/>
    <n v="1"/>
    <n v="12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6"/>
    <s v="Polyline"/>
    <n v="1"/>
    <n v="3726"/>
    <n v="1"/>
    <n v="3726"/>
    <s v="104400 1174565476600"/>
    <n v="1174565476600"/>
    <s v="Hangman Creek"/>
    <n v="200.47"/>
    <n v="777"/>
    <n v="0.01"/>
    <n v="6.2"/>
    <n v="10.5"/>
    <n v="1243"/>
    <n v="2105"/>
    <n v="3"/>
    <x v="2"/>
    <n v="1"/>
    <n v="2105"/>
    <n v="200"/>
    <n v="1"/>
    <n v="124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7"/>
    <s v="Polyline"/>
    <n v="1"/>
    <n v="3727"/>
    <n v="1"/>
    <n v="3727"/>
    <s v="104600 1174565476600"/>
    <n v="1174565476600"/>
    <s v="Hangman Creek"/>
    <n v="200.16499999999999"/>
    <n v="777"/>
    <n v="5.0000000000000001E-3"/>
    <n v="6.2"/>
    <n v="10.5"/>
    <n v="1241"/>
    <n v="2102"/>
    <n v="3"/>
    <x v="2"/>
    <n v="1"/>
    <n v="2102"/>
    <n v="200"/>
    <n v="1"/>
    <n v="12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8"/>
    <s v="Polyline"/>
    <n v="1"/>
    <n v="3728"/>
    <n v="1"/>
    <n v="3728"/>
    <s v="104800 1174565476600"/>
    <n v="1174565476600"/>
    <s v="Hangman Creek"/>
    <n v="200.16499999999999"/>
    <n v="777"/>
    <n v="0"/>
    <n v="6.2"/>
    <n v="10.5"/>
    <n v="1241"/>
    <n v="2102"/>
    <n v="2"/>
    <x v="2"/>
    <n v="0.5"/>
    <n v="1051"/>
    <n v="100"/>
    <n v="1"/>
    <n v="12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29"/>
    <s v="Polyline"/>
    <n v="1"/>
    <n v="3729"/>
    <n v="1"/>
    <n v="3729"/>
    <s v="105000 1174565476600"/>
    <n v="1174565476600"/>
    <s v="Hangman Creek"/>
    <n v="200.20500000000001"/>
    <n v="777"/>
    <n v="5.0000000000000001E-3"/>
    <n v="6.2"/>
    <n v="10.5"/>
    <n v="1241"/>
    <n v="2102"/>
    <n v="3"/>
    <x v="2"/>
    <n v="1"/>
    <n v="2102"/>
    <n v="200"/>
    <n v="1"/>
    <n v="124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0"/>
    <s v="Polyline"/>
    <n v="1"/>
    <n v="3730"/>
    <n v="1"/>
    <n v="3730"/>
    <s v="105200 1174565476600"/>
    <n v="1174565476600"/>
    <s v="Hangman Creek"/>
    <n v="200.20699999999999"/>
    <n v="777"/>
    <n v="5.0000000000000001E-3"/>
    <n v="6.1"/>
    <n v="10.4"/>
    <n v="1221"/>
    <n v="2082"/>
    <n v="3"/>
    <x v="2"/>
    <n v="1"/>
    <n v="2082"/>
    <n v="200"/>
    <n v="1"/>
    <n v="122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3"/>
    <s v="Polyline"/>
    <n v="1"/>
    <n v="3733"/>
    <n v="1"/>
    <n v="3733"/>
    <s v="105800 1174565476600"/>
    <n v="1174565476600"/>
    <s v="Hangman Creek"/>
    <n v="200.43100000000001"/>
    <n v="778"/>
    <n v="0"/>
    <n v="6"/>
    <n v="10.3"/>
    <n v="1203"/>
    <n v="2064"/>
    <n v="1"/>
    <x v="2"/>
    <n v="0.25"/>
    <n v="516"/>
    <n v="50"/>
    <n v="1"/>
    <n v="1203"/>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4"/>
    <s v="Polyline"/>
    <n v="1"/>
    <n v="3734"/>
    <n v="1"/>
    <n v="3734"/>
    <s v="106000 1174565476600"/>
    <n v="1174565476600"/>
    <s v="Hangman Creek"/>
    <n v="200.126"/>
    <n v="778"/>
    <n v="0"/>
    <n v="6"/>
    <n v="10.199999999999999"/>
    <n v="1201"/>
    <n v="2041"/>
    <n v="1"/>
    <x v="2"/>
    <n v="0.25"/>
    <n v="510"/>
    <n v="50"/>
    <n v="1"/>
    <n v="120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5"/>
    <s v="Polyline"/>
    <n v="1"/>
    <n v="3735"/>
    <n v="1"/>
    <n v="3735"/>
    <s v="106200 1174565476600"/>
    <n v="1174565476600"/>
    <s v="Hangman Creek"/>
    <n v="200.126"/>
    <n v="778"/>
    <n v="5.0000000000000001E-3"/>
    <n v="6"/>
    <n v="10.199999999999999"/>
    <n v="1201"/>
    <n v="2041"/>
    <n v="1"/>
    <x v="2"/>
    <n v="0.25"/>
    <n v="510"/>
    <n v="50"/>
    <n v="1"/>
    <n v="120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6"/>
    <s v="Polyline"/>
    <n v="1"/>
    <n v="3736"/>
    <n v="1"/>
    <n v="3736"/>
    <s v="106400 1174565476600"/>
    <n v="1174565476600"/>
    <s v="Hangman Creek"/>
    <n v="200.126"/>
    <n v="778"/>
    <n v="5.0000000000000001E-3"/>
    <n v="6"/>
    <n v="10.199999999999999"/>
    <n v="1201"/>
    <n v="2041"/>
    <n v="1"/>
    <x v="2"/>
    <n v="0.25"/>
    <n v="510"/>
    <n v="50"/>
    <n v="1"/>
    <n v="120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7"/>
    <s v="Polyline"/>
    <n v="1"/>
    <n v="3737"/>
    <n v="1"/>
    <n v="3737"/>
    <s v="106600 1174565476600"/>
    <n v="1174565476600"/>
    <s v="Hangman Creek"/>
    <n v="200.126"/>
    <n v="778"/>
    <n v="5.0000000000000001E-3"/>
    <n v="6"/>
    <n v="10.199999999999999"/>
    <n v="1201"/>
    <n v="2041"/>
    <n v="1"/>
    <x v="2"/>
    <n v="0.25"/>
    <n v="510"/>
    <n v="50"/>
    <n v="1"/>
    <n v="120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8"/>
    <s v="Polyline"/>
    <n v="1"/>
    <n v="3738"/>
    <n v="1"/>
    <n v="3738"/>
    <s v="106800 1174565476600"/>
    <n v="1174565476600"/>
    <s v="Hangman Creek"/>
    <n v="200.126"/>
    <n v="778"/>
    <n v="0"/>
    <n v="6"/>
    <n v="10.199999999999999"/>
    <n v="1201"/>
    <n v="2041"/>
    <n v="1"/>
    <x v="2"/>
    <n v="0.25"/>
    <n v="510"/>
    <n v="50"/>
    <n v="1"/>
    <n v="120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39"/>
    <s v="Polyline"/>
    <n v="1"/>
    <n v="3739"/>
    <n v="1"/>
    <n v="3739"/>
    <s v="107000 1174565476600"/>
    <n v="1174565476600"/>
    <s v="Hangman Creek"/>
    <n v="200.435"/>
    <n v="778"/>
    <n v="0"/>
    <n v="6"/>
    <n v="10.199999999999999"/>
    <n v="1203"/>
    <n v="2044"/>
    <n v="2"/>
    <x v="2"/>
    <n v="0.5"/>
    <n v="1022"/>
    <n v="100"/>
    <n v="1"/>
    <n v="120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0"/>
    <s v="Polyline"/>
    <n v="1"/>
    <n v="3740"/>
    <n v="1"/>
    <n v="3740"/>
    <s v="107200 1174565476600"/>
    <n v="1174565476600"/>
    <s v="Hangman Creek"/>
    <n v="200.13"/>
    <n v="778"/>
    <n v="0"/>
    <n v="6"/>
    <n v="10.199999999999999"/>
    <n v="1201"/>
    <n v="2041"/>
    <n v="2"/>
    <x v="2"/>
    <n v="0.5"/>
    <n v="1021"/>
    <n v="100"/>
    <n v="1"/>
    <n v="120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1"/>
    <s v="Polyline"/>
    <n v="1"/>
    <n v="3741"/>
    <n v="1"/>
    <n v="3741"/>
    <s v="107400 1174565476600"/>
    <n v="1174565476600"/>
    <s v="Hangman Creek"/>
    <n v="200.13"/>
    <n v="779"/>
    <n v="0.01"/>
    <n v="5.9"/>
    <n v="10.1"/>
    <n v="1181"/>
    <n v="2021"/>
    <n v="3"/>
    <x v="2"/>
    <n v="1"/>
    <n v="2021"/>
    <n v="200"/>
    <n v="1"/>
    <n v="118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2"/>
    <s v="Polyline"/>
    <n v="1"/>
    <n v="3742"/>
    <n v="1"/>
    <n v="3742"/>
    <s v="107600 1174565476600"/>
    <n v="1174565476600"/>
    <s v="Hangman Creek"/>
    <n v="200.13"/>
    <n v="780"/>
    <n v="5.0000000000000001E-3"/>
    <n v="5.9"/>
    <n v="10.1"/>
    <n v="1181"/>
    <n v="2021"/>
    <n v="3"/>
    <x v="2"/>
    <n v="1"/>
    <n v="2021"/>
    <n v="200"/>
    <n v="1"/>
    <n v="118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3"/>
    <s v="Polyline"/>
    <n v="1"/>
    <n v="3743"/>
    <n v="1"/>
    <n v="3743"/>
    <s v="107800 1174565476600"/>
    <n v="1174565476600"/>
    <s v="Hangman Creek"/>
    <n v="200.13"/>
    <n v="781"/>
    <n v="0"/>
    <n v="5.9"/>
    <n v="10.1"/>
    <n v="1181"/>
    <n v="2021"/>
    <n v="2"/>
    <x v="2"/>
    <n v="0.5"/>
    <n v="1011"/>
    <n v="100"/>
    <n v="1"/>
    <n v="118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4"/>
    <s v="Polyline"/>
    <n v="1"/>
    <n v="3744"/>
    <n v="1"/>
    <n v="3744"/>
    <s v="108000 1174565476600"/>
    <n v="1174565476600"/>
    <s v="Hangman Creek"/>
    <n v="200.13"/>
    <n v="781"/>
    <n v="5.0000000000000001E-3"/>
    <n v="5.9"/>
    <n v="10.1"/>
    <n v="1181"/>
    <n v="2021"/>
    <n v="3"/>
    <x v="2"/>
    <n v="1"/>
    <n v="2021"/>
    <n v="200"/>
    <n v="1"/>
    <n v="1181"/>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5"/>
    <s v="Polyline"/>
    <n v="1"/>
    <n v="3745"/>
    <n v="1"/>
    <n v="3745"/>
    <s v="108200 1174565476600"/>
    <n v="1174565476600"/>
    <s v="Hangman Creek"/>
    <n v="200.435"/>
    <n v="781"/>
    <n v="0"/>
    <n v="5.9"/>
    <n v="10.1"/>
    <n v="1183"/>
    <n v="2024"/>
    <n v="2"/>
    <x v="2"/>
    <n v="0.5"/>
    <n v="1012"/>
    <n v="100"/>
    <n v="1"/>
    <n v="1183"/>
    <n v="200"/>
    <n v="1"/>
    <n v="1"/>
    <n v="2"/>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6"/>
    <s v="Polyline"/>
    <n v="1"/>
    <n v="3746"/>
    <n v="1"/>
    <n v="3746"/>
    <s v="108400 1174565476600"/>
    <n v="1174565476600"/>
    <s v="Hangman Creek"/>
    <n v="200.13399999999999"/>
    <n v="781"/>
    <n v="0"/>
    <n v="5.9"/>
    <n v="10.1"/>
    <n v="1181"/>
    <n v="2021"/>
    <n v="2"/>
    <x v="2"/>
    <n v="0.5"/>
    <n v="1011"/>
    <n v="100"/>
    <n v="1"/>
    <n v="118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7"/>
    <s v="Polyline"/>
    <n v="1"/>
    <n v="3747"/>
    <n v="1"/>
    <n v="3747"/>
    <s v="108600 1174565476600"/>
    <n v="1174565476600"/>
    <s v="Hangman Creek"/>
    <n v="200.13800000000001"/>
    <n v="783"/>
    <n v="0.01"/>
    <n v="5.4"/>
    <n v="9.4"/>
    <n v="1081"/>
    <n v="1881"/>
    <n v="3"/>
    <x v="2"/>
    <n v="1"/>
    <n v="1881"/>
    <n v="200"/>
    <n v="1"/>
    <n v="1081"/>
    <n v="200"/>
    <n v="1"/>
    <n v="1"/>
    <n v="1"/>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49"/>
    <s v="Polyline"/>
    <n v="1"/>
    <n v="3749"/>
    <n v="1"/>
    <n v="3749"/>
    <s v="109000 1174565476600"/>
    <n v="1174565476600"/>
    <s v="Hangman Creek"/>
    <n v="200.13800000000001"/>
    <n v="788"/>
    <n v="0.01"/>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0"/>
    <s v="Polyline"/>
    <n v="1"/>
    <n v="3750"/>
    <n v="1"/>
    <n v="3750"/>
    <s v="109200 1174565476600"/>
    <n v="1174565476600"/>
    <s v="Hangman Creek"/>
    <n v="200.13800000000001"/>
    <n v="787"/>
    <n v="5.0000000000000001E-3"/>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1"/>
    <s v="Polyline"/>
    <n v="1"/>
    <n v="3751"/>
    <n v="1"/>
    <n v="3751"/>
    <s v="109400 1174565476600"/>
    <n v="1174565476600"/>
    <s v="Hangman Creek"/>
    <n v="200.44300000000001"/>
    <n v="786"/>
    <n v="5.0000000000000001E-3"/>
    <n v="5.4"/>
    <n v="9.3000000000000007"/>
    <n v="1082"/>
    <n v="1864"/>
    <n v="3"/>
    <x v="2"/>
    <n v="1"/>
    <n v="1864"/>
    <n v="200"/>
    <n v="1"/>
    <n v="1082"/>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2"/>
    <s v="Polyline"/>
    <n v="1"/>
    <n v="3752"/>
    <n v="1"/>
    <n v="3752"/>
    <s v="109600 1174565476600"/>
    <n v="1174565476600"/>
    <s v="Hangman Creek"/>
    <n v="200.13800000000001"/>
    <n v="787"/>
    <n v="5.0000000000000001E-3"/>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3"/>
    <s v="Polyline"/>
    <n v="1"/>
    <n v="3753"/>
    <n v="1"/>
    <n v="3753"/>
    <s v="109800 1174565476600"/>
    <n v="1174565476600"/>
    <s v="Hangman Creek"/>
    <n v="200.13800000000001"/>
    <n v="786"/>
    <n v="1.4999999999999999E-2"/>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4"/>
    <s v="Polyline"/>
    <n v="1"/>
    <n v="3754"/>
    <n v="1"/>
    <n v="3754"/>
    <s v="110000 1174565476600"/>
    <n v="1174565476600"/>
    <s v="Hangman Creek"/>
    <n v="200.13800000000001"/>
    <n v="788"/>
    <n v="1.4999999999999999E-2"/>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5"/>
    <s v="Polyline"/>
    <n v="1"/>
    <n v="3755"/>
    <n v="1"/>
    <n v="3755"/>
    <s v="110200 1174565476600"/>
    <n v="1174565476600"/>
    <s v="Hangman Creek"/>
    <n v="200.13800000000001"/>
    <n v="789"/>
    <n v="5.0000000000000001E-3"/>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6"/>
    <s v="Polyline"/>
    <n v="1"/>
    <n v="3756"/>
    <n v="1"/>
    <n v="3756"/>
    <s v="110400 1174565476600"/>
    <n v="1174565476600"/>
    <s v="Hangman Creek"/>
    <n v="200.13800000000001"/>
    <n v="790"/>
    <n v="0.01"/>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7"/>
    <s v="Polyline"/>
    <n v="1"/>
    <n v="3757"/>
    <n v="1"/>
    <n v="3757"/>
    <s v="110600 1174565476600"/>
    <n v="1174565476600"/>
    <s v="Hangman Creek"/>
    <n v="200.13800000000001"/>
    <n v="791"/>
    <n v="5.0000000000000001E-3"/>
    <n v="5.4"/>
    <n v="9.3000000000000007"/>
    <n v="1081"/>
    <n v="1861"/>
    <n v="3"/>
    <x v="2"/>
    <n v="1"/>
    <n v="1861"/>
    <n v="200"/>
    <n v="1"/>
    <n v="108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58"/>
    <s v="Polyline"/>
    <n v="1"/>
    <n v="3758"/>
    <n v="1"/>
    <n v="3758"/>
    <s v="110800 1174565476600"/>
    <n v="1174565476600"/>
    <s v="Hangman Creek"/>
    <n v="200.44300000000001"/>
    <n v="792"/>
    <n v="5.0000000000000001E-3"/>
    <n v="5.4"/>
    <n v="9.3000000000000007"/>
    <n v="1082"/>
    <n v="1864"/>
    <n v="3"/>
    <x v="2"/>
    <n v="1"/>
    <n v="1864"/>
    <n v="200"/>
    <n v="1"/>
    <n v="1082"/>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3760"/>
    <s v="Polyline"/>
    <n v="1"/>
    <n v="3760"/>
    <n v="1"/>
    <n v="3760"/>
    <s v="111200 1174565476600"/>
    <n v="1174565476600"/>
    <s v="Hangman Creek"/>
    <n v="200.13399999999999"/>
    <n v="794"/>
    <n v="5.0000000000000001E-3"/>
    <n v="5.3"/>
    <n v="9.3000000000000007"/>
    <n v="1061"/>
    <n v="1861"/>
    <n v="3"/>
    <x v="2"/>
    <n v="1"/>
    <n v="1861"/>
    <n v="200"/>
    <n v="1"/>
    <n v="1061"/>
    <n v="200"/>
    <n v="1"/>
    <n v="1"/>
    <n v="4"/>
    <s v="meandering"/>
    <s v="Oncorhynchus mykiss"/>
    <s v="summer"/>
    <x v="0"/>
    <x v="0"/>
    <x v="0"/>
    <s v="SPHAN-s"/>
    <s v="na"/>
    <s v="na"/>
    <s v="independent"/>
    <s v="extirpated via barriers"/>
    <s v="anthropogenically blocked"/>
    <n v="170103060101"/>
    <s v="Headwaters Hangman Creek"/>
    <s v="N"/>
    <s v=" "/>
    <s v="Interior Columbia"/>
    <n v="0"/>
    <n v="338579.62499500002"/>
    <n v="3710246968.77"/>
  </r>
  <r>
    <n v="6385"/>
    <s v="Polyline"/>
    <n v="1"/>
    <n v="6385"/>
    <n v="1"/>
    <n v="6385"/>
    <s v="400 1174233476148"/>
    <n v="1174233476148"/>
    <s v="Marshall Creek"/>
    <n v="200.13399999999999"/>
    <n v="550"/>
    <n v="0"/>
    <n v="5.3"/>
    <n v="9.1999999999999993"/>
    <n v="1061"/>
    <n v="1841"/>
    <n v="2"/>
    <x v="2"/>
    <n v="0.5"/>
    <n v="921"/>
    <n v="100"/>
    <n v="1"/>
    <n v="106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86"/>
    <s v="Polyline"/>
    <n v="1"/>
    <n v="6386"/>
    <n v="1"/>
    <n v="6386"/>
    <s v="600 1174233476148"/>
    <n v="1174233476148"/>
    <s v="Marshall Creek"/>
    <n v="200.13399999999999"/>
    <n v="547"/>
    <n v="0"/>
    <n v="5.3"/>
    <n v="9.1999999999999993"/>
    <n v="1061"/>
    <n v="1841"/>
    <n v="2"/>
    <x v="2"/>
    <n v="0.5"/>
    <n v="921"/>
    <n v="100"/>
    <n v="1"/>
    <n v="106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3"/>
    <s v="Polyline"/>
    <n v="1"/>
    <n v="6393"/>
    <n v="1"/>
    <n v="6393"/>
    <s v="2000 1174233476148"/>
    <n v="1174233476148"/>
    <s v="Marshall Creek"/>
    <n v="200.43600000000001"/>
    <n v="584"/>
    <n v="1.4999999999999999E-2"/>
    <n v="5.2"/>
    <n v="9.1"/>
    <n v="1042"/>
    <n v="1824"/>
    <n v="3"/>
    <x v="2"/>
    <n v="1"/>
    <n v="1824"/>
    <n v="200"/>
    <n v="1"/>
    <n v="1042"/>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4"/>
    <s v="Polyline"/>
    <n v="1"/>
    <n v="6394"/>
    <n v="1"/>
    <n v="6394"/>
    <s v="2200 1174233476148"/>
    <n v="1174233476148"/>
    <s v="Marshall Creek"/>
    <n v="200.131"/>
    <n v="586"/>
    <n v="5.0000000000000001E-3"/>
    <n v="5.2"/>
    <n v="9.1"/>
    <n v="1041"/>
    <n v="1821"/>
    <n v="3"/>
    <x v="2"/>
    <n v="1"/>
    <n v="182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5"/>
    <s v="Polyline"/>
    <n v="1"/>
    <n v="6395"/>
    <n v="1"/>
    <n v="6395"/>
    <s v="2400 1174233476148"/>
    <n v="1174233476148"/>
    <s v="Marshall Creek"/>
    <n v="200.131"/>
    <n v="589"/>
    <n v="5.0000000000000001E-3"/>
    <n v="5.2"/>
    <n v="9.1"/>
    <n v="1041"/>
    <n v="1821"/>
    <n v="3"/>
    <x v="2"/>
    <n v="1"/>
    <n v="182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399"/>
    <s v="Polyline"/>
    <n v="1"/>
    <n v="6399"/>
    <n v="1"/>
    <n v="6399"/>
    <s v="3200 1174233476148"/>
    <n v="1174233476148"/>
    <s v="Marshall Creek"/>
    <n v="200.43600000000001"/>
    <n v="602"/>
    <n v="1.4999999999999999E-2"/>
    <n v="5.2"/>
    <n v="9.1"/>
    <n v="1042"/>
    <n v="1824"/>
    <n v="3"/>
    <x v="2"/>
    <n v="1"/>
    <n v="1824"/>
    <n v="200"/>
    <n v="1"/>
    <n v="1042"/>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0"/>
    <s v="Polyline"/>
    <n v="1"/>
    <n v="6400"/>
    <n v="1"/>
    <n v="6400"/>
    <s v="3400 1174233476148"/>
    <n v="1174233476148"/>
    <s v="Marshall Creek"/>
    <n v="200.131"/>
    <n v="599"/>
    <n v="1.4999999999999999E-2"/>
    <n v="5.2"/>
    <n v="9.1"/>
    <n v="1041"/>
    <n v="1821"/>
    <n v="3"/>
    <x v="2"/>
    <n v="1"/>
    <n v="182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1"/>
    <s v="Polyline"/>
    <n v="1"/>
    <n v="6401"/>
    <n v="1"/>
    <n v="6401"/>
    <s v="3600 1174233476148"/>
    <n v="1174233476148"/>
    <s v="Marshall Creek"/>
    <n v="200.131"/>
    <n v="597"/>
    <n v="1.4999999999999999E-2"/>
    <n v="5.2"/>
    <n v="9.1"/>
    <n v="1041"/>
    <n v="1821"/>
    <n v="3"/>
    <x v="2"/>
    <n v="1"/>
    <n v="182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2"/>
    <s v="Polyline"/>
    <n v="1"/>
    <n v="6402"/>
    <n v="1"/>
    <n v="6402"/>
    <s v="3800 1174233476148"/>
    <n v="1174233476148"/>
    <s v="Marshall Creek"/>
    <n v="200.13"/>
    <n v="598"/>
    <n v="0"/>
    <n v="5.2"/>
    <n v="9.1"/>
    <n v="1041"/>
    <n v="1821"/>
    <n v="2"/>
    <x v="2"/>
    <n v="0.5"/>
    <n v="911"/>
    <n v="1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3"/>
    <s v="Polyline"/>
    <n v="1"/>
    <n v="6403"/>
    <n v="1"/>
    <n v="6403"/>
    <s v="4000 1174233476148"/>
    <n v="1174233476148"/>
    <s v="Marshall Creek"/>
    <n v="200.131"/>
    <n v="598"/>
    <n v="5.0000000000000001E-3"/>
    <n v="5.2"/>
    <n v="9.1"/>
    <n v="1041"/>
    <n v="1821"/>
    <n v="3"/>
    <x v="2"/>
    <n v="1"/>
    <n v="182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5"/>
    <s v="Polyline"/>
    <n v="1"/>
    <n v="6405"/>
    <n v="1"/>
    <n v="6405"/>
    <s v="4400 1174233476148"/>
    <n v="1174233476148"/>
    <s v="Marshall Creek"/>
    <n v="200.43600000000001"/>
    <n v="603"/>
    <n v="0"/>
    <n v="5.2"/>
    <n v="9.1"/>
    <n v="1042"/>
    <n v="1824"/>
    <n v="2"/>
    <x v="2"/>
    <n v="0.5"/>
    <n v="912"/>
    <n v="100"/>
    <n v="1"/>
    <n v="1042"/>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6"/>
    <s v="Polyline"/>
    <n v="1"/>
    <n v="6406"/>
    <n v="1"/>
    <n v="6406"/>
    <s v="4600 1174233476148"/>
    <n v="1174233476148"/>
    <s v="Marshall Creek"/>
    <n v="200.131"/>
    <n v="604"/>
    <n v="0"/>
    <n v="5.2"/>
    <n v="9.1"/>
    <n v="1041"/>
    <n v="1821"/>
    <n v="2"/>
    <x v="2"/>
    <n v="0.5"/>
    <n v="911"/>
    <n v="1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09"/>
    <s v="Polyline"/>
    <n v="1"/>
    <n v="6409"/>
    <n v="1"/>
    <n v="6409"/>
    <s v="5200 1174233476148"/>
    <n v="1174233476148"/>
    <s v="Marshall Creek"/>
    <n v="200.131"/>
    <n v="611"/>
    <n v="5.0000000000000001E-3"/>
    <n v="5.2"/>
    <n v="9.1"/>
    <n v="1041"/>
    <n v="1821"/>
    <n v="3"/>
    <x v="2"/>
    <n v="1"/>
    <n v="182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2"/>
    <s v="Polyline"/>
    <n v="1"/>
    <n v="6412"/>
    <n v="1"/>
    <n v="6412"/>
    <s v="5800 1174233476148"/>
    <n v="1174233476148"/>
    <s v="Marshall Creek"/>
    <n v="200.43600000000001"/>
    <n v="614"/>
    <n v="0"/>
    <n v="5.2"/>
    <n v="9"/>
    <n v="1042"/>
    <n v="1804"/>
    <n v="2"/>
    <x v="2"/>
    <n v="0.5"/>
    <n v="902"/>
    <n v="100"/>
    <n v="1"/>
    <n v="1042"/>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3"/>
    <s v="Polyline"/>
    <n v="1"/>
    <n v="6413"/>
    <n v="1"/>
    <n v="6413"/>
    <s v="6000 1174233476148"/>
    <n v="1174233476148"/>
    <s v="Marshall Creek"/>
    <n v="200.131"/>
    <n v="616"/>
    <n v="1.4999999999999999E-2"/>
    <n v="5.2"/>
    <n v="9"/>
    <n v="1041"/>
    <n v="1801"/>
    <n v="3"/>
    <x v="2"/>
    <n v="1"/>
    <n v="180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15"/>
    <s v="Polyline"/>
    <n v="1"/>
    <n v="6415"/>
    <n v="1"/>
    <n v="6415"/>
    <s v="6400 1174233476148"/>
    <n v="1174233476148"/>
    <s v="Marshall Creek"/>
    <n v="200.131"/>
    <n v="620"/>
    <n v="0.01"/>
    <n v="5.2"/>
    <n v="9"/>
    <n v="1041"/>
    <n v="1801"/>
    <n v="3"/>
    <x v="2"/>
    <n v="1"/>
    <n v="1801"/>
    <n v="200"/>
    <n v="1"/>
    <n v="104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3"/>
    <s v="Polyline"/>
    <n v="1"/>
    <n v="6423"/>
    <n v="1"/>
    <n v="6423"/>
    <s v="8000 1174233476148"/>
    <n v="1174233476148"/>
    <s v="Marshall Creek"/>
    <n v="200.131"/>
    <n v="644"/>
    <n v="0.01"/>
    <n v="5.0999999999999996"/>
    <n v="8.9"/>
    <n v="1021"/>
    <n v="1781"/>
    <n v="3"/>
    <x v="2"/>
    <n v="1"/>
    <n v="1781"/>
    <n v="200"/>
    <n v="1"/>
    <n v="102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4"/>
    <s v="Polyline"/>
    <n v="1"/>
    <n v="6424"/>
    <n v="1"/>
    <n v="6424"/>
    <s v="8200 1174233476148"/>
    <n v="1174233476148"/>
    <s v="Marshall Creek"/>
    <n v="200.435"/>
    <n v="645"/>
    <n v="0.01"/>
    <n v="5"/>
    <n v="8.8000000000000007"/>
    <n v="1002"/>
    <n v="1764"/>
    <n v="3"/>
    <x v="2"/>
    <n v="1"/>
    <n v="1764"/>
    <n v="200"/>
    <n v="1"/>
    <n v="1002"/>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5"/>
    <s v="Polyline"/>
    <n v="1"/>
    <n v="6425"/>
    <n v="1"/>
    <n v="6425"/>
    <s v="8400 1174233476148"/>
    <n v="1174233476148"/>
    <s v="Marshall Creek"/>
    <n v="200.131"/>
    <n v="647"/>
    <n v="0.01"/>
    <n v="5"/>
    <n v="8.8000000000000007"/>
    <n v="1001"/>
    <n v="1761"/>
    <n v="3"/>
    <x v="2"/>
    <n v="1"/>
    <n v="1761"/>
    <n v="200"/>
    <n v="1"/>
    <n v="100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6"/>
    <s v="Polyline"/>
    <n v="1"/>
    <n v="6426"/>
    <n v="1"/>
    <n v="6426"/>
    <s v="8600 1174233476148"/>
    <n v="1174233476148"/>
    <s v="Marshall Creek"/>
    <n v="200.131"/>
    <n v="645"/>
    <n v="0.01"/>
    <n v="5"/>
    <n v="8.8000000000000007"/>
    <n v="1001"/>
    <n v="1761"/>
    <n v="3"/>
    <x v="2"/>
    <n v="1"/>
    <n v="1761"/>
    <n v="200"/>
    <n v="1"/>
    <n v="100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7"/>
    <s v="Polyline"/>
    <n v="1"/>
    <n v="6427"/>
    <n v="1"/>
    <n v="6427"/>
    <s v="8800 1174233476148"/>
    <n v="1174233476148"/>
    <s v="Marshall Creek"/>
    <n v="200.13"/>
    <n v="645"/>
    <n v="5.0000000000000001E-3"/>
    <n v="5"/>
    <n v="8.6999999999999993"/>
    <n v="1001"/>
    <n v="1741"/>
    <n v="3"/>
    <x v="2"/>
    <n v="1"/>
    <n v="1741"/>
    <n v="200"/>
    <n v="1"/>
    <n v="100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428"/>
    <s v="Polyline"/>
    <n v="1"/>
    <n v="6428"/>
    <n v="1"/>
    <n v="6428"/>
    <s v="9000 1174233476148"/>
    <n v="1174233476148"/>
    <s v="Marshall Creek"/>
    <n v="200.131"/>
    <n v="644"/>
    <n v="5.0000000000000001E-3"/>
    <n v="5"/>
    <n v="8.6999999999999993"/>
    <n v="1001"/>
    <n v="1741"/>
    <n v="3"/>
    <x v="2"/>
    <n v="1"/>
    <n v="1741"/>
    <n v="200"/>
    <n v="1"/>
    <n v="1001"/>
    <n v="200"/>
    <n v="1"/>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39"/>
    <s v="Polyline"/>
    <n v="1"/>
    <n v="6539"/>
    <n v="1"/>
    <n v="6539"/>
    <s v="200 1174913475581"/>
    <n v="1174913475581"/>
    <s v="Minnie Creek"/>
    <n v="200.13300000000001"/>
    <n v="646"/>
    <n v="1.4999999999999999E-2"/>
    <n v="4"/>
    <n v="7.3"/>
    <n v="801"/>
    <n v="1461"/>
    <n v="3"/>
    <x v="2"/>
    <n v="1"/>
    <n v="1461"/>
    <n v="200"/>
    <n v="1"/>
    <n v="80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1"/>
    <s v="Polyline"/>
    <n v="1"/>
    <n v="6541"/>
    <n v="1"/>
    <n v="6541"/>
    <s v="600 1174913475581"/>
    <n v="1174913475581"/>
    <s v="Minnie Creek"/>
    <n v="200.13300000000001"/>
    <n v="651"/>
    <n v="0.01"/>
    <n v="4"/>
    <n v="7.3"/>
    <n v="801"/>
    <n v="1461"/>
    <n v="3"/>
    <x v="2"/>
    <n v="1"/>
    <n v="1461"/>
    <n v="200"/>
    <n v="1"/>
    <n v="80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2"/>
    <s v="Polyline"/>
    <n v="1"/>
    <n v="6542"/>
    <n v="1"/>
    <n v="6542"/>
    <s v="800 1174913475581"/>
    <n v="1174913475581"/>
    <s v="Minnie Creek"/>
    <n v="200.43799999999999"/>
    <n v="651"/>
    <n v="0.01"/>
    <n v="4"/>
    <n v="7.3"/>
    <n v="802"/>
    <n v="1463"/>
    <n v="3"/>
    <x v="2"/>
    <n v="1"/>
    <n v="1463"/>
    <n v="200"/>
    <n v="1"/>
    <n v="802"/>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3"/>
    <s v="Polyline"/>
    <n v="1"/>
    <n v="6543"/>
    <n v="1"/>
    <n v="6543"/>
    <s v="1000 1174913475581"/>
    <n v="1174913475581"/>
    <s v="Minnie Creek"/>
    <n v="200.13300000000001"/>
    <n v="651"/>
    <n v="0"/>
    <n v="4"/>
    <n v="7.3"/>
    <n v="801"/>
    <n v="1461"/>
    <n v="2"/>
    <x v="2"/>
    <n v="0.5"/>
    <n v="731"/>
    <n v="100"/>
    <n v="1"/>
    <n v="80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4"/>
    <s v="Polyline"/>
    <n v="1"/>
    <n v="6544"/>
    <n v="1"/>
    <n v="6544"/>
    <s v="1200 1174913475581"/>
    <n v="1174913475581"/>
    <s v="Minnie Creek"/>
    <n v="200.13300000000001"/>
    <n v="652"/>
    <n v="1.4999999999999999E-2"/>
    <n v="4"/>
    <n v="7.3"/>
    <n v="801"/>
    <n v="1461"/>
    <n v="3"/>
    <x v="2"/>
    <n v="1"/>
    <n v="1461"/>
    <n v="200"/>
    <n v="1"/>
    <n v="80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5"/>
    <s v="Polyline"/>
    <n v="1"/>
    <n v="6545"/>
    <n v="1"/>
    <n v="6545"/>
    <s v="1400 1174913475581"/>
    <n v="1174913475581"/>
    <s v="Minnie Creek"/>
    <n v="200.13300000000001"/>
    <n v="652"/>
    <n v="0"/>
    <n v="4"/>
    <n v="7.3"/>
    <n v="801"/>
    <n v="1461"/>
    <n v="2"/>
    <x v="2"/>
    <n v="0.5"/>
    <n v="731"/>
    <n v="100"/>
    <n v="1"/>
    <n v="80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46"/>
    <s v="Polyline"/>
    <n v="1"/>
    <n v="6546"/>
    <n v="1"/>
    <n v="6546"/>
    <s v="1600 1174913475581"/>
    <n v="1174913475581"/>
    <s v="Minnie Creek"/>
    <n v="200.13300000000001"/>
    <n v="650"/>
    <n v="5.0000000000000001E-3"/>
    <n v="4"/>
    <n v="7.3"/>
    <n v="801"/>
    <n v="1461"/>
    <n v="3"/>
    <x v="2"/>
    <n v="1"/>
    <n v="1461"/>
    <n v="200"/>
    <n v="1"/>
    <n v="80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61"/>
    <s v="Polyline"/>
    <n v="1"/>
    <n v="6561"/>
    <n v="1"/>
    <n v="6561"/>
    <s v="4600 1174913475581"/>
    <n v="1174913475581"/>
    <s v="Minnie Creek"/>
    <n v="200.161"/>
    <n v="663"/>
    <n v="0"/>
    <n v="3.7"/>
    <n v="6.9"/>
    <n v="741"/>
    <n v="1381"/>
    <n v="1"/>
    <x v="2"/>
    <n v="0.25"/>
    <n v="345"/>
    <n v="50"/>
    <n v="1"/>
    <n v="74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62"/>
    <s v="Polyline"/>
    <n v="1"/>
    <n v="6562"/>
    <n v="1"/>
    <n v="6562"/>
    <s v="4800 1174913475581"/>
    <n v="1174913475581"/>
    <s v="Minnie Creek"/>
    <n v="200.161"/>
    <n v="663"/>
    <n v="0.01"/>
    <n v="3.7"/>
    <n v="6.8"/>
    <n v="741"/>
    <n v="1361"/>
    <n v="1"/>
    <x v="2"/>
    <n v="0.25"/>
    <n v="340"/>
    <n v="50"/>
    <n v="1"/>
    <n v="74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63"/>
    <s v="Polyline"/>
    <n v="1"/>
    <n v="6563"/>
    <n v="1"/>
    <n v="6563"/>
    <s v="5000 1174913475581"/>
    <n v="1174913475581"/>
    <s v="Minnie Creek"/>
    <n v="200.161"/>
    <n v="662"/>
    <n v="1.4999999999999999E-2"/>
    <n v="3.7"/>
    <n v="6.8"/>
    <n v="741"/>
    <n v="1361"/>
    <n v="1"/>
    <x v="2"/>
    <n v="0.25"/>
    <n v="340"/>
    <n v="50"/>
    <n v="1"/>
    <n v="74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6564"/>
    <s v="Polyline"/>
    <n v="1"/>
    <n v="6564"/>
    <n v="1"/>
    <n v="6564"/>
    <s v="5200 1174913475581"/>
    <n v="1174913475581"/>
    <s v="Minnie Creek"/>
    <n v="200.161"/>
    <n v="663"/>
    <n v="1.4999999999999999E-2"/>
    <n v="3.7"/>
    <n v="6.8"/>
    <n v="741"/>
    <n v="1361"/>
    <n v="1"/>
    <x v="2"/>
    <n v="0.25"/>
    <n v="340"/>
    <n v="50"/>
    <n v="1"/>
    <n v="741"/>
    <n v="200"/>
    <n v="0"/>
    <n v="1"/>
    <n v="4"/>
    <s v="meandering"/>
    <s v="Oncorhynchus mykiss"/>
    <s v="summer"/>
    <x v="0"/>
    <x v="0"/>
    <x v="0"/>
    <s v="SPHAN-s"/>
    <s v="na"/>
    <s v="na"/>
    <s v="independent"/>
    <s v="extirpated via barriers"/>
    <s v="anthropogenically blocked"/>
    <n v="170103060304"/>
    <s v="Marshall Creek"/>
    <s v="N"/>
    <s v=" "/>
    <s v="Interior Columbia"/>
    <n v="0"/>
    <n v="309267.791524"/>
    <n v="1815527159.5799999"/>
  </r>
  <r>
    <n v="7022"/>
    <s v="Polyline"/>
    <n v="1"/>
    <n v="7022"/>
    <n v="1"/>
    <n v="7022"/>
    <s v="2200 1175466477640"/>
    <n v="1175466477640"/>
    <s v="Deep Creek"/>
    <n v="200.10499999999999"/>
    <n v="538"/>
    <n v="5.0000000000000001E-3"/>
    <n v="5.9"/>
    <n v="10.1"/>
    <n v="1181"/>
    <n v="2021"/>
    <n v="3"/>
    <x v="2"/>
    <n v="1"/>
    <n v="2021"/>
    <n v="200"/>
    <n v="1"/>
    <n v="118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23"/>
    <s v="Polyline"/>
    <n v="1"/>
    <n v="7023"/>
    <n v="1"/>
    <n v="7023"/>
    <s v="2400 1175466477640"/>
    <n v="1175466477640"/>
    <s v="Deep Creek"/>
    <n v="200.10499999999999"/>
    <n v="537"/>
    <n v="5.0000000000000001E-3"/>
    <n v="5.9"/>
    <n v="10.1"/>
    <n v="1181"/>
    <n v="2021"/>
    <n v="3"/>
    <x v="2"/>
    <n v="1"/>
    <n v="2021"/>
    <n v="200"/>
    <n v="1"/>
    <n v="118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24"/>
    <s v="Polyline"/>
    <n v="1"/>
    <n v="7024"/>
    <n v="1"/>
    <n v="7024"/>
    <s v="2600 1175466477640"/>
    <n v="1175466477640"/>
    <s v="Deep Creek"/>
    <n v="200.10499999999999"/>
    <n v="536"/>
    <n v="5.0000000000000001E-3"/>
    <n v="5.9"/>
    <n v="10.1"/>
    <n v="1181"/>
    <n v="2021"/>
    <n v="3"/>
    <x v="2"/>
    <n v="1"/>
    <n v="2021"/>
    <n v="200"/>
    <n v="1"/>
    <n v="118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26"/>
    <s v="Polyline"/>
    <n v="1"/>
    <n v="7026"/>
    <n v="1"/>
    <n v="7026"/>
    <s v="3000 1175466477640"/>
    <n v="1175466477640"/>
    <s v="Deep Creek"/>
    <n v="200.10499999999999"/>
    <n v="548"/>
    <n v="5.0000000000000001E-3"/>
    <n v="5.7"/>
    <n v="9.9"/>
    <n v="1141"/>
    <n v="1981"/>
    <n v="3"/>
    <x v="2"/>
    <n v="1"/>
    <n v="1981"/>
    <n v="2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27"/>
    <s v="Polyline"/>
    <n v="1"/>
    <n v="7027"/>
    <n v="1"/>
    <n v="7027"/>
    <s v="3200 1175466477640"/>
    <n v="1175466477640"/>
    <s v="Deep Creek"/>
    <n v="200.41"/>
    <n v="542"/>
    <n v="0"/>
    <n v="5.7"/>
    <n v="9.9"/>
    <n v="1142"/>
    <n v="1984"/>
    <n v="2"/>
    <x v="2"/>
    <n v="0.5"/>
    <n v="992"/>
    <n v="100"/>
    <n v="1"/>
    <n v="1142"/>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28"/>
    <s v="Polyline"/>
    <n v="1"/>
    <n v="7028"/>
    <n v="1"/>
    <n v="7028"/>
    <s v="3400 1175466477640"/>
    <n v="1175466477640"/>
    <s v="Deep Creek"/>
    <n v="200.10499999999999"/>
    <n v="542"/>
    <n v="0"/>
    <n v="5.7"/>
    <n v="9.9"/>
    <n v="1141"/>
    <n v="1981"/>
    <n v="2"/>
    <x v="2"/>
    <n v="0.5"/>
    <n v="991"/>
    <n v="1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29"/>
    <s v="Polyline"/>
    <n v="1"/>
    <n v="7029"/>
    <n v="1"/>
    <n v="7029"/>
    <s v="3600 1175466477640"/>
    <n v="1175466477640"/>
    <s v="Deep Creek"/>
    <n v="200.10499999999999"/>
    <n v="542"/>
    <n v="5.0000000000000001E-3"/>
    <n v="5.7"/>
    <n v="9.9"/>
    <n v="1141"/>
    <n v="1981"/>
    <n v="3"/>
    <x v="2"/>
    <n v="1"/>
    <n v="198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30"/>
    <s v="Polyline"/>
    <n v="1"/>
    <n v="7030"/>
    <n v="1"/>
    <n v="7030"/>
    <s v="3800 1175466477640"/>
    <n v="1175466477640"/>
    <s v="Deep Creek"/>
    <n v="200.10499999999999"/>
    <n v="543"/>
    <n v="0.01"/>
    <n v="5.7"/>
    <n v="9.9"/>
    <n v="1141"/>
    <n v="1981"/>
    <n v="3"/>
    <x v="2"/>
    <n v="1"/>
    <n v="198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32"/>
    <s v="Polyline"/>
    <n v="1"/>
    <n v="7032"/>
    <n v="1"/>
    <n v="7032"/>
    <s v="4200 1175466477640"/>
    <n v="1175466477640"/>
    <s v="Deep Creek"/>
    <n v="200.10499999999999"/>
    <n v="547"/>
    <n v="0.01"/>
    <n v="5.7"/>
    <n v="9.9"/>
    <n v="1141"/>
    <n v="1981"/>
    <n v="3"/>
    <x v="2"/>
    <n v="1"/>
    <n v="1981"/>
    <n v="2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33"/>
    <s v="Polyline"/>
    <n v="1"/>
    <n v="7033"/>
    <n v="1"/>
    <n v="7033"/>
    <s v="4400 1175466477640"/>
    <n v="1175466477640"/>
    <s v="Deep Creek"/>
    <n v="200.41"/>
    <n v="545"/>
    <n v="1.4999999999999999E-2"/>
    <n v="5.7"/>
    <n v="9.9"/>
    <n v="1142"/>
    <n v="1984"/>
    <n v="3"/>
    <x v="2"/>
    <n v="1"/>
    <n v="1984"/>
    <n v="200"/>
    <n v="1"/>
    <n v="1142"/>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35"/>
    <s v="Polyline"/>
    <n v="1"/>
    <n v="7035"/>
    <n v="1"/>
    <n v="7035"/>
    <s v="4800 1175466477640"/>
    <n v="1175466477640"/>
    <s v="Deep Creek"/>
    <n v="200.10499999999999"/>
    <n v="550"/>
    <n v="0.01"/>
    <n v="5.7"/>
    <n v="9.8000000000000007"/>
    <n v="1141"/>
    <n v="1961"/>
    <n v="3"/>
    <x v="2"/>
    <n v="1"/>
    <n v="1961"/>
    <n v="200"/>
    <n v="1"/>
    <n v="11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36"/>
    <s v="Polyline"/>
    <n v="1"/>
    <n v="7036"/>
    <n v="1"/>
    <n v="7036"/>
    <s v="5000 1175466477640"/>
    <n v="1175466477640"/>
    <s v="Deep Creek"/>
    <n v="200.10499999999999"/>
    <n v="548"/>
    <n v="5.0000000000000001E-3"/>
    <n v="5.7"/>
    <n v="9.8000000000000007"/>
    <n v="1141"/>
    <n v="1961"/>
    <n v="3"/>
    <x v="2"/>
    <n v="1"/>
    <n v="1961"/>
    <n v="200"/>
    <n v="1"/>
    <n v="11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37"/>
    <s v="Polyline"/>
    <n v="1"/>
    <n v="7037"/>
    <n v="1"/>
    <n v="7037"/>
    <s v="5200 1175466477640"/>
    <n v="1175466477640"/>
    <s v="Deep Creek"/>
    <n v="200.10499999999999"/>
    <n v="549"/>
    <n v="0"/>
    <n v="5.7"/>
    <n v="9.8000000000000007"/>
    <n v="1141"/>
    <n v="1961"/>
    <n v="2"/>
    <x v="2"/>
    <n v="0.5"/>
    <n v="981"/>
    <n v="100"/>
    <n v="1"/>
    <n v="11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39"/>
    <s v="Polyline"/>
    <n v="1"/>
    <n v="7039"/>
    <n v="1"/>
    <n v="7039"/>
    <s v="5600 1175466477640"/>
    <n v="1175466477640"/>
    <s v="Deep Creek"/>
    <n v="200.10499999999999"/>
    <n v="554"/>
    <n v="0.01"/>
    <n v="5.7"/>
    <n v="9.8000000000000007"/>
    <n v="1141"/>
    <n v="1961"/>
    <n v="3"/>
    <x v="2"/>
    <n v="1"/>
    <n v="1961"/>
    <n v="2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40"/>
    <s v="Polyline"/>
    <n v="1"/>
    <n v="7040"/>
    <n v="1"/>
    <n v="7040"/>
    <s v="5800 1175466477640"/>
    <n v="1175466477640"/>
    <s v="Deep Creek"/>
    <n v="200.41"/>
    <n v="557"/>
    <n v="1.4999999999999999E-2"/>
    <n v="5.7"/>
    <n v="9.8000000000000007"/>
    <n v="1142"/>
    <n v="1964"/>
    <n v="3"/>
    <x v="2"/>
    <n v="1"/>
    <n v="1964"/>
    <n v="200"/>
    <n v="1"/>
    <n v="1142"/>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42"/>
    <s v="Polyline"/>
    <n v="1"/>
    <n v="7042"/>
    <n v="1"/>
    <n v="7042"/>
    <s v="6200 1175466477640"/>
    <n v="1175466477640"/>
    <s v="Deep Creek"/>
    <n v="200.10499999999999"/>
    <n v="552"/>
    <n v="1.4999999999999999E-2"/>
    <n v="5.7"/>
    <n v="9.8000000000000007"/>
    <n v="1141"/>
    <n v="1961"/>
    <n v="3"/>
    <x v="2"/>
    <n v="1"/>
    <n v="1961"/>
    <n v="2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43"/>
    <s v="Polyline"/>
    <n v="1"/>
    <n v="7043"/>
    <n v="1"/>
    <n v="7043"/>
    <s v="6400 1175466477640"/>
    <n v="1175466477640"/>
    <s v="Deep Creek"/>
    <n v="200.10499999999999"/>
    <n v="555"/>
    <n v="1.4999999999999999E-2"/>
    <n v="5.7"/>
    <n v="9.8000000000000007"/>
    <n v="1141"/>
    <n v="1961"/>
    <n v="3"/>
    <x v="2"/>
    <n v="1"/>
    <n v="1961"/>
    <n v="2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45"/>
    <s v="Polyline"/>
    <n v="1"/>
    <n v="7045"/>
    <n v="1"/>
    <n v="7045"/>
    <s v="6800 1175466477640"/>
    <n v="1175466477640"/>
    <s v="Deep Creek"/>
    <n v="200.10499999999999"/>
    <n v="565"/>
    <n v="5.0000000000000001E-3"/>
    <n v="5.7"/>
    <n v="9.8000000000000007"/>
    <n v="1141"/>
    <n v="1961"/>
    <n v="3"/>
    <x v="2"/>
    <n v="1"/>
    <n v="196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47"/>
    <s v="Polyline"/>
    <n v="1"/>
    <n v="7047"/>
    <n v="1"/>
    <n v="7047"/>
    <s v="7200 1175466477640"/>
    <n v="1175466477640"/>
    <s v="Deep Creek"/>
    <n v="200.10499999999999"/>
    <n v="563"/>
    <n v="0.01"/>
    <n v="5.7"/>
    <n v="9.8000000000000007"/>
    <n v="1141"/>
    <n v="1961"/>
    <n v="3"/>
    <x v="2"/>
    <n v="1"/>
    <n v="196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48"/>
    <s v="Polyline"/>
    <n v="1"/>
    <n v="7048"/>
    <n v="1"/>
    <n v="7048"/>
    <s v="7400 1175466477640"/>
    <n v="1175466477640"/>
    <s v="Deep Creek"/>
    <n v="200.10499999999999"/>
    <n v="562"/>
    <n v="5.0000000000000001E-3"/>
    <n v="5.7"/>
    <n v="9.8000000000000007"/>
    <n v="1141"/>
    <n v="1961"/>
    <n v="3"/>
    <x v="2"/>
    <n v="1"/>
    <n v="196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49"/>
    <s v="Polyline"/>
    <n v="1"/>
    <n v="7049"/>
    <n v="1"/>
    <n v="7049"/>
    <s v="7600 1175466477640"/>
    <n v="1175466477640"/>
    <s v="Deep Creek"/>
    <n v="200.10499999999999"/>
    <n v="562"/>
    <n v="5.0000000000000001E-3"/>
    <n v="5.7"/>
    <n v="9.8000000000000007"/>
    <n v="1141"/>
    <n v="1961"/>
    <n v="3"/>
    <x v="2"/>
    <n v="1"/>
    <n v="196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50"/>
    <s v="Polyline"/>
    <n v="1"/>
    <n v="7050"/>
    <n v="1"/>
    <n v="7050"/>
    <s v="7800 1175466477640"/>
    <n v="1175466477640"/>
    <s v="Deep Creek"/>
    <n v="200.10499999999999"/>
    <n v="563"/>
    <n v="0.01"/>
    <n v="5.7"/>
    <n v="9.6999999999999993"/>
    <n v="1141"/>
    <n v="1941"/>
    <n v="3"/>
    <x v="2"/>
    <n v="1"/>
    <n v="1941"/>
    <n v="200"/>
    <n v="1"/>
    <n v="11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54"/>
    <s v="Polyline"/>
    <n v="1"/>
    <n v="7054"/>
    <n v="1"/>
    <n v="7054"/>
    <s v="8600 1175466477640"/>
    <n v="1175466477640"/>
    <s v="Deep Creek"/>
    <n v="200.10499999999999"/>
    <n v="573"/>
    <n v="0"/>
    <n v="5.6"/>
    <n v="9.6999999999999993"/>
    <n v="1121"/>
    <n v="1941"/>
    <n v="2"/>
    <x v="2"/>
    <n v="0.5"/>
    <n v="971"/>
    <n v="100"/>
    <n v="1"/>
    <n v="112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55"/>
    <s v="Polyline"/>
    <n v="1"/>
    <n v="7055"/>
    <n v="1"/>
    <n v="7055"/>
    <s v="8800 1175466477640"/>
    <n v="1175466477640"/>
    <s v="Deep Creek"/>
    <n v="200.10499999999999"/>
    <n v="572"/>
    <n v="0"/>
    <n v="5.6"/>
    <n v="9.6999999999999993"/>
    <n v="1121"/>
    <n v="1941"/>
    <n v="2"/>
    <x v="2"/>
    <n v="0.5"/>
    <n v="971"/>
    <n v="100"/>
    <n v="1"/>
    <n v="112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56"/>
    <s v="Polyline"/>
    <n v="1"/>
    <n v="7056"/>
    <n v="1"/>
    <n v="7056"/>
    <s v="9000 1175466477640"/>
    <n v="1175466477640"/>
    <s v="Deep Creek"/>
    <n v="200.10499999999999"/>
    <n v="573"/>
    <n v="5.0000000000000001E-3"/>
    <n v="5.7"/>
    <n v="9.6999999999999993"/>
    <n v="1141"/>
    <n v="1941"/>
    <n v="3"/>
    <x v="2"/>
    <n v="1"/>
    <n v="1941"/>
    <n v="2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57"/>
    <s v="Polyline"/>
    <n v="1"/>
    <n v="7057"/>
    <n v="1"/>
    <n v="7057"/>
    <s v="9200 1175466477640"/>
    <n v="1175466477640"/>
    <s v="Deep Creek"/>
    <n v="200.10499999999999"/>
    <n v="573"/>
    <n v="0"/>
    <n v="5.7"/>
    <n v="9.6999999999999993"/>
    <n v="1141"/>
    <n v="1941"/>
    <n v="2"/>
    <x v="2"/>
    <n v="0.5"/>
    <n v="971"/>
    <n v="100"/>
    <n v="1"/>
    <n v="114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59"/>
    <s v="Polyline"/>
    <n v="1"/>
    <n v="7059"/>
    <n v="1"/>
    <n v="7059"/>
    <s v="9600 1175466477640"/>
    <n v="1175466477640"/>
    <s v="Deep Creek"/>
    <n v="200.11799999999999"/>
    <n v="578"/>
    <n v="1.4999999999999999E-2"/>
    <n v="5.6"/>
    <n v="9.6999999999999993"/>
    <n v="1121"/>
    <n v="1941"/>
    <n v="3"/>
    <x v="2"/>
    <n v="1"/>
    <n v="1941"/>
    <n v="200"/>
    <n v="1"/>
    <n v="112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61"/>
    <s v="Polyline"/>
    <n v="1"/>
    <n v="7061"/>
    <n v="1"/>
    <n v="7061"/>
    <s v="10000 1175466477640"/>
    <n v="1175466477640"/>
    <s v="Deep Creek"/>
    <n v="200.11799999999999"/>
    <n v="582"/>
    <n v="5.0000000000000001E-3"/>
    <n v="5.6"/>
    <n v="9.6999999999999993"/>
    <n v="1121"/>
    <n v="1941"/>
    <n v="3"/>
    <x v="2"/>
    <n v="1"/>
    <n v="1941"/>
    <n v="200"/>
    <n v="1"/>
    <n v="112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64"/>
    <s v="Polyline"/>
    <n v="1"/>
    <n v="7064"/>
    <n v="1"/>
    <n v="7064"/>
    <s v="10600 1175466477640"/>
    <n v="1175466477640"/>
    <s v="Deep Creek"/>
    <n v="200.11799999999999"/>
    <n v="584"/>
    <n v="5.0000000000000001E-3"/>
    <n v="5.6"/>
    <n v="9.6999999999999993"/>
    <n v="1121"/>
    <n v="1941"/>
    <n v="3"/>
    <x v="2"/>
    <n v="1"/>
    <n v="1941"/>
    <n v="200"/>
    <n v="1"/>
    <n v="112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65"/>
    <s v="Polyline"/>
    <n v="1"/>
    <n v="7065"/>
    <n v="1"/>
    <n v="7065"/>
    <s v="10800 1175466477640"/>
    <n v="1175466477640"/>
    <s v="Deep Creek"/>
    <n v="200.423"/>
    <n v="584"/>
    <n v="0.01"/>
    <n v="5.6"/>
    <n v="9.6999999999999993"/>
    <n v="1122"/>
    <n v="1944"/>
    <n v="3"/>
    <x v="2"/>
    <n v="1"/>
    <n v="1944"/>
    <n v="200"/>
    <n v="1"/>
    <n v="1122"/>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67"/>
    <s v="Polyline"/>
    <n v="1"/>
    <n v="7067"/>
    <n v="1"/>
    <n v="7067"/>
    <s v="11200 1175466477640"/>
    <n v="1175466477640"/>
    <s v="Deep Creek"/>
    <n v="200.11799999999999"/>
    <n v="590"/>
    <n v="5.0000000000000001E-3"/>
    <n v="5.6"/>
    <n v="9.6"/>
    <n v="1121"/>
    <n v="1921"/>
    <n v="3"/>
    <x v="2"/>
    <n v="1"/>
    <n v="1921"/>
    <n v="200"/>
    <n v="1"/>
    <n v="112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68"/>
    <s v="Polyline"/>
    <n v="1"/>
    <n v="7068"/>
    <n v="1"/>
    <n v="7068"/>
    <s v="11400 1175466477640"/>
    <n v="1175466477640"/>
    <s v="Deep Creek"/>
    <n v="200.11799999999999"/>
    <n v="591"/>
    <n v="5.0000000000000001E-3"/>
    <n v="5.6"/>
    <n v="9.6"/>
    <n v="1121"/>
    <n v="1921"/>
    <n v="3"/>
    <x v="2"/>
    <n v="1"/>
    <n v="1921"/>
    <n v="200"/>
    <n v="1"/>
    <n v="112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69"/>
    <s v="Polyline"/>
    <n v="1"/>
    <n v="7069"/>
    <n v="1"/>
    <n v="7069"/>
    <s v="11600 1175466477640"/>
    <n v="1175466477640"/>
    <s v="Deep Creek"/>
    <n v="200.11799999999999"/>
    <n v="591"/>
    <n v="0"/>
    <n v="5.6"/>
    <n v="9.6"/>
    <n v="1121"/>
    <n v="1921"/>
    <n v="2"/>
    <x v="2"/>
    <n v="0.5"/>
    <n v="961"/>
    <n v="100"/>
    <n v="1"/>
    <n v="112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079"/>
    <s v="Polyline"/>
    <n v="1"/>
    <n v="7079"/>
    <n v="1"/>
    <n v="7079"/>
    <s v="13600 1175466477640"/>
    <n v="1175466477640"/>
    <s v="Deep Creek"/>
    <n v="200.10900000000001"/>
    <n v="611"/>
    <n v="5.0000000000000001E-3"/>
    <n v="5.4"/>
    <n v="9.3000000000000007"/>
    <n v="1081"/>
    <n v="1861"/>
    <n v="3"/>
    <x v="2"/>
    <n v="1"/>
    <n v="1861"/>
    <n v="200"/>
    <n v="1"/>
    <n v="108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80"/>
    <s v="Polyline"/>
    <n v="1"/>
    <n v="7080"/>
    <n v="1"/>
    <n v="7080"/>
    <s v="13800 1175466477640"/>
    <n v="1175466477640"/>
    <s v="Deep Creek"/>
    <n v="200.10900000000001"/>
    <n v="613"/>
    <n v="0"/>
    <n v="5.4"/>
    <n v="9.3000000000000007"/>
    <n v="1081"/>
    <n v="1861"/>
    <n v="2"/>
    <x v="2"/>
    <n v="0.5"/>
    <n v="931"/>
    <n v="100"/>
    <n v="1"/>
    <n v="1081"/>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83"/>
    <s v="Polyline"/>
    <n v="1"/>
    <n v="7083"/>
    <n v="1"/>
    <n v="7083"/>
    <s v="14400 1175466477640"/>
    <n v="1175466477640"/>
    <s v="Deep Creek"/>
    <n v="200.41300000000001"/>
    <n v="616"/>
    <n v="5.0000000000000001E-3"/>
    <n v="5.4"/>
    <n v="9.3000000000000007"/>
    <n v="1082"/>
    <n v="1864"/>
    <n v="3"/>
    <x v="2"/>
    <n v="1"/>
    <n v="1864"/>
    <n v="200"/>
    <n v="1"/>
    <n v="1082"/>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84"/>
    <s v="Polyline"/>
    <n v="1"/>
    <n v="7084"/>
    <n v="1"/>
    <n v="7084"/>
    <s v="14600 1175466477640"/>
    <n v="1175466477640"/>
    <s v="Deep Creek"/>
    <n v="200.10900000000001"/>
    <n v="618"/>
    <n v="5.0000000000000001E-3"/>
    <n v="5.4"/>
    <n v="9.3000000000000007"/>
    <n v="1081"/>
    <n v="1861"/>
    <n v="3"/>
    <x v="2"/>
    <n v="1"/>
    <n v="1861"/>
    <n v="200"/>
    <n v="1"/>
    <n v="108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85"/>
    <s v="Polyline"/>
    <n v="1"/>
    <n v="7085"/>
    <n v="1"/>
    <n v="7085"/>
    <s v="14800 1175466477640"/>
    <n v="1175466477640"/>
    <s v="Deep Creek"/>
    <n v="200.10900000000001"/>
    <n v="615"/>
    <n v="0"/>
    <n v="5.4"/>
    <n v="9.3000000000000007"/>
    <n v="1081"/>
    <n v="1861"/>
    <n v="2"/>
    <x v="2"/>
    <n v="0.5"/>
    <n v="931"/>
    <n v="100"/>
    <n v="1"/>
    <n v="108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86"/>
    <s v="Polyline"/>
    <n v="1"/>
    <n v="7086"/>
    <n v="1"/>
    <n v="7086"/>
    <s v="15000 1175466477640"/>
    <n v="1175466477640"/>
    <s v="Deep Creek"/>
    <n v="200.10900000000001"/>
    <n v="617"/>
    <n v="5.0000000000000001E-3"/>
    <n v="5.4"/>
    <n v="9.3000000000000007"/>
    <n v="1081"/>
    <n v="1861"/>
    <n v="3"/>
    <x v="2"/>
    <n v="1"/>
    <n v="1861"/>
    <n v="200"/>
    <n v="1"/>
    <n v="108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87"/>
    <s v="Polyline"/>
    <n v="1"/>
    <n v="7087"/>
    <n v="1"/>
    <n v="7087"/>
    <s v="15200 1175466477640"/>
    <n v="1175466477640"/>
    <s v="Deep Creek"/>
    <n v="200.108"/>
    <n v="615"/>
    <n v="0"/>
    <n v="5.4"/>
    <n v="9.3000000000000007"/>
    <n v="1081"/>
    <n v="1861"/>
    <n v="2"/>
    <x v="2"/>
    <n v="0.5"/>
    <n v="931"/>
    <n v="100"/>
    <n v="1"/>
    <n v="108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090"/>
    <s v="Polyline"/>
    <n v="1"/>
    <n v="7090"/>
    <n v="1"/>
    <n v="7090"/>
    <s v="15800 1175466477640"/>
    <n v="1175466477640"/>
    <s v="Deep Creek"/>
    <n v="200.41399999999999"/>
    <n v="621"/>
    <n v="0.01"/>
    <n v="5.4"/>
    <n v="9.3000000000000007"/>
    <n v="1082"/>
    <n v="1864"/>
    <n v="3"/>
    <x v="2"/>
    <n v="1"/>
    <n v="1864"/>
    <n v="200"/>
    <n v="1"/>
    <n v="1082"/>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93"/>
    <s v="Polyline"/>
    <n v="1"/>
    <n v="7093"/>
    <n v="1"/>
    <n v="7093"/>
    <s v="16400 1175466477640"/>
    <n v="1175466477640"/>
    <s v="Deep Creek"/>
    <n v="200.08600000000001"/>
    <n v="627"/>
    <n v="5.0000000000000001E-3"/>
    <n v="5.3"/>
    <n v="9.1999999999999993"/>
    <n v="1060"/>
    <n v="1841"/>
    <n v="1"/>
    <x v="2"/>
    <n v="0.25"/>
    <n v="460"/>
    <n v="50"/>
    <n v="1"/>
    <n v="1060"/>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96"/>
    <s v="Polyline"/>
    <n v="1"/>
    <n v="7096"/>
    <n v="1"/>
    <n v="7096"/>
    <s v="17000 1175466477640"/>
    <n v="1175466477640"/>
    <s v="Deep Creek"/>
    <n v="200.40899999999999"/>
    <n v="628"/>
    <n v="5.0000000000000001E-3"/>
    <n v="5.3"/>
    <n v="9.1999999999999993"/>
    <n v="1062"/>
    <n v="1844"/>
    <n v="3"/>
    <x v="2"/>
    <n v="1"/>
    <n v="1844"/>
    <n v="200"/>
    <n v="1"/>
    <n v="1062"/>
    <n v="200"/>
    <n v="1"/>
    <n v="1"/>
    <n v="4"/>
    <s v="meandering"/>
    <s v="Oncorhynchus mykiss"/>
    <s v="summer"/>
    <x v="0"/>
    <x v="0"/>
    <x v="1"/>
    <s v="SPMAI-s"/>
    <s v="na"/>
    <s v="na"/>
    <s v="independent"/>
    <s v="extirpated via barriers"/>
    <s v="anthropogenically blocked"/>
    <n v="170103070104"/>
    <s v="Deep Creek"/>
    <s v="N"/>
    <s v=" "/>
    <s v="Interior Columbia"/>
    <n v="0"/>
    <n v="339781.69828000001"/>
    <n v="2184470972.4299998"/>
  </r>
  <r>
    <n v="7097"/>
    <s v="Polyline"/>
    <n v="1"/>
    <n v="7097"/>
    <n v="1"/>
    <n v="7097"/>
    <s v="17200 1175466477640"/>
    <n v="1175466477640"/>
    <s v="Deep Creek"/>
    <n v="200.10400000000001"/>
    <n v="629"/>
    <n v="5.0000000000000001E-3"/>
    <n v="5.3"/>
    <n v="9.1999999999999993"/>
    <n v="1061"/>
    <n v="1841"/>
    <n v="3"/>
    <x v="2"/>
    <n v="1"/>
    <n v="1841"/>
    <n v="200"/>
    <n v="1"/>
    <n v="106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0"/>
    <s v="Polyline"/>
    <n v="1"/>
    <n v="7100"/>
    <n v="1"/>
    <n v="7100"/>
    <s v="17800 1175466477640"/>
    <n v="1175466477640"/>
    <s v="Deep Creek"/>
    <n v="200.10400000000001"/>
    <n v="637"/>
    <n v="0"/>
    <n v="5.2"/>
    <n v="9.1"/>
    <n v="1041"/>
    <n v="1821"/>
    <n v="2"/>
    <x v="2"/>
    <n v="0.5"/>
    <n v="911"/>
    <n v="100"/>
    <n v="1"/>
    <n v="10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1"/>
    <s v="Polyline"/>
    <n v="1"/>
    <n v="7101"/>
    <n v="1"/>
    <n v="7101"/>
    <s v="18000 1175466477640"/>
    <n v="1175466477640"/>
    <s v="Deep Creek"/>
    <n v="200.10400000000001"/>
    <n v="637"/>
    <n v="0"/>
    <n v="5.2"/>
    <n v="9.1"/>
    <n v="1041"/>
    <n v="1821"/>
    <n v="2"/>
    <x v="2"/>
    <n v="0.5"/>
    <n v="911"/>
    <n v="100"/>
    <n v="1"/>
    <n v="10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2"/>
    <s v="Polyline"/>
    <n v="1"/>
    <n v="7102"/>
    <n v="1"/>
    <n v="7102"/>
    <s v="18200 1175466477640"/>
    <n v="1175466477640"/>
    <s v="Deep Creek"/>
    <n v="200.40899999999999"/>
    <n v="635"/>
    <n v="0"/>
    <n v="5.2"/>
    <n v="9.1"/>
    <n v="1042"/>
    <n v="1824"/>
    <n v="2"/>
    <x v="2"/>
    <n v="0.5"/>
    <n v="912"/>
    <n v="100"/>
    <n v="1"/>
    <n v="1042"/>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3"/>
    <s v="Polyline"/>
    <n v="1"/>
    <n v="7103"/>
    <n v="1"/>
    <n v="7103"/>
    <s v="18400 1175466477640"/>
    <n v="1175466477640"/>
    <s v="Deep Creek"/>
    <n v="200.10400000000001"/>
    <n v="633"/>
    <n v="0"/>
    <n v="5.2"/>
    <n v="9.1"/>
    <n v="1041"/>
    <n v="1821"/>
    <n v="2"/>
    <x v="2"/>
    <n v="0.5"/>
    <n v="911"/>
    <n v="100"/>
    <n v="1"/>
    <n v="10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4"/>
    <s v="Polyline"/>
    <n v="1"/>
    <n v="7104"/>
    <n v="1"/>
    <n v="7104"/>
    <s v="18600 1175466477640"/>
    <n v="1175466477640"/>
    <s v="Deep Creek"/>
    <n v="200.10400000000001"/>
    <n v="635"/>
    <n v="5.0000000000000001E-3"/>
    <n v="5.2"/>
    <n v="9.1"/>
    <n v="1041"/>
    <n v="1821"/>
    <n v="3"/>
    <x v="2"/>
    <n v="1"/>
    <n v="1821"/>
    <n v="200"/>
    <n v="1"/>
    <n v="1041"/>
    <n v="200"/>
    <n v="1"/>
    <n v="1"/>
    <n v="3"/>
    <s v="meandering"/>
    <s v="Oncorhynchus mykiss"/>
    <s v="summer"/>
    <x v="0"/>
    <x v="0"/>
    <x v="1"/>
    <s v="SPMAI-s"/>
    <s v="na"/>
    <s v="na"/>
    <s v="independent"/>
    <s v="extirpated via barriers"/>
    <s v="anthropogenically blocked"/>
    <n v="170103070104"/>
    <s v="Deep Creek"/>
    <s v="N"/>
    <s v=" "/>
    <s v="Interior Columbia"/>
    <n v="0"/>
    <n v="339781.69828000001"/>
    <n v="2184470972.4299998"/>
  </r>
  <r>
    <n v="7106"/>
    <s v="Polyline"/>
    <n v="1"/>
    <n v="7106"/>
    <n v="1"/>
    <n v="7106"/>
    <s v="19000 1175466477640"/>
    <n v="1175466477640"/>
    <s v="Deep Creek"/>
    <n v="200.10400000000001"/>
    <n v="640"/>
    <n v="5.0000000000000001E-3"/>
    <n v="5.2"/>
    <n v="9.1"/>
    <n v="1041"/>
    <n v="1821"/>
    <n v="3"/>
    <x v="2"/>
    <n v="1"/>
    <n v="1821"/>
    <n v="200"/>
    <n v="1"/>
    <n v="10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07"/>
    <s v="Polyline"/>
    <n v="1"/>
    <n v="7107"/>
    <n v="1"/>
    <n v="7107"/>
    <s v="19200 1175466477640"/>
    <n v="1175466477640"/>
    <s v="Deep Creek"/>
    <n v="200.10400000000001"/>
    <n v="639"/>
    <n v="0"/>
    <n v="5.2"/>
    <n v="9.1"/>
    <n v="1041"/>
    <n v="1821"/>
    <n v="2"/>
    <x v="2"/>
    <n v="0.5"/>
    <n v="911"/>
    <n v="100"/>
    <n v="1"/>
    <n v="10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09"/>
    <s v="Polyline"/>
    <n v="1"/>
    <n v="7109"/>
    <n v="1"/>
    <n v="7109"/>
    <s v="19600 1175466477640"/>
    <n v="1175466477640"/>
    <s v="Deep Creek"/>
    <n v="200.10400000000001"/>
    <n v="639"/>
    <n v="0"/>
    <n v="5.2"/>
    <n v="9.1"/>
    <n v="1041"/>
    <n v="1821"/>
    <n v="2"/>
    <x v="2"/>
    <n v="0.5"/>
    <n v="911"/>
    <n v="100"/>
    <n v="1"/>
    <n v="10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0"/>
    <s v="Polyline"/>
    <n v="1"/>
    <n v="7110"/>
    <n v="1"/>
    <n v="7110"/>
    <s v="19800 1175466477640"/>
    <n v="1175466477640"/>
    <s v="Deep Creek"/>
    <n v="200.10400000000001"/>
    <n v="641"/>
    <n v="5.0000000000000001E-3"/>
    <n v="5.2"/>
    <n v="9.1"/>
    <n v="1041"/>
    <n v="1821"/>
    <n v="3"/>
    <x v="2"/>
    <n v="1"/>
    <n v="1821"/>
    <n v="200"/>
    <n v="1"/>
    <n v="10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1"/>
    <s v="Polyline"/>
    <n v="1"/>
    <n v="7111"/>
    <n v="1"/>
    <n v="7111"/>
    <s v="20000 1175466477640"/>
    <n v="1175466477640"/>
    <s v="Deep Creek"/>
    <n v="200.10400000000001"/>
    <n v="640"/>
    <n v="0"/>
    <n v="5.2"/>
    <n v="9"/>
    <n v="1041"/>
    <n v="1801"/>
    <n v="2"/>
    <x v="2"/>
    <n v="0.5"/>
    <n v="901"/>
    <n v="100"/>
    <n v="1"/>
    <n v="104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4"/>
    <s v="Polyline"/>
    <n v="1"/>
    <n v="7114"/>
    <n v="1"/>
    <n v="7114"/>
    <s v="20600 1175466477640"/>
    <n v="1175466477640"/>
    <s v="Deep Creek"/>
    <n v="200.108"/>
    <n v="646"/>
    <n v="0"/>
    <n v="5.0999999999999996"/>
    <n v="9"/>
    <n v="1021"/>
    <n v="1801"/>
    <n v="2"/>
    <x v="2"/>
    <n v="0.5"/>
    <n v="901"/>
    <n v="100"/>
    <n v="1"/>
    <n v="102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5"/>
    <s v="Polyline"/>
    <n v="1"/>
    <n v="7115"/>
    <n v="1"/>
    <n v="7115"/>
    <s v="20800 1175466477640"/>
    <n v="1175466477640"/>
    <s v="Deep Creek"/>
    <n v="200.41300000000001"/>
    <n v="646"/>
    <n v="5.0000000000000001E-3"/>
    <n v="5.0999999999999996"/>
    <n v="9"/>
    <n v="1022"/>
    <n v="1804"/>
    <n v="3"/>
    <x v="2"/>
    <n v="1"/>
    <n v="1804"/>
    <n v="200"/>
    <n v="1"/>
    <n v="1022"/>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6"/>
    <s v="Polyline"/>
    <n v="1"/>
    <n v="7116"/>
    <n v="1"/>
    <n v="7116"/>
    <s v="21000 1175466477640"/>
    <n v="1175466477640"/>
    <s v="Deep Creek"/>
    <n v="200.108"/>
    <n v="646"/>
    <n v="5.0000000000000001E-3"/>
    <n v="5.0999999999999996"/>
    <n v="9"/>
    <n v="1021"/>
    <n v="1801"/>
    <n v="3"/>
    <x v="2"/>
    <n v="1"/>
    <n v="1801"/>
    <n v="200"/>
    <n v="1"/>
    <n v="102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17"/>
    <s v="Polyline"/>
    <n v="1"/>
    <n v="7117"/>
    <n v="1"/>
    <n v="7117"/>
    <s v="21200 1175466477640"/>
    <n v="1175466477640"/>
    <s v="Deep Creek"/>
    <n v="200.108"/>
    <n v="646"/>
    <n v="0"/>
    <n v="5.0999999999999996"/>
    <n v="9"/>
    <n v="1021"/>
    <n v="1801"/>
    <n v="2"/>
    <x v="2"/>
    <n v="0.5"/>
    <n v="901"/>
    <n v="100"/>
    <n v="1"/>
    <n v="1021"/>
    <n v="200"/>
    <n v="1"/>
    <n v="1"/>
    <n v="2"/>
    <s v="meandering"/>
    <s v="Oncorhynchus mykiss"/>
    <s v="summer"/>
    <x v="0"/>
    <x v="0"/>
    <x v="1"/>
    <s v="SPMAI-s"/>
    <s v="na"/>
    <s v="na"/>
    <s v="independent"/>
    <s v="extirpated via barriers"/>
    <s v="anthropogenically blocked"/>
    <n v="170103070104"/>
    <s v="Deep Creek"/>
    <s v="N"/>
    <s v=" "/>
    <s v="Interior Columbia"/>
    <n v="0"/>
    <n v="339781.69828000001"/>
    <n v="2184470972.4299998"/>
  </r>
  <r>
    <n v="7196"/>
    <s v="Polyline"/>
    <n v="1"/>
    <n v="7196"/>
    <n v="1"/>
    <n v="7196"/>
    <s v="1200 1175486477520"/>
    <n v="1175486477520"/>
    <s v="Coulee Creek"/>
    <n v="200.09299999999999"/>
    <n v="550"/>
    <n v="0"/>
    <n v="4.2"/>
    <n v="7.5"/>
    <n v="840"/>
    <n v="1501"/>
    <n v="2"/>
    <x v="2"/>
    <n v="0.5"/>
    <n v="751"/>
    <n v="100"/>
    <n v="1"/>
    <n v="8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198"/>
    <s v="Polyline"/>
    <n v="1"/>
    <n v="7198"/>
    <n v="1"/>
    <n v="7198"/>
    <s v="1600 1175486477520"/>
    <n v="1175486477520"/>
    <s v="Coulee Creek"/>
    <n v="200.09299999999999"/>
    <n v="555"/>
    <n v="0.01"/>
    <n v="4.0999999999999996"/>
    <n v="7.5"/>
    <n v="820"/>
    <n v="1501"/>
    <n v="3"/>
    <x v="2"/>
    <n v="1"/>
    <n v="1501"/>
    <n v="200"/>
    <n v="1"/>
    <n v="82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199"/>
    <s v="Polyline"/>
    <n v="1"/>
    <n v="7199"/>
    <n v="1"/>
    <n v="7199"/>
    <s v="1800 1175486477520"/>
    <n v="1175486477520"/>
    <s v="Coulee Creek"/>
    <n v="200.09299999999999"/>
    <n v="558"/>
    <n v="5.0000000000000001E-3"/>
    <n v="4.0999999999999996"/>
    <n v="7.5"/>
    <n v="820"/>
    <n v="1501"/>
    <n v="3"/>
    <x v="2"/>
    <n v="1"/>
    <n v="1501"/>
    <n v="200"/>
    <n v="1"/>
    <n v="82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00"/>
    <s v="Polyline"/>
    <n v="1"/>
    <n v="7200"/>
    <n v="1"/>
    <n v="7200"/>
    <s v="2000 1175486477520"/>
    <n v="1175486477520"/>
    <s v="Coulee Creek"/>
    <n v="200.398"/>
    <n v="560"/>
    <n v="0"/>
    <n v="4.0999999999999996"/>
    <n v="7.5"/>
    <n v="822"/>
    <n v="1503"/>
    <n v="2"/>
    <x v="2"/>
    <n v="0.5"/>
    <n v="752"/>
    <n v="100"/>
    <n v="1"/>
    <n v="822"/>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04"/>
    <s v="Polyline"/>
    <n v="1"/>
    <n v="7204"/>
    <n v="1"/>
    <n v="7204"/>
    <s v="2800 1175486477520"/>
    <n v="1175486477520"/>
    <s v="Coulee Creek"/>
    <n v="200.089"/>
    <n v="563"/>
    <n v="5.0000000000000001E-3"/>
    <n v="4"/>
    <n v="7.3"/>
    <n v="800"/>
    <n v="1461"/>
    <n v="3"/>
    <x v="2"/>
    <n v="1"/>
    <n v="146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05"/>
    <s v="Polyline"/>
    <n v="1"/>
    <n v="7205"/>
    <n v="1"/>
    <n v="7205"/>
    <s v="3000 1175486477520"/>
    <n v="1175486477520"/>
    <s v="Coulee Creek"/>
    <n v="200.08799999999999"/>
    <n v="560"/>
    <n v="5.0000000000000001E-3"/>
    <n v="4"/>
    <n v="7.3"/>
    <n v="800"/>
    <n v="1461"/>
    <n v="3"/>
    <x v="2"/>
    <n v="1"/>
    <n v="146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06"/>
    <s v="Polyline"/>
    <n v="1"/>
    <n v="7206"/>
    <n v="1"/>
    <n v="7206"/>
    <s v="3200 1175486477520"/>
    <n v="1175486477520"/>
    <s v="Coulee Creek"/>
    <n v="200.39400000000001"/>
    <n v="562"/>
    <n v="1.4999999999999999E-2"/>
    <n v="4"/>
    <n v="7.3"/>
    <n v="802"/>
    <n v="1463"/>
    <n v="3"/>
    <x v="2"/>
    <n v="1"/>
    <n v="1463"/>
    <n v="200"/>
    <n v="1"/>
    <n v="802"/>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07"/>
    <s v="Polyline"/>
    <n v="1"/>
    <n v="7207"/>
    <n v="1"/>
    <n v="7207"/>
    <s v="3400 1175486477520"/>
    <n v="1175486477520"/>
    <s v="Coulee Creek"/>
    <n v="200.089"/>
    <n v="566"/>
    <n v="0.01"/>
    <n v="4"/>
    <n v="7.3"/>
    <n v="800"/>
    <n v="1461"/>
    <n v="3"/>
    <x v="2"/>
    <n v="1"/>
    <n v="146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08"/>
    <s v="Polyline"/>
    <n v="1"/>
    <n v="7208"/>
    <n v="1"/>
    <n v="7208"/>
    <s v="3600 1175486477520"/>
    <n v="1175486477520"/>
    <s v="Coulee Creek"/>
    <n v="200.08799999999999"/>
    <n v="565"/>
    <n v="0.01"/>
    <n v="4"/>
    <n v="7.3"/>
    <n v="800"/>
    <n v="1461"/>
    <n v="3"/>
    <x v="2"/>
    <n v="1"/>
    <n v="146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09"/>
    <s v="Polyline"/>
    <n v="1"/>
    <n v="7209"/>
    <n v="1"/>
    <n v="7209"/>
    <s v="3800 1175486477520"/>
    <n v="1175486477520"/>
    <s v="Coulee Creek"/>
    <n v="200.089"/>
    <n v="567"/>
    <n v="1.4999999999999999E-2"/>
    <n v="4"/>
    <n v="7.2"/>
    <n v="800"/>
    <n v="1441"/>
    <n v="3"/>
    <x v="2"/>
    <n v="1"/>
    <n v="144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0"/>
    <s v="Polyline"/>
    <n v="1"/>
    <n v="7210"/>
    <n v="1"/>
    <n v="7210"/>
    <s v="4000 1175486477520"/>
    <n v="1175486477520"/>
    <s v="Coulee Creek"/>
    <n v="200.08799999999999"/>
    <n v="567"/>
    <n v="5.0000000000000001E-3"/>
    <n v="4"/>
    <n v="7.2"/>
    <n v="800"/>
    <n v="1441"/>
    <n v="3"/>
    <x v="2"/>
    <n v="1"/>
    <n v="144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2"/>
    <s v="Polyline"/>
    <n v="1"/>
    <n v="7212"/>
    <n v="1"/>
    <n v="7212"/>
    <s v="4400 1175486477520"/>
    <n v="1175486477520"/>
    <s v="Coulee Creek"/>
    <n v="200.393"/>
    <n v="571"/>
    <n v="5.0000000000000001E-3"/>
    <n v="4"/>
    <n v="7.2"/>
    <n v="802"/>
    <n v="1443"/>
    <n v="3"/>
    <x v="2"/>
    <n v="1"/>
    <n v="1443"/>
    <n v="200"/>
    <n v="1"/>
    <n v="802"/>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3"/>
    <s v="Polyline"/>
    <n v="1"/>
    <n v="7213"/>
    <n v="1"/>
    <n v="7213"/>
    <s v="4600 1175486477520"/>
    <n v="1175486477520"/>
    <s v="Coulee Creek"/>
    <n v="200.08799999999999"/>
    <n v="572"/>
    <n v="0.01"/>
    <n v="4"/>
    <n v="7.2"/>
    <n v="800"/>
    <n v="1441"/>
    <n v="3"/>
    <x v="2"/>
    <n v="1"/>
    <n v="1441"/>
    <n v="2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4"/>
    <s v="Polyline"/>
    <n v="1"/>
    <n v="7214"/>
    <n v="1"/>
    <n v="7214"/>
    <s v="4800 1175486477520"/>
    <n v="1175486477520"/>
    <s v="Coulee Creek"/>
    <n v="200.08799999999999"/>
    <n v="573"/>
    <n v="0"/>
    <n v="4"/>
    <n v="7.2"/>
    <n v="800"/>
    <n v="1441"/>
    <n v="2"/>
    <x v="2"/>
    <n v="0.5"/>
    <n v="721"/>
    <n v="1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5"/>
    <s v="Polyline"/>
    <n v="1"/>
    <n v="7215"/>
    <n v="1"/>
    <n v="7215"/>
    <s v="5000 1175486477520"/>
    <n v="1175486477520"/>
    <s v="Coulee Creek"/>
    <n v="200.089"/>
    <n v="573"/>
    <n v="0"/>
    <n v="4"/>
    <n v="7.2"/>
    <n v="800"/>
    <n v="1441"/>
    <n v="2"/>
    <x v="2"/>
    <n v="0.5"/>
    <n v="721"/>
    <n v="100"/>
    <n v="1"/>
    <n v="800"/>
    <n v="200"/>
    <n v="1"/>
    <n v="1"/>
    <n v="2"/>
    <s v="meandering"/>
    <s v="Oncorhynchus mykiss"/>
    <s v="summer"/>
    <x v="0"/>
    <x v="0"/>
    <x v="1"/>
    <s v="SPMAI-s"/>
    <s v="na"/>
    <s v="na"/>
    <s v="independent"/>
    <s v="extirpated via barriers"/>
    <s v="anthropogenically blocked"/>
    <n v="170103070102"/>
    <s v="Coulee Creek"/>
    <s v="N"/>
    <s v=" "/>
    <s v="Interior Columbia"/>
    <n v="0"/>
    <n v="232853.69361799999"/>
    <n v="1512294728.53"/>
  </r>
  <r>
    <n v="7216"/>
    <s v="Polyline"/>
    <n v="1"/>
    <n v="7216"/>
    <n v="1"/>
    <n v="7216"/>
    <s v="5200 1175486477520"/>
    <n v="1175486477520"/>
    <s v="Coulee Creek"/>
    <n v="200.08799999999999"/>
    <n v="576"/>
    <n v="1.4999999999999999E-2"/>
    <n v="4"/>
    <n v="7.2"/>
    <n v="800"/>
    <n v="1441"/>
    <n v="3"/>
    <x v="2"/>
    <n v="1"/>
    <n v="1441"/>
    <n v="200"/>
    <n v="1"/>
    <n v="80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17"/>
    <s v="Polyline"/>
    <n v="1"/>
    <n v="7217"/>
    <n v="1"/>
    <n v="7217"/>
    <s v="5400 1175486477520"/>
    <n v="1175486477520"/>
    <s v="Coulee Creek"/>
    <n v="200.08799999999999"/>
    <n v="579"/>
    <n v="1.4999999999999999E-2"/>
    <n v="3.9"/>
    <n v="7.2"/>
    <n v="780"/>
    <n v="1441"/>
    <n v="3"/>
    <x v="2"/>
    <n v="1"/>
    <n v="144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18"/>
    <s v="Polyline"/>
    <n v="1"/>
    <n v="7218"/>
    <n v="1"/>
    <n v="7218"/>
    <s v="5600 1175486477520"/>
    <n v="1175486477520"/>
    <s v="Coulee Creek"/>
    <n v="200.08799999999999"/>
    <n v="581"/>
    <n v="0.01"/>
    <n v="3.9"/>
    <n v="7.2"/>
    <n v="780"/>
    <n v="1441"/>
    <n v="3"/>
    <x v="2"/>
    <n v="1"/>
    <n v="144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1"/>
    <s v="Polyline"/>
    <n v="1"/>
    <n v="7221"/>
    <n v="1"/>
    <n v="7221"/>
    <s v="6200 1175486477520"/>
    <n v="1175486477520"/>
    <s v="Coulee Creek"/>
    <n v="200.08799999999999"/>
    <n v="583"/>
    <n v="5.0000000000000001E-3"/>
    <n v="3.9"/>
    <n v="7.2"/>
    <n v="780"/>
    <n v="1441"/>
    <n v="3"/>
    <x v="2"/>
    <n v="1"/>
    <n v="144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2"/>
    <s v="Polyline"/>
    <n v="1"/>
    <n v="7222"/>
    <n v="1"/>
    <n v="7222"/>
    <s v="6400 1175486477520"/>
    <n v="1175486477520"/>
    <s v="Coulee Creek"/>
    <n v="200.08799999999999"/>
    <n v="586"/>
    <n v="0"/>
    <n v="3.9"/>
    <n v="7.2"/>
    <n v="780"/>
    <n v="1441"/>
    <n v="2"/>
    <x v="2"/>
    <n v="0.5"/>
    <n v="721"/>
    <n v="1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3"/>
    <s v="Polyline"/>
    <n v="1"/>
    <n v="7223"/>
    <n v="1"/>
    <n v="7223"/>
    <s v="6600 1175486477520"/>
    <n v="1175486477520"/>
    <s v="Coulee Creek"/>
    <n v="200.08799999999999"/>
    <n v="588"/>
    <n v="0.01"/>
    <n v="3.9"/>
    <n v="7.2"/>
    <n v="780"/>
    <n v="1441"/>
    <n v="3"/>
    <x v="2"/>
    <n v="1"/>
    <n v="144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4"/>
    <s v="Polyline"/>
    <n v="1"/>
    <n v="7224"/>
    <n v="1"/>
    <n v="7224"/>
    <s v="6800 1175486477520"/>
    <n v="1175486477520"/>
    <s v="Coulee Creek"/>
    <n v="200.089"/>
    <n v="593"/>
    <n v="1.4999999999999999E-2"/>
    <n v="3.9"/>
    <n v="7.2"/>
    <n v="780"/>
    <n v="1441"/>
    <n v="3"/>
    <x v="2"/>
    <n v="1"/>
    <n v="144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6"/>
    <s v="Polyline"/>
    <n v="1"/>
    <n v="7226"/>
    <n v="1"/>
    <n v="7226"/>
    <s v="7200 1175486477520"/>
    <n v="1175486477520"/>
    <s v="Coulee Creek"/>
    <n v="200.08799999999999"/>
    <n v="600"/>
    <n v="0.01"/>
    <n v="3.9"/>
    <n v="7.1"/>
    <n v="780"/>
    <n v="1421"/>
    <n v="3"/>
    <x v="2"/>
    <n v="1"/>
    <n v="142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7"/>
    <s v="Polyline"/>
    <n v="1"/>
    <n v="7227"/>
    <n v="1"/>
    <n v="7227"/>
    <s v="7400 1175486477520"/>
    <n v="1175486477520"/>
    <s v="Coulee Creek"/>
    <n v="200.089"/>
    <n v="598"/>
    <n v="0"/>
    <n v="3.9"/>
    <n v="7.1"/>
    <n v="780"/>
    <n v="1421"/>
    <n v="2"/>
    <x v="2"/>
    <n v="0.5"/>
    <n v="711"/>
    <n v="1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29"/>
    <s v="Polyline"/>
    <n v="1"/>
    <n v="7229"/>
    <n v="1"/>
    <n v="7229"/>
    <s v="7800 1175486477520"/>
    <n v="1175486477520"/>
    <s v="Coulee Creek"/>
    <n v="200.08500000000001"/>
    <n v="607"/>
    <n v="0.01"/>
    <n v="3.9"/>
    <n v="7.1"/>
    <n v="780"/>
    <n v="1421"/>
    <n v="3"/>
    <x v="2"/>
    <n v="1"/>
    <n v="142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0"/>
    <s v="Polyline"/>
    <n v="1"/>
    <n v="7230"/>
    <n v="1"/>
    <n v="7230"/>
    <s v="8000 1175486477520"/>
    <n v="1175486477520"/>
    <s v="Coulee Creek"/>
    <n v="200.084"/>
    <n v="606"/>
    <n v="5.0000000000000001E-3"/>
    <n v="3.9"/>
    <n v="7.1"/>
    <n v="780"/>
    <n v="1421"/>
    <n v="3"/>
    <x v="2"/>
    <n v="1"/>
    <n v="1421"/>
    <n v="200"/>
    <n v="1"/>
    <n v="78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5"/>
    <s v="Polyline"/>
    <n v="1"/>
    <n v="7235"/>
    <n v="1"/>
    <n v="7235"/>
    <s v="9000 1175486477520"/>
    <n v="1175486477520"/>
    <s v="Coulee Creek"/>
    <n v="200.084"/>
    <n v="617"/>
    <n v="5.0000000000000001E-3"/>
    <n v="3.8"/>
    <n v="7"/>
    <n v="760"/>
    <n v="1401"/>
    <n v="3"/>
    <x v="2"/>
    <n v="1"/>
    <n v="1401"/>
    <n v="200"/>
    <n v="1"/>
    <n v="76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6"/>
    <s v="Polyline"/>
    <n v="1"/>
    <n v="7236"/>
    <n v="1"/>
    <n v="7236"/>
    <s v="9200 1175486477520"/>
    <n v="1175486477520"/>
    <s v="Coulee Creek"/>
    <n v="200.084"/>
    <n v="616"/>
    <n v="5.0000000000000001E-3"/>
    <n v="3.8"/>
    <n v="7"/>
    <n v="760"/>
    <n v="1401"/>
    <n v="3"/>
    <x v="2"/>
    <n v="1"/>
    <n v="1401"/>
    <n v="200"/>
    <n v="1"/>
    <n v="760"/>
    <n v="200"/>
    <n v="1"/>
    <n v="1"/>
    <n v="4"/>
    <s v="meandering"/>
    <s v="Oncorhynchus mykiss"/>
    <s v="summer"/>
    <x v="0"/>
    <x v="0"/>
    <x v="1"/>
    <s v="SPMAI-s"/>
    <s v="na"/>
    <s v="na"/>
    <s v="independent"/>
    <s v="extirpated via barriers"/>
    <s v="anthropogenically blocked"/>
    <n v="170103070102"/>
    <s v="Coulee Creek"/>
    <s v="N"/>
    <s v=" "/>
    <s v="Interior Columbia"/>
    <n v="0"/>
    <n v="232853.69361799999"/>
    <n v="1512294728.53"/>
  </r>
  <r>
    <n v="7237"/>
    <s v="Polyline"/>
    <n v="1"/>
    <n v="7237"/>
    <n v="1"/>
    <n v="7237"/>
    <s v="9400 1175486477520"/>
    <n v="1175486477520"/>
    <s v="Coulee Creek"/>
    <n v="200.38900000000001"/>
    <n v="615"/>
    <n v="0"/>
    <n v="3.8"/>
    <n v="7"/>
    <n v="761"/>
    <n v="1403"/>
    <n v="2"/>
    <x v="2"/>
    <n v="0.5"/>
    <n v="702"/>
    <n v="100"/>
    <n v="1"/>
    <n v="761"/>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39"/>
    <s v="Polyline"/>
    <n v="1"/>
    <n v="7239"/>
    <n v="1"/>
    <n v="7239"/>
    <s v="9800 1175486477520"/>
    <n v="1175486477520"/>
    <s v="Coulee Creek"/>
    <n v="200.084"/>
    <n v="621"/>
    <n v="0.01"/>
    <n v="3.7"/>
    <n v="6.9"/>
    <n v="740"/>
    <n v="1381"/>
    <n v="3"/>
    <x v="2"/>
    <n v="1"/>
    <n v="1381"/>
    <n v="2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0"/>
    <s v="Polyline"/>
    <n v="1"/>
    <n v="7240"/>
    <n v="1"/>
    <n v="7240"/>
    <s v="10000 1175486477520"/>
    <n v="1175486477520"/>
    <s v="Coulee Creek"/>
    <n v="200.084"/>
    <n v="622"/>
    <n v="0.01"/>
    <n v="3.7"/>
    <n v="6.9"/>
    <n v="740"/>
    <n v="1381"/>
    <n v="3"/>
    <x v="2"/>
    <n v="1"/>
    <n v="1381"/>
    <n v="2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2"/>
    <s v="Polyline"/>
    <n v="1"/>
    <n v="7242"/>
    <n v="1"/>
    <n v="7242"/>
    <s v="10400 1175486477520"/>
    <n v="1175486477520"/>
    <s v="Coulee Creek"/>
    <n v="200.084"/>
    <n v="633"/>
    <n v="0"/>
    <n v="3.7"/>
    <n v="6.8"/>
    <n v="740"/>
    <n v="1361"/>
    <n v="2"/>
    <x v="2"/>
    <n v="0.5"/>
    <n v="681"/>
    <n v="1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3"/>
    <s v="Polyline"/>
    <n v="1"/>
    <n v="7243"/>
    <n v="1"/>
    <n v="7243"/>
    <s v="10600 1175486477520"/>
    <n v="1175486477520"/>
    <s v="Coulee Creek"/>
    <n v="200.084"/>
    <n v="628"/>
    <n v="5.0000000000000001E-3"/>
    <n v="3.7"/>
    <n v="6.8"/>
    <n v="740"/>
    <n v="1361"/>
    <n v="3"/>
    <x v="2"/>
    <n v="1"/>
    <n v="1361"/>
    <n v="2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6"/>
    <s v="Polyline"/>
    <n v="1"/>
    <n v="7246"/>
    <n v="1"/>
    <n v="7246"/>
    <s v="11200 1175486477520"/>
    <n v="1175486477520"/>
    <s v="Coulee Creek"/>
    <n v="200.084"/>
    <n v="635"/>
    <n v="0"/>
    <n v="3.7"/>
    <n v="6.8"/>
    <n v="740"/>
    <n v="1361"/>
    <n v="2"/>
    <x v="2"/>
    <n v="0.5"/>
    <n v="681"/>
    <n v="1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7"/>
    <s v="Polyline"/>
    <n v="1"/>
    <n v="7247"/>
    <n v="1"/>
    <n v="7247"/>
    <s v="11400 1175486477520"/>
    <n v="1175486477520"/>
    <s v="Coulee Creek"/>
    <n v="200.084"/>
    <n v="639"/>
    <n v="5.0000000000000001E-3"/>
    <n v="3.7"/>
    <n v="6.8"/>
    <n v="740"/>
    <n v="1361"/>
    <n v="3"/>
    <x v="2"/>
    <n v="1"/>
    <n v="1361"/>
    <n v="2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7249"/>
    <s v="Polyline"/>
    <n v="1"/>
    <n v="7249"/>
    <n v="1"/>
    <n v="7249"/>
    <s v="11800 1175486477520"/>
    <n v="1175486477520"/>
    <s v="Coulee Creek"/>
    <n v="200.09100000000001"/>
    <n v="638"/>
    <n v="1.4999999999999999E-2"/>
    <n v="3.7"/>
    <n v="6.8"/>
    <n v="740"/>
    <n v="1361"/>
    <n v="3"/>
    <x v="2"/>
    <n v="1"/>
    <n v="1361"/>
    <n v="200"/>
    <n v="1"/>
    <n v="740"/>
    <n v="200"/>
    <n v="1"/>
    <n v="1"/>
    <n v="3"/>
    <s v="meandering"/>
    <s v="Oncorhynchus mykiss"/>
    <s v="summer"/>
    <x v="0"/>
    <x v="0"/>
    <x v="1"/>
    <s v="SPMAI-s"/>
    <s v="na"/>
    <s v="na"/>
    <s v="independent"/>
    <s v="extirpated via barriers"/>
    <s v="anthropogenically blocked"/>
    <n v="170103070102"/>
    <s v="Coulee Creek"/>
    <s v="N"/>
    <s v=" "/>
    <s v="Interior Columbia"/>
    <n v="0"/>
    <n v="232853.69361799999"/>
    <n v="1512294728.53"/>
  </r>
  <r>
    <n v="10940"/>
    <s v="Polyline"/>
    <n v="1"/>
    <n v="10940"/>
    <n v="1"/>
    <n v="10940"/>
    <s v="600 1178806478473"/>
    <n v="1178806478473"/>
    <s v="Little Chamokane Creek"/>
    <n v="200.10499999999999"/>
    <n v="422"/>
    <n v="5.0000000000000001E-3"/>
    <n v="4.8"/>
    <n v="8.5"/>
    <n v="961"/>
    <n v="1701"/>
    <n v="3"/>
    <x v="2"/>
    <n v="1"/>
    <n v="1701"/>
    <n v="200"/>
    <n v="1"/>
    <n v="961"/>
    <n v="200"/>
    <n v="1"/>
    <n v="1"/>
    <n v="3"/>
    <s v="island-braided"/>
    <s v="Oncorhynchus mykiss"/>
    <s v="summer"/>
    <x v="0"/>
    <x v="0"/>
    <x v="1"/>
    <s v="SPMAI-s"/>
    <s v="na"/>
    <s v="na"/>
    <s v="independent"/>
    <s v="extirpated via barriers"/>
    <s v="anthropogenically blocked"/>
    <n v="170103070303"/>
    <s v="Lower Little Chamokane Creek"/>
    <s v="N"/>
    <s v=" "/>
    <s v="Interior Columbia"/>
    <n v="0"/>
    <n v="128565.289729"/>
    <n v="455956161.55000001"/>
  </r>
  <r>
    <n v="10942"/>
    <s v="Polyline"/>
    <n v="1"/>
    <n v="10942"/>
    <n v="1"/>
    <n v="10942"/>
    <s v="1000 1178806478473"/>
    <n v="1178806478473"/>
    <s v="Little Chamokane Creek"/>
    <n v="200.09899999999999"/>
    <n v="424"/>
    <n v="0"/>
    <n v="4.8"/>
    <n v="8.5"/>
    <n v="960"/>
    <n v="1701"/>
    <n v="2"/>
    <x v="2"/>
    <n v="0.5"/>
    <n v="851"/>
    <n v="100"/>
    <n v="1"/>
    <n v="960"/>
    <n v="200"/>
    <n v="1"/>
    <n v="1"/>
    <n v="3"/>
    <s v="island-braided"/>
    <s v="Oncorhynchus mykiss"/>
    <s v="summer"/>
    <x v="0"/>
    <x v="0"/>
    <x v="1"/>
    <s v="SPMAI-s"/>
    <s v="na"/>
    <s v="na"/>
    <s v="independent"/>
    <s v="extirpated via barriers"/>
    <s v="anthropogenically blocked"/>
    <n v="170103070303"/>
    <s v="Lower Little Chamokane Creek"/>
    <s v="N"/>
    <s v=" "/>
    <s v="Interior Columbia"/>
    <n v="0"/>
    <n v="128565.289729"/>
    <n v="455956161.55000001"/>
  </r>
  <r>
    <n v="16845"/>
    <s v="Polyline"/>
    <n v="1"/>
    <n v="16845"/>
    <n v="1"/>
    <n v="16845"/>
    <s v="200 1173181479863"/>
    <n v="1173181479863"/>
    <s v="Otter Creek"/>
    <n v="200.065"/>
    <n v="548"/>
    <n v="5.0000000000000001E-3"/>
    <n v="4"/>
    <n v="7.3"/>
    <n v="800"/>
    <n v="1460"/>
    <n v="3"/>
    <x v="2"/>
    <n v="1"/>
    <n v="1460"/>
    <n v="200"/>
    <n v="1"/>
    <n v="800"/>
    <n v="200"/>
    <n v="1"/>
    <n v="1"/>
    <n v="2"/>
    <s v="meandering"/>
    <s v="Oncorhynchus mykiss"/>
    <s v="summer"/>
    <x v="0"/>
    <x v="0"/>
    <x v="1"/>
    <s v="SPMAI-s"/>
    <s v="na"/>
    <s v="na"/>
    <s v="independent"/>
    <s v="extirpated via barriers"/>
    <s v="anthropogenically blocked"/>
    <n v="170103080102"/>
    <s v="Diamond Lake"/>
    <s v="N"/>
    <s v=" "/>
    <s v="Interior Columbia"/>
    <n v="0"/>
    <n v="494336.69625199999"/>
    <n v="4957379940.9700003"/>
  </r>
  <r>
    <n v="16951"/>
    <s v="Polyline"/>
    <n v="1"/>
    <n v="16951"/>
    <n v="1"/>
    <n v="16951"/>
    <s v="200 1173285479827"/>
    <n v="1173285479827"/>
    <s v="West Branch Little Spokane Riv"/>
    <n v="200.065"/>
    <n v="547"/>
    <n v="0"/>
    <n v="7.2"/>
    <n v="12"/>
    <n v="1440"/>
    <n v="2401"/>
    <n v="2"/>
    <x v="2"/>
    <n v="0.5"/>
    <n v="1201"/>
    <n v="100"/>
    <n v="1"/>
    <n v="1440"/>
    <n v="200"/>
    <n v="1"/>
    <n v="1"/>
    <n v="4"/>
    <s v="island-braided"/>
    <s v="Oncorhynchus mykiss"/>
    <s v="summer"/>
    <x v="0"/>
    <x v="0"/>
    <x v="1"/>
    <s v="SPMAI-s"/>
    <s v="na"/>
    <s v="na"/>
    <s v="independent"/>
    <s v="extirpated via barriers"/>
    <s v="anthropogenically blocked"/>
    <n v="170103080101"/>
    <s v="Horseshoe Lake"/>
    <s v="N"/>
    <s v=" "/>
    <s v="Interior Columbia"/>
    <n v="0"/>
    <n v="423455.70201000001"/>
    <n v="2858650626.4000001"/>
  </r>
  <r>
    <n v="16952"/>
    <s v="Polyline"/>
    <n v="1"/>
    <n v="16952"/>
    <n v="1"/>
    <n v="16952"/>
    <s v="400 1173285479827"/>
    <n v="1173285479827"/>
    <s v="West Branch Little Spokane Riv"/>
    <n v="200.065"/>
    <n v="548"/>
    <n v="5.0000000000000001E-3"/>
    <n v="7.2"/>
    <n v="12"/>
    <n v="1440"/>
    <n v="2401"/>
    <n v="3"/>
    <x v="2"/>
    <n v="1"/>
    <n v="2401"/>
    <n v="200"/>
    <n v="1"/>
    <n v="1440"/>
    <n v="200"/>
    <n v="1"/>
    <n v="1"/>
    <n v="4"/>
    <s v="meandering"/>
    <s v="Oncorhynchus mykiss"/>
    <s v="summer"/>
    <x v="0"/>
    <x v="0"/>
    <x v="1"/>
    <s v="SPMAI-s"/>
    <s v="na"/>
    <s v="na"/>
    <s v="independent"/>
    <s v="extirpated via barriers"/>
    <s v="anthropogenically blocked"/>
    <n v="170103080101"/>
    <s v="Horseshoe Lake"/>
    <s v="N"/>
    <s v=" "/>
    <s v="Interior Columbia"/>
    <n v="0"/>
    <n v="423455.70201000001"/>
    <n v="2858650626.4000001"/>
  </r>
  <r>
    <n v="17256"/>
    <s v="Polyline"/>
    <n v="1"/>
    <n v="17256"/>
    <n v="1"/>
    <n v="17256"/>
    <s v="200 1173551478884"/>
    <n v="1173551478884"/>
    <s v="Deer Creek"/>
    <n v="200.078"/>
    <n v="518"/>
    <n v="5.0000000000000001E-3"/>
    <n v="4.2"/>
    <n v="7.7"/>
    <n v="840"/>
    <n v="1541"/>
    <n v="3"/>
    <x v="2"/>
    <n v="1"/>
    <n v="1541"/>
    <n v="200"/>
    <n v="1"/>
    <n v="840"/>
    <n v="200"/>
    <n v="1"/>
    <n v="0"/>
    <n v="4"/>
    <s v="meandering"/>
    <s v="Oncorhynchus mykiss"/>
    <s v="summer"/>
    <x v="0"/>
    <x v="0"/>
    <x v="1"/>
    <s v="SPMAI-s"/>
    <s v="na"/>
    <s v="na"/>
    <s v="independent"/>
    <s v="extirpated via barriers"/>
    <s v="anthropogenically blocked"/>
    <n v="170103080301"/>
    <s v="Eloikd Lake"/>
    <s v="N"/>
    <s v=" "/>
    <s v="Interior Columbia"/>
    <n v="0"/>
    <n v="341096.01683600002"/>
    <n v="3419867643.7600002"/>
  </r>
  <r>
    <n v="17266"/>
    <s v="Polyline"/>
    <n v="1"/>
    <n v="17266"/>
    <n v="1"/>
    <n v="17266"/>
    <s v="2200 1173551478884"/>
    <n v="1173551478884"/>
    <s v="Deer Creek"/>
    <n v="200.07900000000001"/>
    <n v="570"/>
    <n v="1.4999999999999999E-2"/>
    <n v="4.2"/>
    <n v="7.6"/>
    <n v="840"/>
    <n v="1521"/>
    <n v="3"/>
    <x v="2"/>
    <n v="1"/>
    <n v="1521"/>
    <n v="200"/>
    <n v="1"/>
    <n v="84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67"/>
    <s v="Polyline"/>
    <n v="1"/>
    <n v="17267"/>
    <n v="1"/>
    <n v="17267"/>
    <s v="2400 1173551478884"/>
    <n v="1173551478884"/>
    <s v="Deer Creek"/>
    <n v="200.07900000000001"/>
    <n v="572"/>
    <n v="1.4999999999999999E-2"/>
    <n v="4.2"/>
    <n v="7.6"/>
    <n v="840"/>
    <n v="1521"/>
    <n v="3"/>
    <x v="2"/>
    <n v="1"/>
    <n v="1521"/>
    <n v="200"/>
    <n v="1"/>
    <n v="84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68"/>
    <s v="Polyline"/>
    <n v="1"/>
    <n v="17268"/>
    <n v="1"/>
    <n v="17268"/>
    <s v="2600 1173551478884"/>
    <n v="1173551478884"/>
    <s v="Deer Creek"/>
    <n v="200.078"/>
    <n v="573"/>
    <n v="0"/>
    <n v="4.2"/>
    <n v="7.6"/>
    <n v="840"/>
    <n v="1521"/>
    <n v="2"/>
    <x v="2"/>
    <n v="0.5"/>
    <n v="761"/>
    <n v="100"/>
    <n v="1"/>
    <n v="84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69"/>
    <s v="Polyline"/>
    <n v="1"/>
    <n v="17269"/>
    <n v="1"/>
    <n v="17269"/>
    <s v="2800 1173551478884"/>
    <n v="1173551478884"/>
    <s v="Deer Creek"/>
    <n v="200.078"/>
    <n v="573"/>
    <n v="0"/>
    <n v="4.2"/>
    <n v="7.6"/>
    <n v="840"/>
    <n v="1521"/>
    <n v="2"/>
    <x v="2"/>
    <n v="0.5"/>
    <n v="761"/>
    <n v="100"/>
    <n v="1"/>
    <n v="84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0"/>
    <s v="Polyline"/>
    <n v="1"/>
    <n v="17270"/>
    <n v="1"/>
    <n v="17270"/>
    <s v="3000 1173551478884"/>
    <n v="1173551478884"/>
    <s v="Deer Creek"/>
    <n v="200.07900000000001"/>
    <n v="573"/>
    <n v="0"/>
    <n v="4.2"/>
    <n v="7.6"/>
    <n v="840"/>
    <n v="1521"/>
    <n v="2"/>
    <x v="2"/>
    <n v="0.5"/>
    <n v="761"/>
    <n v="100"/>
    <n v="1"/>
    <n v="84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1"/>
    <s v="Polyline"/>
    <n v="1"/>
    <n v="17271"/>
    <n v="1"/>
    <n v="17271"/>
    <s v="3200 1173551478884"/>
    <n v="1173551478884"/>
    <s v="Deer Creek"/>
    <n v="200.38300000000001"/>
    <n v="573"/>
    <n v="0"/>
    <n v="4.2"/>
    <n v="7.6"/>
    <n v="842"/>
    <n v="1523"/>
    <n v="2"/>
    <x v="2"/>
    <n v="0.5"/>
    <n v="762"/>
    <n v="100"/>
    <n v="1"/>
    <n v="842"/>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3"/>
    <s v="Polyline"/>
    <n v="1"/>
    <n v="17273"/>
    <n v="1"/>
    <n v="17273"/>
    <s v="3600 1173551478884"/>
    <n v="1173551478884"/>
    <s v="Deer Creek"/>
    <n v="200.078"/>
    <n v="579"/>
    <n v="0.01"/>
    <n v="4.0999999999999996"/>
    <n v="7.5"/>
    <n v="820"/>
    <n v="1501"/>
    <n v="3"/>
    <x v="2"/>
    <n v="1"/>
    <n v="1501"/>
    <n v="2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4"/>
    <s v="Polyline"/>
    <n v="1"/>
    <n v="17274"/>
    <n v="1"/>
    <n v="17274"/>
    <s v="3800 1173551478884"/>
    <n v="1173551478884"/>
    <s v="Deer Creek"/>
    <n v="200.078"/>
    <n v="579"/>
    <n v="0"/>
    <n v="4.0999999999999996"/>
    <n v="7.5"/>
    <n v="820"/>
    <n v="1501"/>
    <n v="2"/>
    <x v="2"/>
    <n v="0.5"/>
    <n v="751"/>
    <n v="1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5"/>
    <s v="Polyline"/>
    <n v="1"/>
    <n v="17275"/>
    <n v="1"/>
    <n v="17275"/>
    <s v="4000 1173551478884"/>
    <n v="1173551478884"/>
    <s v="Deer Creek"/>
    <n v="200.078"/>
    <n v="579"/>
    <n v="0"/>
    <n v="4.0999999999999996"/>
    <n v="7.5"/>
    <n v="820"/>
    <n v="1501"/>
    <n v="2"/>
    <x v="2"/>
    <n v="0.5"/>
    <n v="751"/>
    <n v="1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6"/>
    <s v="Polyline"/>
    <n v="1"/>
    <n v="17276"/>
    <n v="1"/>
    <n v="17276"/>
    <s v="4200 1173551478884"/>
    <n v="1173551478884"/>
    <s v="Deer Creek"/>
    <n v="200.07900000000001"/>
    <n v="579"/>
    <n v="0"/>
    <n v="4.0999999999999996"/>
    <n v="7.5"/>
    <n v="820"/>
    <n v="1501"/>
    <n v="2"/>
    <x v="2"/>
    <n v="0.5"/>
    <n v="751"/>
    <n v="1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8"/>
    <s v="Polyline"/>
    <n v="1"/>
    <n v="17278"/>
    <n v="1"/>
    <n v="17278"/>
    <s v="4600 1173551478884"/>
    <n v="1173551478884"/>
    <s v="Deer Creek"/>
    <n v="200.078"/>
    <n v="584"/>
    <n v="5.0000000000000001E-3"/>
    <n v="4.0999999999999996"/>
    <n v="7.5"/>
    <n v="820"/>
    <n v="1501"/>
    <n v="3"/>
    <x v="2"/>
    <n v="1"/>
    <n v="1501"/>
    <n v="2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79"/>
    <s v="Polyline"/>
    <n v="1"/>
    <n v="17279"/>
    <n v="1"/>
    <n v="17279"/>
    <s v="4800 1173551478884"/>
    <n v="1173551478884"/>
    <s v="Deer Creek"/>
    <n v="200.078"/>
    <n v="583"/>
    <n v="5.0000000000000001E-3"/>
    <n v="4.0999999999999996"/>
    <n v="7.5"/>
    <n v="820"/>
    <n v="1501"/>
    <n v="3"/>
    <x v="2"/>
    <n v="1"/>
    <n v="1501"/>
    <n v="2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0"/>
    <s v="Polyline"/>
    <n v="1"/>
    <n v="17280"/>
    <n v="1"/>
    <n v="17280"/>
    <s v="5000 1173551478884"/>
    <n v="1173551478884"/>
    <s v="Deer Creek"/>
    <n v="200.078"/>
    <n v="584"/>
    <n v="0"/>
    <n v="4.0999999999999996"/>
    <n v="7.5"/>
    <n v="820"/>
    <n v="1501"/>
    <n v="2"/>
    <x v="2"/>
    <n v="0.5"/>
    <n v="751"/>
    <n v="1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1"/>
    <s v="Polyline"/>
    <n v="1"/>
    <n v="17281"/>
    <n v="1"/>
    <n v="17281"/>
    <s v="5200 1173551478884"/>
    <n v="1173551478884"/>
    <s v="Deer Creek"/>
    <n v="200.078"/>
    <n v="584"/>
    <n v="0"/>
    <n v="4.0999999999999996"/>
    <n v="7.5"/>
    <n v="820"/>
    <n v="1501"/>
    <n v="2"/>
    <x v="2"/>
    <n v="0.5"/>
    <n v="751"/>
    <n v="1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2"/>
    <s v="Polyline"/>
    <n v="1"/>
    <n v="17282"/>
    <n v="1"/>
    <n v="17282"/>
    <s v="5400 1173551478884"/>
    <n v="1173551478884"/>
    <s v="Deer Creek"/>
    <n v="200.078"/>
    <n v="584"/>
    <n v="0"/>
    <n v="4.0999999999999996"/>
    <n v="7.5"/>
    <n v="820"/>
    <n v="1501"/>
    <n v="2"/>
    <x v="2"/>
    <n v="0.5"/>
    <n v="751"/>
    <n v="1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3"/>
    <s v="Polyline"/>
    <n v="1"/>
    <n v="17283"/>
    <n v="1"/>
    <n v="17283"/>
    <s v="5600 1173551478884"/>
    <n v="1173551478884"/>
    <s v="Deer Creek"/>
    <n v="200.078"/>
    <n v="584"/>
    <n v="5.0000000000000001E-3"/>
    <n v="4.0999999999999996"/>
    <n v="7.5"/>
    <n v="820"/>
    <n v="1501"/>
    <n v="3"/>
    <x v="2"/>
    <n v="1"/>
    <n v="1501"/>
    <n v="200"/>
    <n v="1"/>
    <n v="82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4"/>
    <s v="Polyline"/>
    <n v="1"/>
    <n v="17284"/>
    <n v="1"/>
    <n v="17284"/>
    <s v="5800 1173551478884"/>
    <n v="1173551478884"/>
    <s v="Deer Creek"/>
    <n v="200.38300000000001"/>
    <n v="585"/>
    <n v="0"/>
    <n v="4"/>
    <n v="7.4"/>
    <n v="802"/>
    <n v="1483"/>
    <n v="2"/>
    <x v="2"/>
    <n v="0.5"/>
    <n v="742"/>
    <n v="100"/>
    <n v="1"/>
    <n v="802"/>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5"/>
    <s v="Polyline"/>
    <n v="1"/>
    <n v="17285"/>
    <n v="1"/>
    <n v="17285"/>
    <s v="6000 1173551478884"/>
    <n v="1173551478884"/>
    <s v="Deer Creek"/>
    <n v="200.078"/>
    <n v="585"/>
    <n v="0"/>
    <n v="4"/>
    <n v="7.3"/>
    <n v="800"/>
    <n v="1461"/>
    <n v="2"/>
    <x v="2"/>
    <n v="0.5"/>
    <n v="731"/>
    <n v="100"/>
    <n v="1"/>
    <n v="80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6"/>
    <s v="Polyline"/>
    <n v="1"/>
    <n v="17286"/>
    <n v="1"/>
    <n v="17286"/>
    <s v="6200 1173551478884"/>
    <n v="1173551478884"/>
    <s v="Deer Creek"/>
    <n v="200.078"/>
    <n v="585"/>
    <n v="0.01"/>
    <n v="4"/>
    <n v="7.3"/>
    <n v="800"/>
    <n v="1461"/>
    <n v="3"/>
    <x v="2"/>
    <n v="1"/>
    <n v="1461"/>
    <n v="200"/>
    <n v="1"/>
    <n v="80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7"/>
    <s v="Polyline"/>
    <n v="1"/>
    <n v="17287"/>
    <n v="1"/>
    <n v="17287"/>
    <s v="6400 1173551478884"/>
    <n v="1173551478884"/>
    <s v="Deer Creek"/>
    <n v="200.078"/>
    <n v="587"/>
    <n v="5.0000000000000001E-3"/>
    <n v="4"/>
    <n v="7.3"/>
    <n v="800"/>
    <n v="1461"/>
    <n v="3"/>
    <x v="2"/>
    <n v="1"/>
    <n v="1461"/>
    <n v="200"/>
    <n v="1"/>
    <n v="80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8"/>
    <s v="Polyline"/>
    <n v="1"/>
    <n v="17288"/>
    <n v="1"/>
    <n v="17288"/>
    <s v="6600 1173551478884"/>
    <n v="1173551478884"/>
    <s v="Deer Creek"/>
    <n v="200.078"/>
    <n v="588"/>
    <n v="5.0000000000000001E-3"/>
    <n v="4"/>
    <n v="7.3"/>
    <n v="800"/>
    <n v="1461"/>
    <n v="3"/>
    <x v="2"/>
    <n v="1"/>
    <n v="1461"/>
    <n v="200"/>
    <n v="1"/>
    <n v="80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89"/>
    <s v="Polyline"/>
    <n v="1"/>
    <n v="17289"/>
    <n v="1"/>
    <n v="17289"/>
    <s v="6800 1173551478884"/>
    <n v="1173551478884"/>
    <s v="Deer Creek"/>
    <n v="200.078"/>
    <n v="589"/>
    <n v="0.01"/>
    <n v="4"/>
    <n v="7.3"/>
    <n v="800"/>
    <n v="1461"/>
    <n v="3"/>
    <x v="2"/>
    <n v="1"/>
    <n v="1461"/>
    <n v="200"/>
    <n v="1"/>
    <n v="80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0"/>
    <s v="Polyline"/>
    <n v="1"/>
    <n v="17290"/>
    <n v="1"/>
    <n v="17290"/>
    <s v="7000 1173551478884"/>
    <n v="1173551478884"/>
    <s v="Deer Creek"/>
    <n v="200.38300000000001"/>
    <n v="591"/>
    <n v="5.0000000000000001E-3"/>
    <n v="4"/>
    <n v="7.3"/>
    <n v="802"/>
    <n v="1463"/>
    <n v="3"/>
    <x v="2"/>
    <n v="1"/>
    <n v="1463"/>
    <n v="200"/>
    <n v="1"/>
    <n v="802"/>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1"/>
    <s v="Polyline"/>
    <n v="1"/>
    <n v="17291"/>
    <n v="1"/>
    <n v="17291"/>
    <s v="7200 1173551478884"/>
    <n v="1173551478884"/>
    <s v="Deer Creek"/>
    <n v="200.078"/>
    <n v="591"/>
    <n v="5.0000000000000001E-3"/>
    <n v="4"/>
    <n v="7.3"/>
    <n v="800"/>
    <n v="1461"/>
    <n v="3"/>
    <x v="2"/>
    <n v="1"/>
    <n v="1461"/>
    <n v="200"/>
    <n v="1"/>
    <n v="80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2"/>
    <s v="Polyline"/>
    <n v="1"/>
    <n v="17292"/>
    <n v="1"/>
    <n v="17292"/>
    <s v="7400 1173551478884"/>
    <n v="1173551478884"/>
    <s v="Deer Creek"/>
    <n v="200.078"/>
    <n v="594"/>
    <n v="0.01"/>
    <n v="3.9"/>
    <n v="7.1"/>
    <n v="780"/>
    <n v="1421"/>
    <n v="3"/>
    <x v="2"/>
    <n v="1"/>
    <n v="1421"/>
    <n v="200"/>
    <n v="1"/>
    <n v="78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3"/>
    <s v="Polyline"/>
    <n v="1"/>
    <n v="17293"/>
    <n v="1"/>
    <n v="17293"/>
    <s v="7600 1173551478884"/>
    <n v="1173551478884"/>
    <s v="Deer Creek"/>
    <n v="200.078"/>
    <n v="596"/>
    <n v="5.0000000000000001E-3"/>
    <n v="3.9"/>
    <n v="7.1"/>
    <n v="780"/>
    <n v="1421"/>
    <n v="3"/>
    <x v="2"/>
    <n v="1"/>
    <n v="1421"/>
    <n v="200"/>
    <n v="1"/>
    <n v="78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4"/>
    <s v="Polyline"/>
    <n v="1"/>
    <n v="17294"/>
    <n v="1"/>
    <n v="17294"/>
    <s v="7800 1173551478884"/>
    <n v="1173551478884"/>
    <s v="Deer Creek"/>
    <n v="200.078"/>
    <n v="597"/>
    <n v="5.0000000000000001E-3"/>
    <n v="3.9"/>
    <n v="7.1"/>
    <n v="780"/>
    <n v="1421"/>
    <n v="3"/>
    <x v="2"/>
    <n v="1"/>
    <n v="1421"/>
    <n v="200"/>
    <n v="1"/>
    <n v="78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5"/>
    <s v="Polyline"/>
    <n v="1"/>
    <n v="17295"/>
    <n v="1"/>
    <n v="17295"/>
    <s v="8000 1173551478884"/>
    <n v="1173551478884"/>
    <s v="Deer Creek"/>
    <n v="200.078"/>
    <n v="597"/>
    <n v="0"/>
    <n v="3.9"/>
    <n v="7.1"/>
    <n v="780"/>
    <n v="1421"/>
    <n v="2"/>
    <x v="2"/>
    <n v="0.5"/>
    <n v="711"/>
    <n v="100"/>
    <n v="1"/>
    <n v="78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6"/>
    <s v="Polyline"/>
    <n v="1"/>
    <n v="17296"/>
    <n v="1"/>
    <n v="17296"/>
    <s v="8200 1173551478884"/>
    <n v="1173551478884"/>
    <s v="Deer Creek"/>
    <n v="200.38300000000001"/>
    <n v="598"/>
    <n v="5.0000000000000001E-3"/>
    <n v="3.8"/>
    <n v="7.1"/>
    <n v="761"/>
    <n v="1423"/>
    <n v="3"/>
    <x v="2"/>
    <n v="1"/>
    <n v="1423"/>
    <n v="200"/>
    <n v="1"/>
    <n v="7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297"/>
    <s v="Polyline"/>
    <n v="1"/>
    <n v="17297"/>
    <n v="1"/>
    <n v="17297"/>
    <s v="8400 1173551478884"/>
    <n v="1173551478884"/>
    <s v="Deer Creek"/>
    <n v="200.078"/>
    <n v="599"/>
    <n v="1.4999999999999999E-2"/>
    <n v="3.8"/>
    <n v="7.1"/>
    <n v="760"/>
    <n v="1421"/>
    <n v="3"/>
    <x v="2"/>
    <n v="1"/>
    <n v="1421"/>
    <n v="200"/>
    <n v="1"/>
    <n v="760"/>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17462"/>
    <s v="Polyline"/>
    <n v="1"/>
    <n v="17462"/>
    <n v="1"/>
    <n v="17462"/>
    <s v="3800 1173684478762"/>
    <n v="1173684478762"/>
    <s v="Dragoon Creek"/>
    <n v="200.07300000000001"/>
    <n v="563"/>
    <n v="5.0000000000000001E-3"/>
    <n v="8"/>
    <n v="13.2"/>
    <n v="1601"/>
    <n v="2641"/>
    <n v="3"/>
    <x v="2"/>
    <n v="1"/>
    <n v="2641"/>
    <n v="200"/>
    <n v="1"/>
    <n v="16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63"/>
    <s v="Polyline"/>
    <n v="1"/>
    <n v="17463"/>
    <n v="1"/>
    <n v="17463"/>
    <s v="4000 1173684478762"/>
    <n v="1173684478762"/>
    <s v="Dragoon Creek"/>
    <n v="200.07300000000001"/>
    <n v="563"/>
    <n v="0"/>
    <n v="8"/>
    <n v="13.2"/>
    <n v="1601"/>
    <n v="2641"/>
    <n v="2"/>
    <x v="2"/>
    <n v="0.5"/>
    <n v="1321"/>
    <n v="100"/>
    <n v="1"/>
    <n v="16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64"/>
    <s v="Polyline"/>
    <n v="1"/>
    <n v="17464"/>
    <n v="1"/>
    <n v="17464"/>
    <s v="4200 1173684478762"/>
    <n v="1173684478762"/>
    <s v="Dragoon Creek"/>
    <n v="200.065"/>
    <n v="564"/>
    <n v="0"/>
    <n v="8"/>
    <n v="13.2"/>
    <n v="1601"/>
    <n v="2641"/>
    <n v="2"/>
    <x v="2"/>
    <n v="0.5"/>
    <n v="1321"/>
    <n v="100"/>
    <n v="1"/>
    <n v="16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67"/>
    <s v="Polyline"/>
    <n v="1"/>
    <n v="17467"/>
    <n v="1"/>
    <n v="17467"/>
    <s v="4800 1173684478762"/>
    <n v="1173684478762"/>
    <s v="Dragoon Creek"/>
    <n v="200.06200000000001"/>
    <n v="567"/>
    <n v="0"/>
    <n v="8"/>
    <n v="13.2"/>
    <n v="1600"/>
    <n v="2641"/>
    <n v="2"/>
    <x v="2"/>
    <n v="0.5"/>
    <n v="1321"/>
    <n v="100"/>
    <n v="1"/>
    <n v="1600"/>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68"/>
    <s v="Polyline"/>
    <n v="1"/>
    <n v="17468"/>
    <n v="1"/>
    <n v="17468"/>
    <s v="5000 1173684478762"/>
    <n v="1173684478762"/>
    <s v="Dragoon Creek"/>
    <n v="200.06200000000001"/>
    <n v="569"/>
    <n v="0"/>
    <n v="8"/>
    <n v="13.2"/>
    <n v="1600"/>
    <n v="2641"/>
    <n v="2"/>
    <x v="2"/>
    <n v="0.5"/>
    <n v="1321"/>
    <n v="100"/>
    <n v="1"/>
    <n v="1600"/>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69"/>
    <s v="Polyline"/>
    <n v="1"/>
    <n v="17469"/>
    <n v="1"/>
    <n v="17469"/>
    <s v="5200 1173684478762"/>
    <n v="1173684478762"/>
    <s v="Dragoon Creek"/>
    <n v="200.06700000000001"/>
    <n v="567"/>
    <n v="5.0000000000000001E-3"/>
    <n v="8"/>
    <n v="13.2"/>
    <n v="1601"/>
    <n v="2641"/>
    <n v="3"/>
    <x v="2"/>
    <n v="1"/>
    <n v="2641"/>
    <n v="200"/>
    <n v="1"/>
    <n v="16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8"/>
    <s v="Polyline"/>
    <n v="1"/>
    <n v="17478"/>
    <n v="1"/>
    <n v="17478"/>
    <s v="7000 1173684478762"/>
    <n v="1173684478762"/>
    <s v="Dragoon Creek"/>
    <n v="200.37899999999999"/>
    <n v="576"/>
    <n v="5.0000000000000001E-3"/>
    <n v="7.7"/>
    <n v="12.7"/>
    <n v="1543"/>
    <n v="2545"/>
    <n v="3"/>
    <x v="2"/>
    <n v="1"/>
    <n v="2545"/>
    <n v="200"/>
    <n v="1"/>
    <n v="1543"/>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79"/>
    <s v="Polyline"/>
    <n v="1"/>
    <n v="17479"/>
    <n v="1"/>
    <n v="17479"/>
    <s v="7200 1173684478762"/>
    <n v="1173684478762"/>
    <s v="Dragoon Creek"/>
    <n v="200.07400000000001"/>
    <n v="576"/>
    <n v="0"/>
    <n v="7.6"/>
    <n v="12.6"/>
    <n v="1521"/>
    <n v="2521"/>
    <n v="2"/>
    <x v="2"/>
    <n v="0.5"/>
    <n v="1261"/>
    <n v="100"/>
    <n v="1"/>
    <n v="152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0"/>
    <s v="Polyline"/>
    <n v="1"/>
    <n v="17480"/>
    <n v="1"/>
    <n v="17480"/>
    <s v="7400 1173684478762"/>
    <n v="1173684478762"/>
    <s v="Dragoon Creek"/>
    <n v="200.07400000000001"/>
    <n v="577"/>
    <n v="0"/>
    <n v="7.6"/>
    <n v="12.6"/>
    <n v="1521"/>
    <n v="2521"/>
    <n v="2"/>
    <x v="2"/>
    <n v="0.5"/>
    <n v="1261"/>
    <n v="100"/>
    <n v="1"/>
    <n v="152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2"/>
    <s v="Polyline"/>
    <n v="1"/>
    <n v="17482"/>
    <n v="1"/>
    <n v="17482"/>
    <s v="7800 1173684478762"/>
    <n v="1173684478762"/>
    <s v="Dragoon Creek"/>
    <n v="200.07400000000001"/>
    <n v="580"/>
    <n v="5.0000000000000001E-3"/>
    <n v="7.6"/>
    <n v="12.6"/>
    <n v="1521"/>
    <n v="2521"/>
    <n v="3"/>
    <x v="2"/>
    <n v="1"/>
    <n v="2521"/>
    <n v="200"/>
    <n v="1"/>
    <n v="152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3"/>
    <s v="Polyline"/>
    <n v="1"/>
    <n v="17483"/>
    <n v="1"/>
    <n v="17483"/>
    <s v="8000 1173684478762"/>
    <n v="1173684478762"/>
    <s v="Dragoon Creek"/>
    <n v="200.07400000000001"/>
    <n v="579"/>
    <n v="5.0000000000000001E-3"/>
    <n v="7.6"/>
    <n v="12.6"/>
    <n v="1521"/>
    <n v="2521"/>
    <n v="3"/>
    <x v="2"/>
    <n v="1"/>
    <n v="2521"/>
    <n v="200"/>
    <n v="1"/>
    <n v="152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5"/>
    <s v="Polyline"/>
    <n v="1"/>
    <n v="17485"/>
    <n v="1"/>
    <n v="17485"/>
    <s v="8400 1173684478762"/>
    <n v="1173684478762"/>
    <s v="Dragoon Creek"/>
    <n v="200.07400000000001"/>
    <n v="581"/>
    <n v="0"/>
    <n v="7.6"/>
    <n v="12.6"/>
    <n v="1521"/>
    <n v="2521"/>
    <n v="2"/>
    <x v="2"/>
    <n v="0.5"/>
    <n v="1261"/>
    <n v="100"/>
    <n v="1"/>
    <n v="152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87"/>
    <s v="Polyline"/>
    <n v="1"/>
    <n v="17487"/>
    <n v="1"/>
    <n v="17487"/>
    <s v="8800 1173684478762"/>
    <n v="1173684478762"/>
    <s v="Dragoon Creek"/>
    <n v="200.07400000000001"/>
    <n v="582"/>
    <n v="5.0000000000000001E-3"/>
    <n v="7.6"/>
    <n v="12.6"/>
    <n v="1521"/>
    <n v="2521"/>
    <n v="3"/>
    <x v="2"/>
    <n v="1"/>
    <n v="2521"/>
    <n v="200"/>
    <n v="1"/>
    <n v="152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2"/>
    <s v="Polyline"/>
    <n v="1"/>
    <n v="17492"/>
    <n v="1"/>
    <n v="17492"/>
    <s v="9800 1173684478762"/>
    <n v="1173684478762"/>
    <s v="Dragoon Creek"/>
    <n v="200.07400000000001"/>
    <n v="591"/>
    <n v="0"/>
    <n v="7.5"/>
    <n v="12.5"/>
    <n v="1501"/>
    <n v="2501"/>
    <n v="2"/>
    <x v="2"/>
    <n v="0.5"/>
    <n v="1251"/>
    <n v="100"/>
    <n v="1"/>
    <n v="15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3"/>
    <s v="Polyline"/>
    <n v="1"/>
    <n v="17493"/>
    <n v="1"/>
    <n v="17493"/>
    <s v="10000 1173684478762"/>
    <n v="1173684478762"/>
    <s v="Dragoon Creek"/>
    <n v="200.07400000000001"/>
    <n v="592"/>
    <n v="0"/>
    <n v="7.5"/>
    <n v="12.5"/>
    <n v="1501"/>
    <n v="2501"/>
    <n v="2"/>
    <x v="2"/>
    <n v="0.5"/>
    <n v="1251"/>
    <n v="100"/>
    <n v="1"/>
    <n v="15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5"/>
    <s v="Polyline"/>
    <n v="1"/>
    <n v="17495"/>
    <n v="1"/>
    <n v="17495"/>
    <s v="10400 1173684478762"/>
    <n v="1173684478762"/>
    <s v="Dragoon Creek"/>
    <n v="200.07400000000001"/>
    <n v="594"/>
    <n v="5.0000000000000001E-3"/>
    <n v="7.5"/>
    <n v="12.5"/>
    <n v="1501"/>
    <n v="2501"/>
    <n v="3"/>
    <x v="2"/>
    <n v="1"/>
    <n v="2501"/>
    <n v="200"/>
    <n v="1"/>
    <n v="15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6"/>
    <s v="Polyline"/>
    <n v="1"/>
    <n v="17496"/>
    <n v="1"/>
    <n v="17496"/>
    <s v="10600 1173684478762"/>
    <n v="1173684478762"/>
    <s v="Dragoon Creek"/>
    <n v="200.06399999999999"/>
    <n v="594"/>
    <n v="0"/>
    <n v="7.5"/>
    <n v="12.5"/>
    <n v="1500"/>
    <n v="2501"/>
    <n v="2"/>
    <x v="2"/>
    <n v="0.5"/>
    <n v="1251"/>
    <n v="100"/>
    <n v="1"/>
    <n v="1500"/>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7"/>
    <s v="Polyline"/>
    <n v="1"/>
    <n v="17497"/>
    <n v="1"/>
    <n v="17497"/>
    <s v="10800 1173684478762"/>
    <n v="1173684478762"/>
    <s v="Dragoon Creek"/>
    <n v="200.36600000000001"/>
    <n v="594"/>
    <n v="0"/>
    <n v="7.3"/>
    <n v="12.1"/>
    <n v="1463"/>
    <n v="2424"/>
    <n v="2"/>
    <x v="2"/>
    <n v="0.5"/>
    <n v="1212"/>
    <n v="100"/>
    <n v="1"/>
    <n v="1463"/>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498"/>
    <s v="Polyline"/>
    <n v="1"/>
    <n v="17498"/>
    <n v="1"/>
    <n v="17498"/>
    <s v="11000 1173684478762"/>
    <n v="1173684478762"/>
    <s v="Dragoon Creek"/>
    <n v="200.06100000000001"/>
    <n v="595"/>
    <n v="0.01"/>
    <n v="7.3"/>
    <n v="12.1"/>
    <n v="1460"/>
    <n v="2421"/>
    <n v="3"/>
    <x v="2"/>
    <n v="1"/>
    <n v="2421"/>
    <n v="200"/>
    <n v="1"/>
    <n v="1460"/>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0"/>
    <s v="Polyline"/>
    <n v="1"/>
    <n v="17500"/>
    <n v="1"/>
    <n v="17500"/>
    <s v="11400 1173684478762"/>
    <n v="1173684478762"/>
    <s v="Dragoon Creek"/>
    <n v="200.09"/>
    <n v="598"/>
    <n v="5.0000000000000001E-3"/>
    <n v="7.2"/>
    <n v="12.1"/>
    <n v="1441"/>
    <n v="2421"/>
    <n v="3"/>
    <x v="2"/>
    <n v="1"/>
    <n v="2421"/>
    <n v="200"/>
    <n v="1"/>
    <n v="144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1"/>
    <s v="Polyline"/>
    <n v="1"/>
    <n v="17501"/>
    <n v="1"/>
    <n v="17501"/>
    <s v="11600 1173684478762"/>
    <n v="1173684478762"/>
    <s v="Dragoon Creek"/>
    <n v="200.09"/>
    <n v="598"/>
    <n v="5.0000000000000001E-3"/>
    <n v="7.2"/>
    <n v="12.1"/>
    <n v="1441"/>
    <n v="2421"/>
    <n v="3"/>
    <x v="2"/>
    <n v="1"/>
    <n v="2421"/>
    <n v="200"/>
    <n v="1"/>
    <n v="144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3"/>
    <s v="Polyline"/>
    <n v="1"/>
    <n v="17503"/>
    <n v="1"/>
    <n v="17503"/>
    <s v="12000 1173684478762"/>
    <n v="1173684478762"/>
    <s v="Dragoon Creek"/>
    <n v="200.39699999999999"/>
    <n v="601"/>
    <n v="0"/>
    <n v="7.2"/>
    <n v="12.1"/>
    <n v="1443"/>
    <n v="2425"/>
    <n v="2"/>
    <x v="2"/>
    <n v="0.5"/>
    <n v="1213"/>
    <n v="100"/>
    <n v="1"/>
    <n v="1443"/>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4"/>
    <s v="Polyline"/>
    <n v="1"/>
    <n v="17504"/>
    <n v="1"/>
    <n v="17504"/>
    <s v="12200 1173684478762"/>
    <n v="1173684478762"/>
    <s v="Dragoon Creek"/>
    <n v="200.09200000000001"/>
    <n v="600"/>
    <n v="0"/>
    <n v="7.2"/>
    <n v="12"/>
    <n v="1441"/>
    <n v="2401"/>
    <n v="2"/>
    <x v="2"/>
    <n v="0.5"/>
    <n v="1201"/>
    <n v="100"/>
    <n v="1"/>
    <n v="144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5"/>
    <s v="Polyline"/>
    <n v="1"/>
    <n v="17505"/>
    <n v="1"/>
    <n v="17505"/>
    <s v="12400 1173684478762"/>
    <n v="1173684478762"/>
    <s v="Dragoon Creek"/>
    <n v="200.09100000000001"/>
    <n v="601"/>
    <n v="5.0000000000000001E-3"/>
    <n v="7.2"/>
    <n v="12"/>
    <n v="1441"/>
    <n v="2401"/>
    <n v="3"/>
    <x v="2"/>
    <n v="1"/>
    <n v="2401"/>
    <n v="200"/>
    <n v="1"/>
    <n v="144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7"/>
    <s v="Polyline"/>
    <n v="1"/>
    <n v="17507"/>
    <n v="1"/>
    <n v="17507"/>
    <s v="12800 1173684478762"/>
    <n v="1173684478762"/>
    <s v="Dragoon Creek"/>
    <n v="200.09200000000001"/>
    <n v="603"/>
    <n v="0"/>
    <n v="7.2"/>
    <n v="12"/>
    <n v="1441"/>
    <n v="2401"/>
    <n v="2"/>
    <x v="2"/>
    <n v="0.5"/>
    <n v="1201"/>
    <n v="100"/>
    <n v="1"/>
    <n v="144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8"/>
    <s v="Polyline"/>
    <n v="1"/>
    <n v="17508"/>
    <n v="1"/>
    <n v="17508"/>
    <s v="13000 1173684478762"/>
    <n v="1173684478762"/>
    <s v="Dragoon Creek"/>
    <n v="200.08600000000001"/>
    <n v="603"/>
    <n v="0"/>
    <n v="7.2"/>
    <n v="12"/>
    <n v="1441"/>
    <n v="2401"/>
    <n v="2"/>
    <x v="2"/>
    <n v="0.5"/>
    <n v="1201"/>
    <n v="100"/>
    <n v="1"/>
    <n v="144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09"/>
    <s v="Polyline"/>
    <n v="1"/>
    <n v="17509"/>
    <n v="1"/>
    <n v="17509"/>
    <s v="13200 1173684478762"/>
    <n v="1173684478762"/>
    <s v="Dragoon Creek"/>
    <n v="200.381"/>
    <n v="604"/>
    <n v="0"/>
    <n v="7"/>
    <n v="11.7"/>
    <n v="1403"/>
    <n v="2344"/>
    <n v="2"/>
    <x v="2"/>
    <n v="0.5"/>
    <n v="1172"/>
    <n v="100"/>
    <n v="1"/>
    <n v="1403"/>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1"/>
    <s v="Polyline"/>
    <n v="1"/>
    <n v="17511"/>
    <n v="1"/>
    <n v="17511"/>
    <s v="13600 1173684478762"/>
    <n v="1173684478762"/>
    <s v="Dragoon Creek"/>
    <n v="200.07599999999999"/>
    <n v="607"/>
    <n v="0"/>
    <n v="7"/>
    <n v="11.7"/>
    <n v="1401"/>
    <n v="2341"/>
    <n v="2"/>
    <x v="2"/>
    <n v="0.5"/>
    <n v="1171"/>
    <n v="1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2"/>
    <s v="Polyline"/>
    <n v="1"/>
    <n v="17512"/>
    <n v="1"/>
    <n v="17512"/>
    <s v="13800 1173684478762"/>
    <n v="1173684478762"/>
    <s v="Dragoon Creek"/>
    <n v="200.07599999999999"/>
    <n v="608"/>
    <n v="0"/>
    <n v="7"/>
    <n v="11.7"/>
    <n v="1401"/>
    <n v="2341"/>
    <n v="2"/>
    <x v="2"/>
    <n v="0.5"/>
    <n v="1171"/>
    <n v="1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3"/>
    <s v="Polyline"/>
    <n v="1"/>
    <n v="17513"/>
    <n v="1"/>
    <n v="17513"/>
    <s v="14000 1173684478762"/>
    <n v="1173684478762"/>
    <s v="Dragoon Creek"/>
    <n v="200.07599999999999"/>
    <n v="607"/>
    <n v="5.0000000000000001E-3"/>
    <n v="7"/>
    <n v="11.6"/>
    <n v="1401"/>
    <n v="2321"/>
    <n v="3"/>
    <x v="2"/>
    <n v="1"/>
    <n v="2321"/>
    <n v="2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4"/>
    <s v="Polyline"/>
    <n v="1"/>
    <n v="17514"/>
    <n v="1"/>
    <n v="17514"/>
    <s v="14200 1173684478762"/>
    <n v="1173684478762"/>
    <s v="Dragoon Creek"/>
    <n v="200.07599999999999"/>
    <n v="609"/>
    <n v="5.0000000000000001E-3"/>
    <n v="7"/>
    <n v="11.6"/>
    <n v="1401"/>
    <n v="2321"/>
    <n v="3"/>
    <x v="2"/>
    <n v="1"/>
    <n v="2321"/>
    <n v="2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5"/>
    <s v="Polyline"/>
    <n v="1"/>
    <n v="17515"/>
    <n v="1"/>
    <n v="17515"/>
    <s v="14400 1173684478762"/>
    <n v="1173684478762"/>
    <s v="Dragoon Creek"/>
    <n v="200.381"/>
    <n v="608"/>
    <n v="0"/>
    <n v="7"/>
    <n v="11.6"/>
    <n v="1403"/>
    <n v="2324"/>
    <n v="2"/>
    <x v="2"/>
    <n v="0.5"/>
    <n v="1162"/>
    <n v="100"/>
    <n v="1"/>
    <n v="1403"/>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6"/>
    <s v="Polyline"/>
    <n v="1"/>
    <n v="17516"/>
    <n v="1"/>
    <n v="17516"/>
    <s v="14600 1173684478762"/>
    <n v="1173684478762"/>
    <s v="Dragoon Creek"/>
    <n v="200.07599999999999"/>
    <n v="609"/>
    <n v="5.0000000000000001E-3"/>
    <n v="7"/>
    <n v="11.6"/>
    <n v="1401"/>
    <n v="2321"/>
    <n v="3"/>
    <x v="2"/>
    <n v="1"/>
    <n v="2321"/>
    <n v="2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7"/>
    <s v="Polyline"/>
    <n v="1"/>
    <n v="17517"/>
    <n v="1"/>
    <n v="17517"/>
    <s v="14800 1173684478762"/>
    <n v="1173684478762"/>
    <s v="Dragoon Creek"/>
    <n v="200.07599999999999"/>
    <n v="610"/>
    <n v="0"/>
    <n v="7"/>
    <n v="11.6"/>
    <n v="1401"/>
    <n v="2321"/>
    <n v="2"/>
    <x v="2"/>
    <n v="0.5"/>
    <n v="1161"/>
    <n v="1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19"/>
    <s v="Polyline"/>
    <n v="1"/>
    <n v="17519"/>
    <n v="1"/>
    <n v="17519"/>
    <s v="15200 1173684478762"/>
    <n v="1173684478762"/>
    <s v="Dragoon Creek"/>
    <n v="200.07599999999999"/>
    <n v="612"/>
    <n v="5.0000000000000001E-3"/>
    <n v="7"/>
    <n v="11.6"/>
    <n v="1401"/>
    <n v="2321"/>
    <n v="3"/>
    <x v="2"/>
    <n v="1"/>
    <n v="2321"/>
    <n v="2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20"/>
    <s v="Polyline"/>
    <n v="1"/>
    <n v="17520"/>
    <n v="1"/>
    <n v="17520"/>
    <s v="15400 1173684478762"/>
    <n v="1173684478762"/>
    <s v="Dragoon Creek"/>
    <n v="200.07599999999999"/>
    <n v="612"/>
    <n v="0"/>
    <n v="7"/>
    <n v="11.6"/>
    <n v="1401"/>
    <n v="2321"/>
    <n v="2"/>
    <x v="2"/>
    <n v="0.5"/>
    <n v="1161"/>
    <n v="100"/>
    <n v="1"/>
    <n v="140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21"/>
    <s v="Polyline"/>
    <n v="1"/>
    <n v="17521"/>
    <n v="1"/>
    <n v="17521"/>
    <s v="15600 1173684478762"/>
    <n v="1173684478762"/>
    <s v="Dragoon Creek"/>
    <n v="200.07599999999999"/>
    <n v="613"/>
    <n v="0"/>
    <n v="6.9"/>
    <n v="11.6"/>
    <n v="1381"/>
    <n v="2321"/>
    <n v="2"/>
    <x v="2"/>
    <n v="0.5"/>
    <n v="1161"/>
    <n v="100"/>
    <n v="1"/>
    <n v="1381"/>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22"/>
    <s v="Polyline"/>
    <n v="1"/>
    <n v="17522"/>
    <n v="1"/>
    <n v="17522"/>
    <s v="15800 1173684478762"/>
    <n v="1173684478762"/>
    <s v="Dragoon Creek"/>
    <n v="200.381"/>
    <n v="614"/>
    <n v="5.0000000000000001E-3"/>
    <n v="6.9"/>
    <n v="11.6"/>
    <n v="1383"/>
    <n v="2324"/>
    <n v="3"/>
    <x v="2"/>
    <n v="1"/>
    <n v="2324"/>
    <n v="200"/>
    <n v="1"/>
    <n v="1383"/>
    <n v="200"/>
    <n v="1"/>
    <n v="1"/>
    <n v="4"/>
    <s v="meandering"/>
    <s v="Oncorhynchus mykiss"/>
    <s v="summer"/>
    <x v="0"/>
    <x v="0"/>
    <x v="1"/>
    <s v="SPMAI-s"/>
    <s v="na"/>
    <s v="na"/>
    <s v="independent"/>
    <s v="extirpated via barriers"/>
    <s v="anthropogenically blocked"/>
    <n v="170103080203"/>
    <s v="Lower Dragoon Creek"/>
    <s v="N"/>
    <s v=" "/>
    <s v="Interior Columbia"/>
    <n v="0"/>
    <n v="211647.57936100001"/>
    <n v="1434045453.6500001"/>
  </r>
  <r>
    <n v="17523"/>
    <s v="Polyline"/>
    <n v="1"/>
    <n v="17523"/>
    <n v="0"/>
    <n v="17523"/>
    <s v="16000 1173684478762"/>
    <n v="1173684478762"/>
    <s v="Dragoon Creek"/>
    <n v="200.07599999999999"/>
    <n v="613"/>
    <n v="5.0000000000000001E-3"/>
    <n v="6.9"/>
    <n v="11.6"/>
    <n v="1381"/>
    <n v="2321"/>
    <n v="3"/>
    <x v="2"/>
    <n v="1"/>
    <n v="2321"/>
    <n v="200"/>
    <n v="1"/>
    <n v="1381"/>
    <n v="200"/>
    <n v="1"/>
    <n v="1"/>
    <n v="4"/>
    <s v="meandering"/>
    <s v=" "/>
    <s v=" "/>
    <x v="1"/>
    <x v="2"/>
    <x v="5"/>
    <s v=" "/>
    <s v=" "/>
    <s v=" "/>
    <s v=" "/>
    <s v=" "/>
    <s v=" "/>
    <s v=" "/>
    <s v=" "/>
    <s v=" "/>
    <s v=" "/>
    <s v=" "/>
    <n v="0"/>
    <n v="0"/>
    <n v="0"/>
  </r>
  <r>
    <n v="17525"/>
    <s v="Polyline"/>
    <n v="1"/>
    <n v="17525"/>
    <n v="1"/>
    <n v="17525"/>
    <s v="16400 1173684478762"/>
    <n v="1173684478762"/>
    <s v="Dragoon Creek"/>
    <n v="200.08"/>
    <n v="617"/>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26"/>
    <s v="Polyline"/>
    <n v="1"/>
    <n v="17526"/>
    <n v="1"/>
    <n v="17526"/>
    <s v="16600 1173684478762"/>
    <n v="1173684478762"/>
    <s v="Dragoon Creek"/>
    <n v="200.08"/>
    <n v="615"/>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27"/>
    <s v="Polyline"/>
    <n v="1"/>
    <n v="17527"/>
    <n v="1"/>
    <n v="17527"/>
    <s v="16800 1173684478762"/>
    <n v="1173684478762"/>
    <s v="Dragoon Creek"/>
    <n v="200.08"/>
    <n v="616"/>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28"/>
    <s v="Polyline"/>
    <n v="1"/>
    <n v="17528"/>
    <n v="1"/>
    <n v="17528"/>
    <s v="17000 1173684478762"/>
    <n v="1173684478762"/>
    <s v="Dragoon Creek"/>
    <n v="200.38399999999999"/>
    <n v="620"/>
    <n v="5.0000000000000001E-3"/>
    <n v="5.9"/>
    <n v="10"/>
    <n v="1182"/>
    <n v="2004"/>
    <n v="3"/>
    <x v="2"/>
    <n v="1"/>
    <n v="2004"/>
    <n v="200"/>
    <n v="1"/>
    <n v="1182"/>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0"/>
    <s v="Polyline"/>
    <n v="1"/>
    <n v="17530"/>
    <n v="1"/>
    <n v="17530"/>
    <s v="17400 1173684478762"/>
    <n v="1173684478762"/>
    <s v="Dragoon Creek"/>
    <n v="200.08"/>
    <n v="619"/>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2"/>
    <s v="Polyline"/>
    <n v="1"/>
    <n v="17532"/>
    <n v="1"/>
    <n v="17532"/>
    <s v="17800 1173684478762"/>
    <n v="1173684478762"/>
    <s v="Dragoon Creek"/>
    <n v="200.07900000000001"/>
    <n v="622"/>
    <n v="5.0000000000000001E-3"/>
    <n v="5.9"/>
    <n v="10"/>
    <n v="1180"/>
    <n v="2001"/>
    <n v="3"/>
    <x v="2"/>
    <n v="1"/>
    <n v="2001"/>
    <n v="2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3"/>
    <s v="Polyline"/>
    <n v="1"/>
    <n v="17533"/>
    <n v="1"/>
    <n v="17533"/>
    <s v="18000 1173684478762"/>
    <n v="1173684478762"/>
    <s v="Dragoon Creek"/>
    <n v="200.08"/>
    <n v="622"/>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5"/>
    <s v="Polyline"/>
    <n v="1"/>
    <n v="17535"/>
    <n v="1"/>
    <n v="17535"/>
    <s v="18400 1173684478762"/>
    <n v="1173684478762"/>
    <s v="Dragoon Creek"/>
    <n v="200.08"/>
    <n v="624"/>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6"/>
    <s v="Polyline"/>
    <n v="1"/>
    <n v="17536"/>
    <n v="1"/>
    <n v="17536"/>
    <s v="18600 1173684478762"/>
    <n v="1173684478762"/>
    <s v="Dragoon Creek"/>
    <n v="200.08"/>
    <n v="624"/>
    <n v="5.0000000000000001E-3"/>
    <n v="5.9"/>
    <n v="10"/>
    <n v="1180"/>
    <n v="2001"/>
    <n v="3"/>
    <x v="2"/>
    <n v="1"/>
    <n v="2001"/>
    <n v="2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7"/>
    <s v="Polyline"/>
    <n v="1"/>
    <n v="17537"/>
    <n v="1"/>
    <n v="17537"/>
    <s v="18800 1173684478762"/>
    <n v="1173684478762"/>
    <s v="Dragoon Creek"/>
    <n v="200.08"/>
    <n v="626"/>
    <n v="0.01"/>
    <n v="5.9"/>
    <n v="10"/>
    <n v="1180"/>
    <n v="2001"/>
    <n v="3"/>
    <x v="2"/>
    <n v="1"/>
    <n v="2001"/>
    <n v="2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8"/>
    <s v="Polyline"/>
    <n v="1"/>
    <n v="17538"/>
    <n v="1"/>
    <n v="17538"/>
    <s v="19000 1173684478762"/>
    <n v="1173684478762"/>
    <s v="Dragoon Creek"/>
    <n v="200.08"/>
    <n v="627"/>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39"/>
    <s v="Polyline"/>
    <n v="1"/>
    <n v="17539"/>
    <n v="1"/>
    <n v="17539"/>
    <s v="19200 1173684478762"/>
    <n v="1173684478762"/>
    <s v="Dragoon Creek"/>
    <n v="200.08"/>
    <n v="627"/>
    <n v="0"/>
    <n v="5.9"/>
    <n v="10"/>
    <n v="1180"/>
    <n v="2001"/>
    <n v="2"/>
    <x v="2"/>
    <n v="0.5"/>
    <n v="1001"/>
    <n v="100"/>
    <n v="1"/>
    <n v="118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40"/>
    <s v="Polyline"/>
    <n v="1"/>
    <n v="17540"/>
    <n v="1"/>
    <n v="17540"/>
    <s v="19400 1173684478762"/>
    <n v="1173684478762"/>
    <s v="Dragoon Creek"/>
    <n v="200.38399999999999"/>
    <n v="627"/>
    <n v="0"/>
    <n v="5.9"/>
    <n v="10"/>
    <n v="1182"/>
    <n v="2004"/>
    <n v="2"/>
    <x v="2"/>
    <n v="0.5"/>
    <n v="1002"/>
    <n v="100"/>
    <n v="1"/>
    <n v="1182"/>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41"/>
    <s v="Polyline"/>
    <n v="1"/>
    <n v="17541"/>
    <n v="1"/>
    <n v="17541"/>
    <s v="19600 1173684478762"/>
    <n v="1173684478762"/>
    <s v="Dragoon Creek"/>
    <n v="200.08"/>
    <n v="627"/>
    <n v="0"/>
    <n v="5.8"/>
    <n v="10"/>
    <n v="1160"/>
    <n v="2001"/>
    <n v="2"/>
    <x v="2"/>
    <n v="0.5"/>
    <n v="1001"/>
    <n v="100"/>
    <n v="1"/>
    <n v="116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42"/>
    <s v="Polyline"/>
    <n v="1"/>
    <n v="17542"/>
    <n v="1"/>
    <n v="17542"/>
    <s v="19800 1173684478762"/>
    <n v="1173684478762"/>
    <s v="Dragoon Creek"/>
    <n v="200.08"/>
    <n v="627"/>
    <n v="0"/>
    <n v="5.8"/>
    <n v="10"/>
    <n v="1160"/>
    <n v="2001"/>
    <n v="2"/>
    <x v="2"/>
    <n v="0.5"/>
    <n v="1001"/>
    <n v="100"/>
    <n v="1"/>
    <n v="116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7545"/>
    <s v="Polyline"/>
    <n v="1"/>
    <n v="17545"/>
    <n v="1"/>
    <n v="17545"/>
    <s v="20400 1173684478762"/>
    <n v="1173684478762"/>
    <s v="Dragoon Creek"/>
    <n v="200.065"/>
    <n v="633"/>
    <n v="0"/>
    <n v="5.4"/>
    <n v="9.4"/>
    <n v="1080"/>
    <n v="1881"/>
    <n v="2"/>
    <x v="2"/>
    <n v="0.5"/>
    <n v="941"/>
    <n v="1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46"/>
    <s v="Polyline"/>
    <n v="1"/>
    <n v="17546"/>
    <n v="1"/>
    <n v="17546"/>
    <s v="20600 1173684478762"/>
    <n v="1173684478762"/>
    <s v="Dragoon Creek"/>
    <n v="200.06700000000001"/>
    <n v="633"/>
    <n v="0"/>
    <n v="5.4"/>
    <n v="9.4"/>
    <n v="1080"/>
    <n v="1881"/>
    <n v="2"/>
    <x v="2"/>
    <n v="0.5"/>
    <n v="941"/>
    <n v="1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47"/>
    <s v="Polyline"/>
    <n v="1"/>
    <n v="17547"/>
    <n v="1"/>
    <n v="17547"/>
    <s v="20800 1173684478762"/>
    <n v="1173684478762"/>
    <s v="Dragoon Creek"/>
    <n v="200.37200000000001"/>
    <n v="633"/>
    <n v="0"/>
    <n v="5.4"/>
    <n v="9.4"/>
    <n v="1082"/>
    <n v="1883"/>
    <n v="2"/>
    <x v="2"/>
    <n v="0.5"/>
    <n v="942"/>
    <n v="100"/>
    <n v="1"/>
    <n v="1082"/>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48"/>
    <s v="Polyline"/>
    <n v="1"/>
    <n v="17548"/>
    <n v="1"/>
    <n v="17548"/>
    <s v="21000 1173684478762"/>
    <n v="1173684478762"/>
    <s v="Dragoon Creek"/>
    <n v="200.06700000000001"/>
    <n v="633"/>
    <n v="0"/>
    <n v="5.4"/>
    <n v="9.4"/>
    <n v="1080"/>
    <n v="1881"/>
    <n v="2"/>
    <x v="2"/>
    <n v="0.5"/>
    <n v="941"/>
    <n v="1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0"/>
    <s v="Polyline"/>
    <n v="1"/>
    <n v="17550"/>
    <n v="1"/>
    <n v="17550"/>
    <s v="21400 1173684478762"/>
    <n v="1173684478762"/>
    <s v="Dragoon Creek"/>
    <n v="200.06700000000001"/>
    <n v="636"/>
    <n v="5.0000000000000001E-3"/>
    <n v="5.4"/>
    <n v="9.3000000000000007"/>
    <n v="1080"/>
    <n v="1861"/>
    <n v="3"/>
    <x v="2"/>
    <n v="1"/>
    <n v="1861"/>
    <n v="2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1"/>
    <s v="Polyline"/>
    <n v="1"/>
    <n v="17551"/>
    <n v="1"/>
    <n v="17551"/>
    <s v="21600 1173684478762"/>
    <n v="1173684478762"/>
    <s v="Dragoon Creek"/>
    <n v="200.06700000000001"/>
    <n v="636"/>
    <n v="5.0000000000000001E-3"/>
    <n v="5.4"/>
    <n v="9.3000000000000007"/>
    <n v="1080"/>
    <n v="1861"/>
    <n v="3"/>
    <x v="2"/>
    <n v="1"/>
    <n v="1861"/>
    <n v="2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2"/>
    <s v="Polyline"/>
    <n v="1"/>
    <n v="17552"/>
    <n v="1"/>
    <n v="17552"/>
    <s v="21800 1173684478762"/>
    <n v="1173684478762"/>
    <s v="Dragoon Creek"/>
    <n v="200.06700000000001"/>
    <n v="637"/>
    <n v="0"/>
    <n v="5.4"/>
    <n v="9.3000000000000007"/>
    <n v="1080"/>
    <n v="1861"/>
    <n v="2"/>
    <x v="2"/>
    <n v="0.5"/>
    <n v="931"/>
    <n v="1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3"/>
    <s v="Polyline"/>
    <n v="1"/>
    <n v="17553"/>
    <n v="1"/>
    <n v="17553"/>
    <s v="22000 1173684478762"/>
    <n v="1173684478762"/>
    <s v="Dragoon Creek"/>
    <n v="200.37200000000001"/>
    <n v="637"/>
    <n v="0"/>
    <n v="5.4"/>
    <n v="9.3000000000000007"/>
    <n v="1082"/>
    <n v="1863"/>
    <n v="2"/>
    <x v="2"/>
    <n v="0.5"/>
    <n v="932"/>
    <n v="100"/>
    <n v="1"/>
    <n v="1082"/>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4"/>
    <s v="Polyline"/>
    <n v="1"/>
    <n v="17554"/>
    <n v="1"/>
    <n v="17554"/>
    <s v="22200 1173684478762"/>
    <n v="1173684478762"/>
    <s v="Dragoon Creek"/>
    <n v="200.06700000000001"/>
    <n v="638"/>
    <n v="0.01"/>
    <n v="5.4"/>
    <n v="9.3000000000000007"/>
    <n v="1080"/>
    <n v="1861"/>
    <n v="3"/>
    <x v="2"/>
    <n v="1"/>
    <n v="1861"/>
    <n v="2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5"/>
    <s v="Polyline"/>
    <n v="1"/>
    <n v="17555"/>
    <n v="1"/>
    <n v="17555"/>
    <s v="22400 1173684478762"/>
    <n v="1173684478762"/>
    <s v="Dragoon Creek"/>
    <n v="200.06700000000001"/>
    <n v="640"/>
    <n v="5.0000000000000001E-3"/>
    <n v="5.4"/>
    <n v="9.3000000000000007"/>
    <n v="1080"/>
    <n v="1861"/>
    <n v="3"/>
    <x v="2"/>
    <n v="1"/>
    <n v="1861"/>
    <n v="2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6"/>
    <s v="Polyline"/>
    <n v="1"/>
    <n v="17556"/>
    <n v="1"/>
    <n v="17556"/>
    <s v="22600 1173684478762"/>
    <n v="1173684478762"/>
    <s v="Dragoon Creek"/>
    <n v="200.06700000000001"/>
    <n v="640"/>
    <n v="0"/>
    <n v="5.4"/>
    <n v="9.3000000000000007"/>
    <n v="1080"/>
    <n v="1861"/>
    <n v="2"/>
    <x v="2"/>
    <n v="0.5"/>
    <n v="931"/>
    <n v="100"/>
    <n v="1"/>
    <n v="108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8"/>
    <s v="Polyline"/>
    <n v="1"/>
    <n v="17558"/>
    <n v="1"/>
    <n v="17558"/>
    <s v="23000 1173684478762"/>
    <n v="1173684478762"/>
    <s v="Dragoon Creek"/>
    <n v="200.07900000000001"/>
    <n v="640"/>
    <n v="0"/>
    <n v="4.5999999999999996"/>
    <n v="8.1999999999999993"/>
    <n v="920"/>
    <n v="1641"/>
    <n v="2"/>
    <x v="2"/>
    <n v="0.5"/>
    <n v="821"/>
    <n v="10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59"/>
    <s v="Polyline"/>
    <n v="1"/>
    <n v="17559"/>
    <n v="1"/>
    <n v="17559"/>
    <s v="23200 1173684478762"/>
    <n v="1173684478762"/>
    <s v="Dragoon Creek"/>
    <n v="200.38399999999999"/>
    <n v="640"/>
    <n v="0"/>
    <n v="4.5999999999999996"/>
    <n v="8.1999999999999993"/>
    <n v="922"/>
    <n v="1643"/>
    <n v="2"/>
    <x v="2"/>
    <n v="0.5"/>
    <n v="822"/>
    <n v="100"/>
    <n v="1"/>
    <n v="922"/>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1"/>
    <s v="Polyline"/>
    <n v="1"/>
    <n v="17561"/>
    <n v="1"/>
    <n v="17561"/>
    <s v="23600 1173684478762"/>
    <n v="1173684478762"/>
    <s v="Dragoon Creek"/>
    <n v="200.06"/>
    <n v="646"/>
    <n v="5.0000000000000001E-3"/>
    <n v="4.5999999999999996"/>
    <n v="8.1999999999999993"/>
    <n v="920"/>
    <n v="1640"/>
    <n v="3"/>
    <x v="2"/>
    <n v="1"/>
    <n v="1640"/>
    <n v="20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2"/>
    <s v="Polyline"/>
    <n v="1"/>
    <n v="17562"/>
    <n v="1"/>
    <n v="17562"/>
    <s v="23800 1173684478762"/>
    <n v="1173684478762"/>
    <s v="Dragoon Creek"/>
    <n v="200.06"/>
    <n v="646"/>
    <n v="0"/>
    <n v="4.5999999999999996"/>
    <n v="8.1999999999999993"/>
    <n v="920"/>
    <n v="1640"/>
    <n v="2"/>
    <x v="2"/>
    <n v="0.5"/>
    <n v="820"/>
    <n v="10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3"/>
    <s v="Polyline"/>
    <n v="1"/>
    <n v="17563"/>
    <n v="1"/>
    <n v="17563"/>
    <s v="24000 1173684478762"/>
    <n v="1173684478762"/>
    <s v="Dragoon Creek"/>
    <n v="200.06"/>
    <n v="646"/>
    <n v="0"/>
    <n v="4.5999999999999996"/>
    <n v="8.1999999999999993"/>
    <n v="920"/>
    <n v="1640"/>
    <n v="2"/>
    <x v="2"/>
    <n v="0.5"/>
    <n v="820"/>
    <n v="10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4"/>
    <s v="Polyline"/>
    <n v="1"/>
    <n v="17564"/>
    <n v="1"/>
    <n v="17564"/>
    <s v="24200 1173684478762"/>
    <n v="1173684478762"/>
    <s v="Dragoon Creek"/>
    <n v="200.06399999999999"/>
    <n v="646"/>
    <n v="0"/>
    <n v="4.5999999999999996"/>
    <n v="8.1999999999999993"/>
    <n v="920"/>
    <n v="1641"/>
    <n v="2"/>
    <x v="2"/>
    <n v="0.5"/>
    <n v="821"/>
    <n v="10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5"/>
    <s v="Polyline"/>
    <n v="1"/>
    <n v="17565"/>
    <n v="1"/>
    <n v="17565"/>
    <s v="24400 1173684478762"/>
    <n v="1173684478762"/>
    <s v="Dragoon Creek"/>
    <n v="200.37700000000001"/>
    <n v="646"/>
    <n v="0"/>
    <n v="4.5999999999999996"/>
    <n v="8.1999999999999993"/>
    <n v="922"/>
    <n v="1643"/>
    <n v="1"/>
    <x v="2"/>
    <n v="0.25"/>
    <n v="411"/>
    <n v="50"/>
    <n v="1"/>
    <n v="922"/>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6"/>
    <s v="Polyline"/>
    <n v="1"/>
    <n v="17566"/>
    <n v="1"/>
    <n v="17566"/>
    <s v="24600 1173684478762"/>
    <n v="1173684478762"/>
    <s v="Dragoon Creek"/>
    <n v="200.072"/>
    <n v="646"/>
    <n v="0"/>
    <n v="4.5999999999999996"/>
    <n v="8.1"/>
    <n v="920"/>
    <n v="1621"/>
    <n v="1"/>
    <x v="2"/>
    <n v="0.25"/>
    <n v="405"/>
    <n v="5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7"/>
    <s v="Polyline"/>
    <n v="1"/>
    <n v="17567"/>
    <n v="1"/>
    <n v="17567"/>
    <s v="24800 1173684478762"/>
    <n v="1173684478762"/>
    <s v="Dragoon Creek"/>
    <n v="200.072"/>
    <n v="646"/>
    <n v="0"/>
    <n v="4.5999999999999996"/>
    <n v="8.1"/>
    <n v="920"/>
    <n v="1621"/>
    <n v="1"/>
    <x v="2"/>
    <n v="0.25"/>
    <n v="405"/>
    <n v="5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8"/>
    <s v="Polyline"/>
    <n v="1"/>
    <n v="17568"/>
    <n v="1"/>
    <n v="17568"/>
    <s v="25000 1173684478762"/>
    <n v="1173684478762"/>
    <s v="Dragoon Creek"/>
    <n v="200.072"/>
    <n v="646"/>
    <n v="0"/>
    <n v="4.5999999999999996"/>
    <n v="8.1"/>
    <n v="920"/>
    <n v="1621"/>
    <n v="1"/>
    <x v="2"/>
    <n v="0.25"/>
    <n v="405"/>
    <n v="5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69"/>
    <s v="Polyline"/>
    <n v="1"/>
    <n v="17569"/>
    <n v="1"/>
    <n v="17569"/>
    <s v="25200 1173684478762"/>
    <n v="1173684478762"/>
    <s v="Dragoon Creek"/>
    <n v="200.07400000000001"/>
    <n v="646"/>
    <n v="0.01"/>
    <n v="4.5999999999999996"/>
    <n v="8.1"/>
    <n v="920"/>
    <n v="1621"/>
    <n v="1"/>
    <x v="2"/>
    <n v="0.25"/>
    <n v="405"/>
    <n v="50"/>
    <n v="1"/>
    <n v="9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0"/>
    <s v="Polyline"/>
    <n v="1"/>
    <n v="17570"/>
    <n v="1"/>
    <n v="17570"/>
    <s v="25400 1173684478762"/>
    <n v="1173684478762"/>
    <s v="Dragoon Creek"/>
    <n v="200.078"/>
    <n v="649"/>
    <n v="0"/>
    <n v="4.5"/>
    <n v="8"/>
    <n v="900"/>
    <n v="1601"/>
    <n v="2"/>
    <x v="2"/>
    <n v="0.5"/>
    <n v="801"/>
    <n v="100"/>
    <n v="1"/>
    <n v="90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1"/>
    <s v="Polyline"/>
    <n v="1"/>
    <n v="17571"/>
    <n v="1"/>
    <n v="17571"/>
    <s v="25600 1173684478762"/>
    <n v="1173684478762"/>
    <s v="Dragoon Creek"/>
    <n v="200.078"/>
    <n v="649"/>
    <n v="0"/>
    <n v="4.5"/>
    <n v="8"/>
    <n v="900"/>
    <n v="1601"/>
    <n v="2"/>
    <x v="2"/>
    <n v="0.5"/>
    <n v="801"/>
    <n v="100"/>
    <n v="1"/>
    <n v="90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2"/>
    <s v="Polyline"/>
    <n v="1"/>
    <n v="17572"/>
    <n v="1"/>
    <n v="17572"/>
    <s v="25800 1173684478762"/>
    <n v="1173684478762"/>
    <s v="Dragoon Creek"/>
    <n v="200.38300000000001"/>
    <n v="649"/>
    <n v="5.0000000000000001E-3"/>
    <n v="4.5"/>
    <n v="8"/>
    <n v="902"/>
    <n v="1603"/>
    <n v="3"/>
    <x v="2"/>
    <n v="1"/>
    <n v="1603"/>
    <n v="200"/>
    <n v="1"/>
    <n v="902"/>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3"/>
    <s v="Polyline"/>
    <n v="1"/>
    <n v="17573"/>
    <n v="1"/>
    <n v="17573"/>
    <s v="26000 1173684478762"/>
    <n v="1173684478762"/>
    <s v="Dragoon Creek"/>
    <n v="200.078"/>
    <n v="652"/>
    <n v="0"/>
    <n v="4.5"/>
    <n v="8"/>
    <n v="900"/>
    <n v="1601"/>
    <n v="2"/>
    <x v="2"/>
    <n v="0.5"/>
    <n v="801"/>
    <n v="100"/>
    <n v="1"/>
    <n v="90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4"/>
    <s v="Polyline"/>
    <n v="1"/>
    <n v="17574"/>
    <n v="1"/>
    <n v="17574"/>
    <s v="26200 1173684478762"/>
    <n v="1173684478762"/>
    <s v="Dragoon Creek"/>
    <n v="200.078"/>
    <n v="651"/>
    <n v="0.01"/>
    <n v="4.5"/>
    <n v="8"/>
    <n v="900"/>
    <n v="1601"/>
    <n v="3"/>
    <x v="2"/>
    <n v="1"/>
    <n v="1601"/>
    <n v="200"/>
    <n v="1"/>
    <n v="90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5"/>
    <s v="Polyline"/>
    <n v="1"/>
    <n v="17575"/>
    <n v="1"/>
    <n v="17575"/>
    <s v="26400 1173684478762"/>
    <n v="1173684478762"/>
    <s v="Dragoon Creek"/>
    <n v="200.077"/>
    <n v="651"/>
    <n v="0"/>
    <n v="4.5"/>
    <n v="8"/>
    <n v="900"/>
    <n v="1601"/>
    <n v="2"/>
    <x v="2"/>
    <n v="0.5"/>
    <n v="801"/>
    <n v="100"/>
    <n v="1"/>
    <n v="90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6"/>
    <s v="Polyline"/>
    <n v="1"/>
    <n v="17576"/>
    <n v="1"/>
    <n v="17576"/>
    <s v="26600 1173684478762"/>
    <n v="1173684478762"/>
    <s v="Dragoon Creek"/>
    <n v="200.072"/>
    <n v="653"/>
    <n v="0"/>
    <n v="4.4000000000000004"/>
    <n v="7.9"/>
    <n v="880"/>
    <n v="1581"/>
    <n v="1"/>
    <x v="2"/>
    <n v="0.25"/>
    <n v="395"/>
    <n v="50"/>
    <n v="1"/>
    <n v="880"/>
    <n v="200"/>
    <n v="0"/>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79"/>
    <s v="Polyline"/>
    <n v="1"/>
    <n v="17579"/>
    <n v="1"/>
    <n v="17579"/>
    <s v="27200 1173684478762"/>
    <n v="1173684478762"/>
    <s v="Dragoon Creek"/>
    <n v="200.06"/>
    <n v="654"/>
    <n v="0.01"/>
    <n v="4.3"/>
    <n v="7.7"/>
    <n v="860"/>
    <n v="1540"/>
    <n v="1"/>
    <x v="2"/>
    <n v="0.25"/>
    <n v="385"/>
    <n v="50"/>
    <n v="1"/>
    <n v="86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0"/>
    <s v="Polyline"/>
    <n v="1"/>
    <n v="17580"/>
    <n v="1"/>
    <n v="17580"/>
    <s v="27400 1173684478762"/>
    <n v="1173684478762"/>
    <s v="Dragoon Creek"/>
    <n v="200.06"/>
    <n v="655"/>
    <n v="5.0000000000000001E-3"/>
    <n v="4.3"/>
    <n v="7.7"/>
    <n v="860"/>
    <n v="1540"/>
    <n v="1"/>
    <x v="2"/>
    <n v="0.25"/>
    <n v="385"/>
    <n v="50"/>
    <n v="1"/>
    <n v="86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1"/>
    <s v="Polyline"/>
    <n v="1"/>
    <n v="17581"/>
    <n v="1"/>
    <n v="17581"/>
    <s v="27600 1173684478762"/>
    <n v="1173684478762"/>
    <s v="Dragoon Creek"/>
    <n v="200.06"/>
    <n v="656"/>
    <n v="1.4999999999999999E-2"/>
    <n v="4.3"/>
    <n v="7.7"/>
    <n v="860"/>
    <n v="1540"/>
    <n v="1"/>
    <x v="2"/>
    <n v="0.25"/>
    <n v="385"/>
    <n v="50"/>
    <n v="1"/>
    <n v="86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5"/>
    <s v="Polyline"/>
    <n v="1"/>
    <n v="17585"/>
    <n v="1"/>
    <n v="17585"/>
    <s v="28400 1173684478762"/>
    <n v="1173684478762"/>
    <s v="Dragoon Creek"/>
    <n v="200.05799999999999"/>
    <n v="658"/>
    <n v="0"/>
    <n v="4.0999999999999996"/>
    <n v="7.5"/>
    <n v="820"/>
    <n v="1500"/>
    <n v="2"/>
    <x v="2"/>
    <n v="0.5"/>
    <n v="75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6"/>
    <s v="Polyline"/>
    <n v="1"/>
    <n v="17586"/>
    <n v="1"/>
    <n v="17586"/>
    <s v="28600 1173684478762"/>
    <n v="1173684478762"/>
    <s v="Dragoon Creek"/>
    <n v="200.05799999999999"/>
    <n v="658"/>
    <n v="0"/>
    <n v="4.0999999999999996"/>
    <n v="7.5"/>
    <n v="820"/>
    <n v="1500"/>
    <n v="2"/>
    <x v="2"/>
    <n v="0.5"/>
    <n v="75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7"/>
    <s v="Polyline"/>
    <n v="1"/>
    <n v="17587"/>
    <n v="1"/>
    <n v="17587"/>
    <s v="28800 1173684478762"/>
    <n v="1173684478762"/>
    <s v="Dragoon Creek"/>
    <n v="200.05799999999999"/>
    <n v="658"/>
    <n v="0"/>
    <n v="4.0999999999999996"/>
    <n v="7.5"/>
    <n v="820"/>
    <n v="1500"/>
    <n v="2"/>
    <x v="2"/>
    <n v="0.5"/>
    <n v="75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8"/>
    <s v="Polyline"/>
    <n v="1"/>
    <n v="17588"/>
    <n v="1"/>
    <n v="17588"/>
    <s v="29000 1173684478762"/>
    <n v="1173684478762"/>
    <s v="Dragoon Creek"/>
    <n v="200.05799999999999"/>
    <n v="658"/>
    <n v="0"/>
    <n v="4.0999999999999996"/>
    <n v="7.5"/>
    <n v="820"/>
    <n v="1500"/>
    <n v="2"/>
    <x v="2"/>
    <n v="0.5"/>
    <n v="75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89"/>
    <s v="Polyline"/>
    <n v="1"/>
    <n v="17589"/>
    <n v="1"/>
    <n v="17589"/>
    <s v="29200 1173684478762"/>
    <n v="1173684478762"/>
    <s v="Dragoon Creek"/>
    <n v="200.05799999999999"/>
    <n v="658"/>
    <n v="0"/>
    <n v="4.0999999999999996"/>
    <n v="7.4"/>
    <n v="820"/>
    <n v="1480"/>
    <n v="2"/>
    <x v="2"/>
    <n v="0.5"/>
    <n v="74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0"/>
    <s v="Polyline"/>
    <n v="1"/>
    <n v="17590"/>
    <n v="1"/>
    <n v="17590"/>
    <s v="29400 1173684478762"/>
    <n v="1173684478762"/>
    <s v="Dragoon Creek"/>
    <n v="200.363"/>
    <n v="658"/>
    <n v="0"/>
    <n v="4.0999999999999996"/>
    <n v="7.4"/>
    <n v="821"/>
    <n v="1483"/>
    <n v="2"/>
    <x v="2"/>
    <n v="0.5"/>
    <n v="742"/>
    <n v="100"/>
    <n v="1"/>
    <n v="821"/>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1"/>
    <s v="Polyline"/>
    <n v="1"/>
    <n v="17591"/>
    <n v="1"/>
    <n v="17591"/>
    <s v="29600 1173684478762"/>
    <n v="1173684478762"/>
    <s v="Dragoon Creek"/>
    <n v="200.05799999999999"/>
    <n v="659"/>
    <n v="0"/>
    <n v="4.0999999999999996"/>
    <n v="7.4"/>
    <n v="820"/>
    <n v="1480"/>
    <n v="2"/>
    <x v="2"/>
    <n v="0.5"/>
    <n v="74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2"/>
    <s v="Polyline"/>
    <n v="1"/>
    <n v="17592"/>
    <n v="1"/>
    <n v="17592"/>
    <s v="29800 1173684478762"/>
    <n v="1173684478762"/>
    <s v="Dragoon Creek"/>
    <n v="200.05799999999999"/>
    <n v="660"/>
    <n v="5.0000000000000001E-3"/>
    <n v="4.0999999999999996"/>
    <n v="7.4"/>
    <n v="820"/>
    <n v="1480"/>
    <n v="3"/>
    <x v="2"/>
    <n v="1"/>
    <n v="1480"/>
    <n v="2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4"/>
    <s v="Polyline"/>
    <n v="1"/>
    <n v="17594"/>
    <n v="1"/>
    <n v="17594"/>
    <s v="30200 1173684478762"/>
    <n v="1173684478762"/>
    <s v="Dragoon Creek"/>
    <n v="200.05799999999999"/>
    <n v="664"/>
    <n v="5.0000000000000001E-3"/>
    <n v="4.0999999999999996"/>
    <n v="7.4"/>
    <n v="820"/>
    <n v="1480"/>
    <n v="3"/>
    <x v="2"/>
    <n v="1"/>
    <n v="1480"/>
    <n v="2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5"/>
    <s v="Polyline"/>
    <n v="1"/>
    <n v="17595"/>
    <n v="1"/>
    <n v="17595"/>
    <s v="30400 1173684478762"/>
    <n v="1173684478762"/>
    <s v="Dragoon Creek"/>
    <n v="200.05799999999999"/>
    <n v="664"/>
    <n v="0"/>
    <n v="4.0999999999999996"/>
    <n v="7.4"/>
    <n v="820"/>
    <n v="1480"/>
    <n v="2"/>
    <x v="2"/>
    <n v="0.5"/>
    <n v="74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596"/>
    <s v="Polyline"/>
    <n v="1"/>
    <n v="17596"/>
    <n v="1"/>
    <n v="17596"/>
    <s v="30600 1173684478762"/>
    <n v="1173684478762"/>
    <s v="Dragoon Creek"/>
    <n v="200.06100000000001"/>
    <n v="664"/>
    <n v="0"/>
    <n v="4.0999999999999996"/>
    <n v="7.4"/>
    <n v="820"/>
    <n v="1480"/>
    <n v="2"/>
    <x v="2"/>
    <n v="0.5"/>
    <n v="740"/>
    <n v="100"/>
    <n v="1"/>
    <n v="820"/>
    <n v="200"/>
    <n v="1"/>
    <n v="1"/>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7704"/>
    <s v="Polyline"/>
    <n v="1"/>
    <n v="17704"/>
    <n v="1"/>
    <n v="17704"/>
    <s v="200 1173791477957"/>
    <n v="1173791477957"/>
    <s v="Little Deep Creek"/>
    <n v="200.09800000000001"/>
    <n v="495"/>
    <n v="5.0000000000000001E-3"/>
    <n v="4.0999999999999996"/>
    <n v="7.5"/>
    <n v="820"/>
    <n v="1501"/>
    <n v="3"/>
    <x v="2"/>
    <n v="1"/>
    <n v="1501"/>
    <n v="200"/>
    <n v="1"/>
    <n v="820"/>
    <n v="200"/>
    <n v="1"/>
    <n v="1"/>
    <n v="2"/>
    <s v="meandering"/>
    <s v="Oncorhynchus mykiss"/>
    <s v="summer"/>
    <x v="0"/>
    <x v="0"/>
    <x v="1"/>
    <s v="SPMAI-s"/>
    <s v="na"/>
    <s v="na"/>
    <s v="independent"/>
    <s v="extirpated via barriers"/>
    <s v="anthropogenically blocked"/>
    <n v="170103080301"/>
    <s v="Eloikd Lake"/>
    <s v="N"/>
    <s v=" "/>
    <s v="Interior Columbia"/>
    <n v="0"/>
    <n v="341096.01683600002"/>
    <n v="3419867643.7600002"/>
  </r>
  <r>
    <n v="17705"/>
    <s v="Polyline"/>
    <n v="1"/>
    <n v="17705"/>
    <n v="1"/>
    <n v="17705"/>
    <s v="400 1173791477957"/>
    <n v="1173791477957"/>
    <s v="Little Deep Creek"/>
    <n v="200.09800000000001"/>
    <n v="498"/>
    <n v="1.4999999999999999E-2"/>
    <n v="4.0999999999999996"/>
    <n v="7.5"/>
    <n v="820"/>
    <n v="1501"/>
    <n v="3"/>
    <x v="2"/>
    <n v="1"/>
    <n v="1501"/>
    <n v="200"/>
    <n v="1"/>
    <n v="820"/>
    <n v="200"/>
    <n v="1"/>
    <n v="1"/>
    <n v="2"/>
    <s v="meandering"/>
    <s v="Oncorhynchus mykiss"/>
    <s v="summer"/>
    <x v="0"/>
    <x v="0"/>
    <x v="1"/>
    <s v="SPMAI-s"/>
    <s v="na"/>
    <s v="na"/>
    <s v="independent"/>
    <s v="extirpated via barriers"/>
    <s v="anthropogenically blocked"/>
    <n v="170103080301"/>
    <s v="Eloikd Lake"/>
    <s v="N"/>
    <s v=" "/>
    <s v="Interior Columbia"/>
    <n v="0"/>
    <n v="341096.01683600002"/>
    <n v="3419867643.7600002"/>
  </r>
  <r>
    <n v="17706"/>
    <s v="Polyline"/>
    <n v="1"/>
    <n v="17706"/>
    <n v="1"/>
    <n v="17706"/>
    <s v="600 1173791477957"/>
    <n v="1173791477957"/>
    <s v="Little Deep Creek"/>
    <n v="200.09800000000001"/>
    <n v="499"/>
    <n v="0"/>
    <n v="4.0999999999999996"/>
    <n v="7.5"/>
    <n v="820"/>
    <n v="1501"/>
    <n v="2"/>
    <x v="2"/>
    <n v="0.5"/>
    <n v="751"/>
    <n v="100"/>
    <n v="1"/>
    <n v="820"/>
    <n v="200"/>
    <n v="1"/>
    <n v="1"/>
    <n v="2"/>
    <s v="meandering"/>
    <s v="Oncorhynchus mykiss"/>
    <s v="summer"/>
    <x v="0"/>
    <x v="0"/>
    <x v="1"/>
    <s v="SPMAI-s"/>
    <s v="na"/>
    <s v="na"/>
    <s v="independent"/>
    <s v="extirpated via barriers"/>
    <s v="anthropogenically blocked"/>
    <n v="170103080301"/>
    <s v="Eloikd Lake"/>
    <s v="N"/>
    <s v=" "/>
    <s v="Interior Columbia"/>
    <n v="0"/>
    <n v="341096.01683600002"/>
    <n v="3419867643.7600002"/>
  </r>
  <r>
    <n v="17710"/>
    <s v="Polyline"/>
    <n v="1"/>
    <n v="17710"/>
    <n v="1"/>
    <n v="17710"/>
    <s v="1400 1173791477957"/>
    <n v="1173791477957"/>
    <s v="Little Deep Creek"/>
    <n v="200.09800000000001"/>
    <n v="509"/>
    <n v="1.4999999999999999E-2"/>
    <n v="4.0999999999999996"/>
    <n v="7.5"/>
    <n v="820"/>
    <n v="1501"/>
    <n v="3"/>
    <x v="2"/>
    <n v="1"/>
    <n v="1501"/>
    <n v="200"/>
    <n v="1"/>
    <n v="82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1"/>
    <s v="Polyline"/>
    <n v="1"/>
    <n v="17711"/>
    <n v="1"/>
    <n v="17711"/>
    <s v="1600 1173791477957"/>
    <n v="1173791477957"/>
    <s v="Little Deep Creek"/>
    <n v="200.09700000000001"/>
    <n v="511"/>
    <n v="1.4999999999999999E-2"/>
    <n v="4.0999999999999996"/>
    <n v="7.5"/>
    <n v="820"/>
    <n v="1501"/>
    <n v="3"/>
    <x v="2"/>
    <n v="1"/>
    <n v="1501"/>
    <n v="200"/>
    <n v="1"/>
    <n v="82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8"/>
    <s v="Polyline"/>
    <n v="1"/>
    <n v="17718"/>
    <n v="1"/>
    <n v="17718"/>
    <s v="3000 1173791477957"/>
    <n v="1173791477957"/>
    <s v="Little Deep Creek"/>
    <n v="200.09800000000001"/>
    <n v="543"/>
    <n v="0.01"/>
    <n v="4.0999999999999996"/>
    <n v="7.4"/>
    <n v="820"/>
    <n v="1481"/>
    <n v="3"/>
    <x v="2"/>
    <n v="1"/>
    <n v="1481"/>
    <n v="200"/>
    <n v="1"/>
    <n v="82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19"/>
    <s v="Polyline"/>
    <n v="1"/>
    <n v="17719"/>
    <n v="1"/>
    <n v="17719"/>
    <s v="3200 1173791477957"/>
    <n v="1173791477957"/>
    <s v="Little Deep Creek"/>
    <n v="200.40299999999999"/>
    <n v="542"/>
    <n v="5.0000000000000001E-3"/>
    <n v="4.0999999999999996"/>
    <n v="7.4"/>
    <n v="822"/>
    <n v="1483"/>
    <n v="3"/>
    <x v="2"/>
    <n v="1"/>
    <n v="1483"/>
    <n v="200"/>
    <n v="1"/>
    <n v="822"/>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0"/>
    <s v="Polyline"/>
    <n v="1"/>
    <n v="17720"/>
    <n v="1"/>
    <n v="17720"/>
    <s v="3400 1173791477957"/>
    <n v="1173791477957"/>
    <s v="Little Deep Creek"/>
    <n v="200.09700000000001"/>
    <n v="543"/>
    <n v="0"/>
    <n v="4.0999999999999996"/>
    <n v="7.4"/>
    <n v="820"/>
    <n v="1481"/>
    <n v="2"/>
    <x v="2"/>
    <n v="0.5"/>
    <n v="741"/>
    <n v="100"/>
    <n v="1"/>
    <n v="82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2"/>
    <s v="Polyline"/>
    <n v="1"/>
    <n v="17722"/>
    <n v="1"/>
    <n v="17722"/>
    <s v="3800 1173791477957"/>
    <n v="1173791477957"/>
    <s v="Little Deep Creek"/>
    <n v="200.09800000000001"/>
    <n v="544"/>
    <n v="0"/>
    <n v="4.0999999999999996"/>
    <n v="7.4"/>
    <n v="820"/>
    <n v="1481"/>
    <n v="2"/>
    <x v="2"/>
    <n v="0.5"/>
    <n v="741"/>
    <n v="100"/>
    <n v="1"/>
    <n v="82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4"/>
    <s v="Polyline"/>
    <n v="1"/>
    <n v="17724"/>
    <n v="1"/>
    <n v="17724"/>
    <s v="4200 1173791477957"/>
    <n v="1173791477957"/>
    <s v="Little Deep Creek"/>
    <n v="200.09700000000001"/>
    <n v="548"/>
    <n v="5.0000000000000001E-3"/>
    <n v="4"/>
    <n v="7.4"/>
    <n v="800"/>
    <n v="1481"/>
    <n v="3"/>
    <x v="2"/>
    <n v="1"/>
    <n v="1481"/>
    <n v="200"/>
    <n v="1"/>
    <n v="80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5"/>
    <s v="Polyline"/>
    <n v="1"/>
    <n v="17725"/>
    <n v="1"/>
    <n v="17725"/>
    <s v="4400 1173791477957"/>
    <n v="1173791477957"/>
    <s v="Little Deep Creek"/>
    <n v="200.40299999999999"/>
    <n v="548"/>
    <n v="0"/>
    <n v="4"/>
    <n v="7.4"/>
    <n v="802"/>
    <n v="1483"/>
    <n v="2"/>
    <x v="2"/>
    <n v="0.5"/>
    <n v="742"/>
    <n v="100"/>
    <n v="1"/>
    <n v="802"/>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6"/>
    <s v="Polyline"/>
    <n v="1"/>
    <n v="17726"/>
    <n v="1"/>
    <n v="17726"/>
    <s v="4600 1173791477957"/>
    <n v="1173791477957"/>
    <s v="Little Deep Creek"/>
    <n v="200.08799999999999"/>
    <n v="548"/>
    <n v="0"/>
    <n v="4"/>
    <n v="7.3"/>
    <n v="800"/>
    <n v="1461"/>
    <n v="1"/>
    <x v="2"/>
    <n v="0.25"/>
    <n v="365"/>
    <n v="50"/>
    <n v="1"/>
    <n v="80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7"/>
    <s v="Polyline"/>
    <n v="1"/>
    <n v="17727"/>
    <n v="1"/>
    <n v="17727"/>
    <s v="4800 1173791477957"/>
    <n v="1173791477957"/>
    <s v="Little Deep Creek"/>
    <n v="200.08799999999999"/>
    <n v="549"/>
    <n v="0"/>
    <n v="4"/>
    <n v="7.3"/>
    <n v="800"/>
    <n v="1461"/>
    <n v="1"/>
    <x v="2"/>
    <n v="0.25"/>
    <n v="365"/>
    <n v="50"/>
    <n v="1"/>
    <n v="80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8"/>
    <s v="Polyline"/>
    <n v="1"/>
    <n v="17728"/>
    <n v="1"/>
    <n v="17728"/>
    <s v="5000 1173791477957"/>
    <n v="1173791477957"/>
    <s v="Little Deep Creek"/>
    <n v="200.08799999999999"/>
    <n v="550"/>
    <n v="0"/>
    <n v="4"/>
    <n v="7.3"/>
    <n v="800"/>
    <n v="1461"/>
    <n v="1"/>
    <x v="2"/>
    <n v="0.25"/>
    <n v="365"/>
    <n v="50"/>
    <n v="1"/>
    <n v="80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29"/>
    <s v="Polyline"/>
    <n v="1"/>
    <n v="17729"/>
    <n v="1"/>
    <n v="17729"/>
    <s v="5200 1173791477957"/>
    <n v="1173791477957"/>
    <s v="Little Deep Creek"/>
    <n v="200.08799999999999"/>
    <n v="549"/>
    <n v="5.0000000000000001E-3"/>
    <n v="4"/>
    <n v="7.3"/>
    <n v="800"/>
    <n v="1461"/>
    <n v="1"/>
    <x v="2"/>
    <n v="0.25"/>
    <n v="365"/>
    <n v="50"/>
    <n v="1"/>
    <n v="80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1"/>
    <s v="Polyline"/>
    <n v="1"/>
    <n v="17731"/>
    <n v="1"/>
    <n v="17731"/>
    <s v="5600 1173791477957"/>
    <n v="1173791477957"/>
    <s v="Little Deep Creek"/>
    <n v="200.08799999999999"/>
    <n v="554"/>
    <n v="0"/>
    <n v="3.9"/>
    <n v="7.2"/>
    <n v="780"/>
    <n v="1441"/>
    <n v="1"/>
    <x v="2"/>
    <n v="0.25"/>
    <n v="360"/>
    <n v="50"/>
    <n v="1"/>
    <n v="78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2"/>
    <s v="Polyline"/>
    <n v="1"/>
    <n v="17732"/>
    <n v="1"/>
    <n v="17732"/>
    <s v="5800 1173791477957"/>
    <n v="1173791477957"/>
    <s v="Little Deep Creek"/>
    <n v="200.393"/>
    <n v="554"/>
    <n v="0"/>
    <n v="3.9"/>
    <n v="7.2"/>
    <n v="782"/>
    <n v="1443"/>
    <n v="1"/>
    <x v="2"/>
    <n v="0.25"/>
    <n v="361"/>
    <n v="50"/>
    <n v="1"/>
    <n v="782"/>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3"/>
    <s v="Polyline"/>
    <n v="1"/>
    <n v="17733"/>
    <n v="1"/>
    <n v="17733"/>
    <s v="6000 1173791477957"/>
    <n v="1173791477957"/>
    <s v="Little Deep Creek"/>
    <n v="200.08799999999999"/>
    <n v="554"/>
    <n v="0"/>
    <n v="3.9"/>
    <n v="7.2"/>
    <n v="780"/>
    <n v="1441"/>
    <n v="1"/>
    <x v="2"/>
    <n v="0.25"/>
    <n v="360"/>
    <n v="50"/>
    <n v="1"/>
    <n v="78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4"/>
    <s v="Polyline"/>
    <n v="1"/>
    <n v="17734"/>
    <n v="1"/>
    <n v="17734"/>
    <s v="6200 1173791477957"/>
    <n v="1173791477957"/>
    <s v="Little Deep Creek"/>
    <n v="200.08799999999999"/>
    <n v="554"/>
    <n v="0"/>
    <n v="3.9"/>
    <n v="7.2"/>
    <n v="780"/>
    <n v="1441"/>
    <n v="1"/>
    <x v="2"/>
    <n v="0.25"/>
    <n v="360"/>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5"/>
    <s v="Polyline"/>
    <n v="1"/>
    <n v="17735"/>
    <n v="1"/>
    <n v="17735"/>
    <s v="6400 1173791477957"/>
    <n v="1173791477957"/>
    <s v="Little Deep Creek"/>
    <n v="200.08799999999999"/>
    <n v="554"/>
    <n v="0"/>
    <n v="3.9"/>
    <n v="7.2"/>
    <n v="780"/>
    <n v="1441"/>
    <n v="1"/>
    <x v="2"/>
    <n v="0.25"/>
    <n v="360"/>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6"/>
    <s v="Polyline"/>
    <n v="1"/>
    <n v="17736"/>
    <n v="1"/>
    <n v="17736"/>
    <s v="6600 1173791477957"/>
    <n v="1173791477957"/>
    <s v="Little Deep Creek"/>
    <n v="200.08799999999999"/>
    <n v="554"/>
    <n v="0"/>
    <n v="3.9"/>
    <n v="7.2"/>
    <n v="780"/>
    <n v="1441"/>
    <n v="1"/>
    <x v="2"/>
    <n v="0.25"/>
    <n v="360"/>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7"/>
    <s v="Polyline"/>
    <n v="1"/>
    <n v="17737"/>
    <n v="1"/>
    <n v="17737"/>
    <s v="6800 1173791477957"/>
    <n v="1173791477957"/>
    <s v="Little Deep Creek"/>
    <n v="200.08799999999999"/>
    <n v="555"/>
    <n v="0.01"/>
    <n v="3.9"/>
    <n v="7.1"/>
    <n v="780"/>
    <n v="1421"/>
    <n v="1"/>
    <x v="2"/>
    <n v="0.25"/>
    <n v="355"/>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8"/>
    <s v="Polyline"/>
    <n v="1"/>
    <n v="17738"/>
    <n v="1"/>
    <n v="17738"/>
    <s v="7000 1173791477957"/>
    <n v="1173791477957"/>
    <s v="Little Deep Creek"/>
    <n v="200.393"/>
    <n v="557"/>
    <n v="0.01"/>
    <n v="3.9"/>
    <n v="7.1"/>
    <n v="782"/>
    <n v="1423"/>
    <n v="1"/>
    <x v="2"/>
    <n v="0.25"/>
    <n v="356"/>
    <n v="50"/>
    <n v="1"/>
    <n v="782"/>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39"/>
    <s v="Polyline"/>
    <n v="1"/>
    <n v="17739"/>
    <n v="1"/>
    <n v="17739"/>
    <s v="7200 1173791477957"/>
    <n v="1173791477957"/>
    <s v="Little Deep Creek"/>
    <n v="200.08799999999999"/>
    <n v="558"/>
    <n v="5.0000000000000001E-3"/>
    <n v="3.9"/>
    <n v="7.1"/>
    <n v="780"/>
    <n v="1421"/>
    <n v="1"/>
    <x v="2"/>
    <n v="0.25"/>
    <n v="355"/>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0"/>
    <s v="Polyline"/>
    <n v="1"/>
    <n v="17740"/>
    <n v="1"/>
    <n v="17740"/>
    <s v="7400 1173791477957"/>
    <n v="1173791477957"/>
    <s v="Little Deep Creek"/>
    <n v="200.08799999999999"/>
    <n v="559"/>
    <n v="5.0000000000000001E-3"/>
    <n v="3.9"/>
    <n v="7.1"/>
    <n v="780"/>
    <n v="1421"/>
    <n v="1"/>
    <x v="2"/>
    <n v="0.25"/>
    <n v="355"/>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1"/>
    <s v="Polyline"/>
    <n v="1"/>
    <n v="17741"/>
    <n v="1"/>
    <n v="17741"/>
    <s v="7600 1173791477957"/>
    <n v="1173791477957"/>
    <s v="Little Deep Creek"/>
    <n v="200.08799999999999"/>
    <n v="560"/>
    <n v="0"/>
    <n v="3.9"/>
    <n v="7.1"/>
    <n v="780"/>
    <n v="1421"/>
    <n v="1"/>
    <x v="2"/>
    <n v="0.25"/>
    <n v="355"/>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2"/>
    <s v="Polyline"/>
    <n v="1"/>
    <n v="17742"/>
    <n v="1"/>
    <n v="17742"/>
    <s v="7800 1173791477957"/>
    <n v="1173791477957"/>
    <s v="Little Deep Creek"/>
    <n v="200.08799999999999"/>
    <n v="560"/>
    <n v="0"/>
    <n v="3.9"/>
    <n v="7.1"/>
    <n v="780"/>
    <n v="1421"/>
    <n v="1"/>
    <x v="2"/>
    <n v="0.25"/>
    <n v="355"/>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3"/>
    <s v="Polyline"/>
    <n v="1"/>
    <n v="17743"/>
    <n v="1"/>
    <n v="17743"/>
    <s v="8000 1173791477957"/>
    <n v="1173791477957"/>
    <s v="Little Deep Creek"/>
    <n v="200.08799999999999"/>
    <n v="560"/>
    <n v="0"/>
    <n v="3.9"/>
    <n v="7.1"/>
    <n v="780"/>
    <n v="1421"/>
    <n v="1"/>
    <x v="2"/>
    <n v="0.25"/>
    <n v="355"/>
    <n v="50"/>
    <n v="1"/>
    <n v="78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4"/>
    <s v="Polyline"/>
    <n v="1"/>
    <n v="17744"/>
    <n v="1"/>
    <n v="17744"/>
    <s v="8200 1173791477957"/>
    <n v="1173791477957"/>
    <s v="Little Deep Creek"/>
    <n v="200.393"/>
    <n v="560"/>
    <n v="0"/>
    <n v="3.8"/>
    <n v="7"/>
    <n v="761"/>
    <n v="1403"/>
    <n v="1"/>
    <x v="2"/>
    <n v="0.25"/>
    <n v="351"/>
    <n v="50"/>
    <n v="1"/>
    <n v="761"/>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5"/>
    <s v="Polyline"/>
    <n v="1"/>
    <n v="17745"/>
    <n v="1"/>
    <n v="17745"/>
    <s v="8400 1173791477957"/>
    <n v="1173791477957"/>
    <s v="Little Deep Creek"/>
    <n v="200.08699999999999"/>
    <n v="560"/>
    <n v="0"/>
    <n v="3.8"/>
    <n v="7"/>
    <n v="760"/>
    <n v="1401"/>
    <n v="1"/>
    <x v="2"/>
    <n v="0.25"/>
    <n v="350"/>
    <n v="50"/>
    <n v="1"/>
    <n v="76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6"/>
    <s v="Polyline"/>
    <n v="1"/>
    <n v="17746"/>
    <n v="1"/>
    <n v="17746"/>
    <s v="8600 1173791477957"/>
    <n v="1173791477957"/>
    <s v="Little Deep Creek"/>
    <n v="200.08799999999999"/>
    <n v="560"/>
    <n v="0"/>
    <n v="3.8"/>
    <n v="7"/>
    <n v="760"/>
    <n v="1401"/>
    <n v="1"/>
    <x v="2"/>
    <n v="0.25"/>
    <n v="350"/>
    <n v="50"/>
    <n v="1"/>
    <n v="76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7"/>
    <s v="Polyline"/>
    <n v="1"/>
    <n v="17747"/>
    <n v="1"/>
    <n v="17747"/>
    <s v="8800 1173791477957"/>
    <n v="1173791477957"/>
    <s v="Little Deep Creek"/>
    <n v="200.08799999999999"/>
    <n v="561"/>
    <n v="0.01"/>
    <n v="3.8"/>
    <n v="7"/>
    <n v="760"/>
    <n v="1401"/>
    <n v="1"/>
    <x v="2"/>
    <n v="0.25"/>
    <n v="350"/>
    <n v="50"/>
    <n v="1"/>
    <n v="76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8"/>
    <s v="Polyline"/>
    <n v="1"/>
    <n v="17748"/>
    <n v="1"/>
    <n v="17748"/>
    <s v="9000 1173791477957"/>
    <n v="1173791477957"/>
    <s v="Little Deep Creek"/>
    <n v="200.08799999999999"/>
    <n v="565"/>
    <n v="1.4999999999999999E-2"/>
    <n v="3.8"/>
    <n v="7"/>
    <n v="760"/>
    <n v="1401"/>
    <n v="1"/>
    <x v="2"/>
    <n v="0.25"/>
    <n v="350"/>
    <n v="50"/>
    <n v="1"/>
    <n v="76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49"/>
    <s v="Polyline"/>
    <n v="1"/>
    <n v="17749"/>
    <n v="1"/>
    <n v="17749"/>
    <s v="9200 1173791477957"/>
    <n v="1173791477957"/>
    <s v="Little Deep Creek"/>
    <n v="200.08799999999999"/>
    <n v="566"/>
    <n v="0"/>
    <n v="3.8"/>
    <n v="7"/>
    <n v="760"/>
    <n v="1401"/>
    <n v="1"/>
    <x v="2"/>
    <n v="0.25"/>
    <n v="350"/>
    <n v="50"/>
    <n v="1"/>
    <n v="760"/>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0"/>
    <s v="Polyline"/>
    <n v="1"/>
    <n v="17750"/>
    <n v="1"/>
    <n v="17750"/>
    <s v="9400 1173791477957"/>
    <n v="1173791477957"/>
    <s v="Little Deep Creek"/>
    <n v="200.393"/>
    <n v="566"/>
    <n v="0"/>
    <n v="3.7"/>
    <n v="6.9"/>
    <n v="741"/>
    <n v="1383"/>
    <n v="1"/>
    <x v="2"/>
    <n v="0.25"/>
    <n v="346"/>
    <n v="50"/>
    <n v="1"/>
    <n v="741"/>
    <n v="200"/>
    <n v="0"/>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1"/>
    <s v="Polyline"/>
    <n v="1"/>
    <n v="17751"/>
    <n v="1"/>
    <n v="17751"/>
    <s v="9600 1173791477957"/>
    <n v="1173791477957"/>
    <s v="Little Deep Creek"/>
    <n v="200.08799999999999"/>
    <n v="566"/>
    <n v="0"/>
    <n v="3.7"/>
    <n v="6.9"/>
    <n v="740"/>
    <n v="1381"/>
    <n v="1"/>
    <x v="2"/>
    <n v="0.25"/>
    <n v="345"/>
    <n v="50"/>
    <n v="1"/>
    <n v="74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2"/>
    <s v="Polyline"/>
    <n v="1"/>
    <n v="17752"/>
    <n v="1"/>
    <n v="17752"/>
    <s v="9800 1173791477957"/>
    <n v="1173791477957"/>
    <s v="Little Deep Creek"/>
    <n v="200.08799999999999"/>
    <n v="566"/>
    <n v="0"/>
    <n v="3.7"/>
    <n v="6.9"/>
    <n v="740"/>
    <n v="1381"/>
    <n v="1"/>
    <x v="2"/>
    <n v="0.25"/>
    <n v="345"/>
    <n v="50"/>
    <n v="1"/>
    <n v="74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3"/>
    <s v="Polyline"/>
    <n v="1"/>
    <n v="17753"/>
    <n v="1"/>
    <n v="17753"/>
    <s v="10000 1173791477957"/>
    <n v="1173791477957"/>
    <s v="Little Deep Creek"/>
    <n v="200.08799999999999"/>
    <n v="567"/>
    <n v="0"/>
    <n v="3.7"/>
    <n v="6.9"/>
    <n v="740"/>
    <n v="1381"/>
    <n v="1"/>
    <x v="2"/>
    <n v="0.25"/>
    <n v="345"/>
    <n v="50"/>
    <n v="1"/>
    <n v="74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4"/>
    <s v="Polyline"/>
    <n v="1"/>
    <n v="17754"/>
    <n v="1"/>
    <n v="17754"/>
    <s v="10200 1173791477957"/>
    <n v="1173791477957"/>
    <s v="Little Deep Creek"/>
    <n v="200.08799999999999"/>
    <n v="566"/>
    <n v="0"/>
    <n v="3.7"/>
    <n v="6.8"/>
    <n v="740"/>
    <n v="1361"/>
    <n v="1"/>
    <x v="2"/>
    <n v="0.25"/>
    <n v="340"/>
    <n v="50"/>
    <n v="1"/>
    <n v="74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5"/>
    <s v="Polyline"/>
    <n v="1"/>
    <n v="17755"/>
    <n v="1"/>
    <n v="17755"/>
    <s v="10400 1173791477957"/>
    <n v="1173791477957"/>
    <s v="Little Deep Creek"/>
    <n v="200.08699999999999"/>
    <n v="567"/>
    <n v="0"/>
    <n v="3.7"/>
    <n v="6.8"/>
    <n v="740"/>
    <n v="1361"/>
    <n v="1"/>
    <x v="2"/>
    <n v="0.25"/>
    <n v="340"/>
    <n v="50"/>
    <n v="1"/>
    <n v="74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756"/>
    <s v="Polyline"/>
    <n v="1"/>
    <n v="17756"/>
    <n v="1"/>
    <n v="17756"/>
    <s v="10600 1173791477957"/>
    <n v="1173791477957"/>
    <s v="Little Deep Creek"/>
    <n v="200.08799999999999"/>
    <n v="566"/>
    <n v="0"/>
    <n v="3.7"/>
    <n v="6.8"/>
    <n v="740"/>
    <n v="1361"/>
    <n v="1"/>
    <x v="2"/>
    <n v="0.25"/>
    <n v="340"/>
    <n v="50"/>
    <n v="1"/>
    <n v="74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827"/>
    <s v="Polyline"/>
    <n v="1"/>
    <n v="17827"/>
    <n v="1"/>
    <n v="17827"/>
    <s v="200 1173835477957"/>
    <n v="1173835477957"/>
    <s v="Deadman Creek"/>
    <n v="200.066"/>
    <n v="493"/>
    <n v="0"/>
    <n v="7.1"/>
    <n v="11.9"/>
    <n v="1420"/>
    <n v="2381"/>
    <n v="1"/>
    <x v="2"/>
    <n v="0.25"/>
    <n v="595"/>
    <n v="50"/>
    <n v="1"/>
    <n v="1420"/>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17828"/>
    <s v="Polyline"/>
    <n v="1"/>
    <n v="17828"/>
    <n v="1"/>
    <n v="17828"/>
    <s v="400 1173835477957"/>
    <n v="1173835477957"/>
    <s v="Deadman Creek"/>
    <n v="200.08"/>
    <n v="493"/>
    <n v="5.0000000000000001E-3"/>
    <n v="7.1"/>
    <n v="11.9"/>
    <n v="1421"/>
    <n v="2381"/>
    <n v="1"/>
    <x v="2"/>
    <n v="0.25"/>
    <n v="595"/>
    <n v="50"/>
    <n v="1"/>
    <n v="1421"/>
    <n v="200"/>
    <n v="1"/>
    <n v="1"/>
    <n v="2"/>
    <s v="meandering"/>
    <s v="Oncorhynchus mykiss"/>
    <s v="summer"/>
    <x v="0"/>
    <x v="0"/>
    <x v="1"/>
    <s v="SPMAI-s"/>
    <s v="na"/>
    <s v="na"/>
    <s v="independent"/>
    <s v="extirpated via barriers"/>
    <s v="anthropogenically blocked"/>
    <n v="170103080301"/>
    <s v="Eloikd Lake"/>
    <s v="N"/>
    <s v=" "/>
    <s v="Interior Columbia"/>
    <n v="0"/>
    <n v="341096.01683600002"/>
    <n v="3419867643.7600002"/>
  </r>
  <r>
    <n v="17829"/>
    <s v="Polyline"/>
    <n v="1"/>
    <n v="17829"/>
    <n v="0"/>
    <n v="17829"/>
    <s v="600 1173835477957"/>
    <n v="1173835477957"/>
    <s v="Deadman Creek"/>
    <n v="200.107"/>
    <n v="494"/>
    <n v="0"/>
    <n v="6.1"/>
    <n v="10.4"/>
    <n v="1221"/>
    <n v="2081"/>
    <n v="2"/>
    <x v="2"/>
    <n v="0.5"/>
    <n v="1041"/>
    <n v="100"/>
    <n v="1"/>
    <n v="1221"/>
    <n v="200"/>
    <n v="1"/>
    <n v="1"/>
    <n v="2"/>
    <s v="meandering"/>
    <s v=" "/>
    <s v=" "/>
    <x v="1"/>
    <x v="2"/>
    <x v="5"/>
    <s v=" "/>
    <s v=" "/>
    <s v=" "/>
    <s v=" "/>
    <s v=" "/>
    <s v=" "/>
    <s v=" "/>
    <s v=" "/>
    <s v=" "/>
    <s v=" "/>
    <s v=" "/>
    <n v="0"/>
    <n v="0"/>
    <n v="0"/>
  </r>
  <r>
    <n v="17830"/>
    <s v="Polyline"/>
    <n v="1"/>
    <n v="17830"/>
    <n v="1"/>
    <n v="17830"/>
    <s v="800 1173835477957"/>
    <n v="1173835477957"/>
    <s v="Deadman Creek"/>
    <n v="200.41200000000001"/>
    <n v="496"/>
    <n v="1.4999999999999999E-2"/>
    <n v="6.1"/>
    <n v="10.4"/>
    <n v="1223"/>
    <n v="2084"/>
    <n v="3"/>
    <x v="2"/>
    <n v="1"/>
    <n v="2084"/>
    <n v="200"/>
    <n v="1"/>
    <n v="1223"/>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33"/>
    <s v="Polyline"/>
    <n v="1"/>
    <n v="17833"/>
    <n v="1"/>
    <n v="17833"/>
    <s v="1400 1173835477957"/>
    <n v="1173835477957"/>
    <s v="Deadman Creek"/>
    <n v="200.107"/>
    <n v="503"/>
    <n v="5.0000000000000001E-3"/>
    <n v="6.1"/>
    <n v="10.4"/>
    <n v="1221"/>
    <n v="2081"/>
    <n v="3"/>
    <x v="2"/>
    <n v="1"/>
    <n v="2081"/>
    <n v="200"/>
    <n v="1"/>
    <n v="1221"/>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2"/>
    <s v="Polyline"/>
    <n v="1"/>
    <n v="17842"/>
    <n v="1"/>
    <n v="17842"/>
    <s v="3200 1173835477957"/>
    <n v="1173835477957"/>
    <s v="Deadman Creek"/>
    <n v="200.39699999999999"/>
    <n v="533"/>
    <n v="5.0000000000000001E-3"/>
    <n v="6.1"/>
    <n v="10.4"/>
    <n v="1222"/>
    <n v="2084"/>
    <n v="3"/>
    <x v="2"/>
    <n v="1"/>
    <n v="2084"/>
    <n v="200"/>
    <n v="1"/>
    <n v="1222"/>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6"/>
    <s v="Polyline"/>
    <n v="1"/>
    <n v="17846"/>
    <n v="1"/>
    <n v="17846"/>
    <s v="4000 1173835477957"/>
    <n v="1173835477957"/>
    <s v="Deadman Creek"/>
    <n v="200.09299999999999"/>
    <n v="535"/>
    <n v="5.0000000000000001E-3"/>
    <n v="6.1"/>
    <n v="10.4"/>
    <n v="1221"/>
    <n v="2081"/>
    <n v="3"/>
    <x v="2"/>
    <n v="1"/>
    <n v="2081"/>
    <n v="200"/>
    <n v="1"/>
    <n v="1221"/>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49"/>
    <s v="Polyline"/>
    <n v="1"/>
    <n v="17849"/>
    <n v="1"/>
    <n v="17849"/>
    <s v="4600 1173835477957"/>
    <n v="1173835477957"/>
    <s v="Deadman Creek"/>
    <n v="200.09200000000001"/>
    <n v="542"/>
    <n v="5.0000000000000001E-3"/>
    <n v="6.1"/>
    <n v="10.3"/>
    <n v="1221"/>
    <n v="2061"/>
    <n v="3"/>
    <x v="2"/>
    <n v="1"/>
    <n v="2061"/>
    <n v="200"/>
    <n v="1"/>
    <n v="1221"/>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0"/>
    <s v="Polyline"/>
    <n v="1"/>
    <n v="17850"/>
    <n v="1"/>
    <n v="17850"/>
    <s v="4800 1173835477957"/>
    <n v="1173835477957"/>
    <s v="Deadman Creek"/>
    <n v="200.09299999999999"/>
    <n v="545"/>
    <n v="5.0000000000000001E-3"/>
    <n v="6.1"/>
    <n v="10.3"/>
    <n v="1221"/>
    <n v="2061"/>
    <n v="3"/>
    <x v="2"/>
    <n v="1"/>
    <n v="2061"/>
    <n v="200"/>
    <n v="1"/>
    <n v="1221"/>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5"/>
    <s v="Polyline"/>
    <n v="1"/>
    <n v="17855"/>
    <n v="1"/>
    <n v="17855"/>
    <s v="5800 1173835477957"/>
    <n v="1173835477957"/>
    <s v="Deadman Creek"/>
    <n v="200.374"/>
    <n v="543"/>
    <n v="0"/>
    <n v="6"/>
    <n v="10.3"/>
    <n v="1202"/>
    <n v="2064"/>
    <n v="2"/>
    <x v="2"/>
    <n v="0.5"/>
    <n v="1032"/>
    <n v="100"/>
    <n v="1"/>
    <n v="1202"/>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6"/>
    <s v="Polyline"/>
    <n v="1"/>
    <n v="17856"/>
    <n v="1"/>
    <n v="17856"/>
    <s v="6000 1173835477957"/>
    <n v="1173835477957"/>
    <s v="Deadman Creek"/>
    <n v="200.06899999999999"/>
    <n v="543"/>
    <n v="0"/>
    <n v="6"/>
    <n v="10.3"/>
    <n v="1200"/>
    <n v="2061"/>
    <n v="2"/>
    <x v="2"/>
    <n v="0.5"/>
    <n v="1031"/>
    <n v="100"/>
    <n v="1"/>
    <n v="1200"/>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57"/>
    <s v="Polyline"/>
    <n v="1"/>
    <n v="17857"/>
    <n v="1"/>
    <n v="17857"/>
    <s v="6200 1173835477957"/>
    <n v="1173835477957"/>
    <s v="Deadman Creek"/>
    <n v="200.06899999999999"/>
    <n v="544"/>
    <n v="0"/>
    <n v="6"/>
    <n v="10.3"/>
    <n v="1200"/>
    <n v="2061"/>
    <n v="2"/>
    <x v="2"/>
    <n v="0.5"/>
    <n v="1031"/>
    <n v="100"/>
    <n v="1"/>
    <n v="1200"/>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60"/>
    <s v="Polyline"/>
    <n v="1"/>
    <n v="17860"/>
    <n v="1"/>
    <n v="17860"/>
    <s v="6800 1173835477957"/>
    <n v="1173835477957"/>
    <s v="Deadman Creek"/>
    <n v="200.06899999999999"/>
    <n v="545"/>
    <n v="5.0000000000000001E-3"/>
    <n v="6"/>
    <n v="10.3"/>
    <n v="1200"/>
    <n v="2061"/>
    <n v="3"/>
    <x v="2"/>
    <n v="1"/>
    <n v="2061"/>
    <n v="200"/>
    <n v="1"/>
    <n v="1200"/>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61"/>
    <s v="Polyline"/>
    <n v="1"/>
    <n v="17861"/>
    <n v="1"/>
    <n v="17861"/>
    <s v="7000 1173835477957"/>
    <n v="1173835477957"/>
    <s v="Deadman Creek"/>
    <n v="200.374"/>
    <n v="546"/>
    <n v="5.0000000000000001E-3"/>
    <n v="5.6"/>
    <n v="9.6999999999999993"/>
    <n v="1122"/>
    <n v="1944"/>
    <n v="3"/>
    <x v="2"/>
    <n v="1"/>
    <n v="1944"/>
    <n v="200"/>
    <n v="1"/>
    <n v="1122"/>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62"/>
    <s v="Polyline"/>
    <n v="1"/>
    <n v="17862"/>
    <n v="1"/>
    <n v="17862"/>
    <s v="7200 1173835477957"/>
    <n v="1173835477957"/>
    <s v="Deadman Creek"/>
    <n v="200.06899999999999"/>
    <n v="546"/>
    <n v="0"/>
    <n v="5.6"/>
    <n v="9.6999999999999993"/>
    <n v="1120"/>
    <n v="1941"/>
    <n v="2"/>
    <x v="2"/>
    <n v="0.5"/>
    <n v="971"/>
    <n v="100"/>
    <n v="1"/>
    <n v="1120"/>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64"/>
    <s v="Polyline"/>
    <n v="1"/>
    <n v="17864"/>
    <n v="1"/>
    <n v="17864"/>
    <s v="7600 1173835477957"/>
    <n v="1173835477957"/>
    <s v="Deadman Creek"/>
    <n v="200.065"/>
    <n v="548"/>
    <n v="0"/>
    <n v="5.6"/>
    <n v="9.6999999999999993"/>
    <n v="1120"/>
    <n v="1941"/>
    <n v="2"/>
    <x v="2"/>
    <n v="0.5"/>
    <n v="971"/>
    <n v="100"/>
    <n v="1"/>
    <n v="1120"/>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65"/>
    <s v="Polyline"/>
    <n v="1"/>
    <n v="17865"/>
    <n v="1"/>
    <n v="17865"/>
    <s v="7800 1173835477957"/>
    <n v="1173835477957"/>
    <s v="Deadman Creek"/>
    <n v="200.065"/>
    <n v="548"/>
    <n v="0"/>
    <n v="5.6"/>
    <n v="9.6999999999999993"/>
    <n v="1120"/>
    <n v="1941"/>
    <n v="2"/>
    <x v="2"/>
    <n v="0.5"/>
    <n v="971"/>
    <n v="100"/>
    <n v="1"/>
    <n v="1120"/>
    <n v="200"/>
    <n v="1"/>
    <n v="1"/>
    <n v="4"/>
    <s v="meandering"/>
    <s v="Oncorhynchus mykiss"/>
    <s v="summer"/>
    <x v="0"/>
    <x v="0"/>
    <x v="1"/>
    <s v="SPMAI-s"/>
    <s v="na"/>
    <s v="na"/>
    <s v="independent"/>
    <s v="extirpated via barriers"/>
    <s v="anthropogenically blocked"/>
    <n v="170103080303"/>
    <s v="Deadman Creek"/>
    <s v="N"/>
    <s v=" "/>
    <s v="Interior Columbia"/>
    <n v="0"/>
    <n v="172785.30556899999"/>
    <n v="1277059248.3"/>
  </r>
  <r>
    <n v="17866"/>
    <s v="Polyline"/>
    <n v="1"/>
    <n v="17866"/>
    <n v="1"/>
    <n v="17866"/>
    <s v="8000 1173835477957"/>
    <n v="1173835477957"/>
    <s v="Deadman Creek"/>
    <n v="200.07400000000001"/>
    <n v="548"/>
    <n v="0"/>
    <n v="5.6"/>
    <n v="9.6999999999999993"/>
    <n v="1120"/>
    <n v="1941"/>
    <n v="2"/>
    <x v="2"/>
    <n v="0.5"/>
    <n v="971"/>
    <n v="100"/>
    <n v="1"/>
    <n v="112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67"/>
    <s v="Polyline"/>
    <n v="1"/>
    <n v="17867"/>
    <n v="1"/>
    <n v="17867"/>
    <s v="8200 1173835477957"/>
    <n v="1173835477957"/>
    <s v="Deadman Creek"/>
    <n v="200.393"/>
    <n v="548"/>
    <n v="0"/>
    <n v="5.3"/>
    <n v="9.1999999999999993"/>
    <n v="1062"/>
    <n v="1844"/>
    <n v="1"/>
    <x v="2"/>
    <n v="0.25"/>
    <n v="461"/>
    <n v="50"/>
    <n v="1"/>
    <n v="1062"/>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68"/>
    <s v="Polyline"/>
    <n v="1"/>
    <n v="17868"/>
    <n v="1"/>
    <n v="17868"/>
    <s v="8400 1173835477957"/>
    <n v="1173835477957"/>
    <s v="Deadman Creek"/>
    <n v="200.07300000000001"/>
    <n v="548"/>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69"/>
    <s v="Polyline"/>
    <n v="1"/>
    <n v="17869"/>
    <n v="1"/>
    <n v="17869"/>
    <s v="8600 1173835477957"/>
    <n v="1173835477957"/>
    <s v="Deadman Creek"/>
    <n v="200.071"/>
    <n v="549"/>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0"/>
    <s v="Polyline"/>
    <n v="1"/>
    <n v="17870"/>
    <n v="1"/>
    <n v="17870"/>
    <s v="8800 1173835477957"/>
    <n v="1173835477957"/>
    <s v="Deadman Creek"/>
    <n v="200.071"/>
    <n v="551"/>
    <n v="0.01"/>
    <n v="5.2"/>
    <n v="9.1"/>
    <n v="1040"/>
    <n v="1821"/>
    <n v="3"/>
    <x v="2"/>
    <n v="1"/>
    <n v="1821"/>
    <n v="2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1"/>
    <s v="Polyline"/>
    <n v="1"/>
    <n v="17871"/>
    <n v="1"/>
    <n v="17871"/>
    <s v="9000 1173835477957"/>
    <n v="1173835477957"/>
    <s v="Deadman Creek"/>
    <n v="200.071"/>
    <n v="551"/>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2"/>
    <s v="Polyline"/>
    <n v="1"/>
    <n v="17872"/>
    <n v="1"/>
    <n v="17872"/>
    <s v="9200 1173835477957"/>
    <n v="1173835477957"/>
    <s v="Deadman Creek"/>
    <n v="200.071"/>
    <n v="551"/>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3"/>
    <s v="Polyline"/>
    <n v="1"/>
    <n v="17873"/>
    <n v="1"/>
    <n v="17873"/>
    <s v="9400 1173835477957"/>
    <n v="1173835477957"/>
    <s v="Deadman Creek"/>
    <n v="200.376"/>
    <n v="552"/>
    <n v="0.01"/>
    <n v="5.2"/>
    <n v="9.1"/>
    <n v="1042"/>
    <n v="1823"/>
    <n v="3"/>
    <x v="2"/>
    <n v="1"/>
    <n v="1823"/>
    <n v="200"/>
    <n v="1"/>
    <n v="1042"/>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4"/>
    <s v="Polyline"/>
    <n v="1"/>
    <n v="17874"/>
    <n v="1"/>
    <n v="17874"/>
    <s v="9600 1173835477957"/>
    <n v="1173835477957"/>
    <s v="Deadman Creek"/>
    <n v="200.071"/>
    <n v="552"/>
    <n v="5.0000000000000001E-3"/>
    <n v="5.2"/>
    <n v="9.1"/>
    <n v="1040"/>
    <n v="1821"/>
    <n v="3"/>
    <x v="2"/>
    <n v="1"/>
    <n v="1821"/>
    <n v="2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5"/>
    <s v="Polyline"/>
    <n v="1"/>
    <n v="17875"/>
    <n v="1"/>
    <n v="17875"/>
    <s v="9800 1173835477957"/>
    <n v="1173835477957"/>
    <s v="Deadman Creek"/>
    <n v="200.071"/>
    <n v="554"/>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6"/>
    <s v="Polyline"/>
    <n v="1"/>
    <n v="17876"/>
    <n v="1"/>
    <n v="17876"/>
    <s v="10000 1173835477957"/>
    <n v="1173835477957"/>
    <s v="Deadman Creek"/>
    <n v="200.08600000000001"/>
    <n v="552"/>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7"/>
    <s v="Polyline"/>
    <n v="1"/>
    <n v="17877"/>
    <n v="1"/>
    <n v="17877"/>
    <s v="10200 1173835477957"/>
    <n v="1173835477957"/>
    <s v="Deadman Creek"/>
    <n v="200.08699999999999"/>
    <n v="554"/>
    <n v="5.0000000000000001E-3"/>
    <n v="5.2"/>
    <n v="9.1"/>
    <n v="1040"/>
    <n v="1821"/>
    <n v="3"/>
    <x v="2"/>
    <n v="1"/>
    <n v="1821"/>
    <n v="2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8"/>
    <s v="Polyline"/>
    <n v="1"/>
    <n v="17878"/>
    <n v="1"/>
    <n v="17878"/>
    <s v="10400 1173835477957"/>
    <n v="1173835477957"/>
    <s v="Deadman Creek"/>
    <n v="200.08699999999999"/>
    <n v="556"/>
    <n v="5.0000000000000001E-3"/>
    <n v="5.2"/>
    <n v="9.1"/>
    <n v="1040"/>
    <n v="1821"/>
    <n v="3"/>
    <x v="2"/>
    <n v="1"/>
    <n v="1821"/>
    <n v="2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79"/>
    <s v="Polyline"/>
    <n v="1"/>
    <n v="17879"/>
    <n v="1"/>
    <n v="17879"/>
    <s v="10600 1173835477957"/>
    <n v="1173835477957"/>
    <s v="Deadman Creek"/>
    <n v="200.08699999999999"/>
    <n v="554"/>
    <n v="0"/>
    <n v="5.2"/>
    <n v="9.1"/>
    <n v="1040"/>
    <n v="1821"/>
    <n v="2"/>
    <x v="2"/>
    <n v="0.5"/>
    <n v="911"/>
    <n v="100"/>
    <n v="1"/>
    <n v="10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0"/>
    <s v="Polyline"/>
    <n v="1"/>
    <n v="17880"/>
    <n v="1"/>
    <n v="17880"/>
    <s v="10800 1173835477957"/>
    <n v="1173835477957"/>
    <s v="Deadman Creek"/>
    <n v="200.399"/>
    <n v="554"/>
    <n v="0"/>
    <n v="5.2"/>
    <n v="9.1"/>
    <n v="1042"/>
    <n v="1824"/>
    <n v="1"/>
    <x v="2"/>
    <n v="0.25"/>
    <n v="456"/>
    <n v="50"/>
    <n v="1"/>
    <n v="1042"/>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1"/>
    <s v="Polyline"/>
    <n v="1"/>
    <n v="17881"/>
    <n v="1"/>
    <n v="17881"/>
    <s v="11000 1173835477957"/>
    <n v="1173835477957"/>
    <s v="Deadman Creek"/>
    <n v="200.09100000000001"/>
    <n v="556"/>
    <n v="0.01"/>
    <n v="4.8"/>
    <n v="8.5"/>
    <n v="960"/>
    <n v="1701"/>
    <n v="1"/>
    <x v="2"/>
    <n v="0.25"/>
    <n v="425"/>
    <n v="5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2"/>
    <s v="Polyline"/>
    <n v="1"/>
    <n v="17882"/>
    <n v="1"/>
    <n v="17882"/>
    <s v="11200 1173835477957"/>
    <n v="1173835477957"/>
    <s v="Deadman Creek"/>
    <n v="200.07599999999999"/>
    <n v="557"/>
    <n v="0.01"/>
    <n v="4.8"/>
    <n v="8.5"/>
    <n v="960"/>
    <n v="1701"/>
    <n v="3"/>
    <x v="2"/>
    <n v="1"/>
    <n v="1701"/>
    <n v="20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3"/>
    <s v="Polyline"/>
    <n v="1"/>
    <n v="17883"/>
    <n v="1"/>
    <n v="17883"/>
    <s v="11400 1173835477957"/>
    <n v="1173835477957"/>
    <s v="Deadman Creek"/>
    <n v="200.07599999999999"/>
    <n v="558"/>
    <n v="0"/>
    <n v="4.8"/>
    <n v="8.4"/>
    <n v="960"/>
    <n v="1681"/>
    <n v="2"/>
    <x v="2"/>
    <n v="0.5"/>
    <n v="841"/>
    <n v="10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4"/>
    <s v="Polyline"/>
    <n v="1"/>
    <n v="17884"/>
    <n v="1"/>
    <n v="17884"/>
    <s v="11600 1173835477957"/>
    <n v="1173835477957"/>
    <s v="Deadman Creek"/>
    <n v="200.07599999999999"/>
    <n v="558"/>
    <n v="0"/>
    <n v="4.8"/>
    <n v="8.4"/>
    <n v="960"/>
    <n v="1681"/>
    <n v="2"/>
    <x v="2"/>
    <n v="0.5"/>
    <n v="841"/>
    <n v="10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5"/>
    <s v="Polyline"/>
    <n v="1"/>
    <n v="17885"/>
    <n v="1"/>
    <n v="17885"/>
    <s v="11800 1173835477957"/>
    <n v="1173835477957"/>
    <s v="Deadman Creek"/>
    <n v="200.07599999999999"/>
    <n v="558"/>
    <n v="0"/>
    <n v="4.8"/>
    <n v="8.4"/>
    <n v="960"/>
    <n v="1681"/>
    <n v="2"/>
    <x v="2"/>
    <n v="0.5"/>
    <n v="841"/>
    <n v="10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6"/>
    <s v="Polyline"/>
    <n v="1"/>
    <n v="17886"/>
    <n v="1"/>
    <n v="17886"/>
    <s v="12000 1173835477957"/>
    <n v="1173835477957"/>
    <s v="Deadman Creek"/>
    <n v="200.381"/>
    <n v="559"/>
    <n v="5.0000000000000001E-3"/>
    <n v="4.8"/>
    <n v="8.4"/>
    <n v="962"/>
    <n v="1683"/>
    <n v="3"/>
    <x v="2"/>
    <n v="1"/>
    <n v="1683"/>
    <n v="200"/>
    <n v="1"/>
    <n v="962"/>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7"/>
    <s v="Polyline"/>
    <n v="1"/>
    <n v="17887"/>
    <n v="1"/>
    <n v="17887"/>
    <s v="12200 1173835477957"/>
    <n v="1173835477957"/>
    <s v="Deadman Creek"/>
    <n v="200.07599999999999"/>
    <n v="560"/>
    <n v="5.0000000000000001E-3"/>
    <n v="4.8"/>
    <n v="8.4"/>
    <n v="960"/>
    <n v="1681"/>
    <n v="3"/>
    <x v="2"/>
    <n v="1"/>
    <n v="1681"/>
    <n v="20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8"/>
    <s v="Polyline"/>
    <n v="1"/>
    <n v="17888"/>
    <n v="1"/>
    <n v="17888"/>
    <s v="12400 1173835477957"/>
    <n v="1173835477957"/>
    <s v="Deadman Creek"/>
    <n v="200.07900000000001"/>
    <n v="559"/>
    <n v="0"/>
    <n v="4.8"/>
    <n v="8.4"/>
    <n v="960"/>
    <n v="1681"/>
    <n v="2"/>
    <x v="2"/>
    <n v="0.5"/>
    <n v="841"/>
    <n v="100"/>
    <n v="1"/>
    <n v="96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89"/>
    <s v="Polyline"/>
    <n v="1"/>
    <n v="17889"/>
    <n v="1"/>
    <n v="17889"/>
    <s v="12600 1173835477957"/>
    <n v="1173835477957"/>
    <s v="Deadman Creek"/>
    <n v="200.089"/>
    <n v="559"/>
    <n v="0"/>
    <n v="4.7"/>
    <n v="8.4"/>
    <n v="940"/>
    <n v="1681"/>
    <n v="2"/>
    <x v="2"/>
    <n v="0.5"/>
    <n v="841"/>
    <n v="100"/>
    <n v="1"/>
    <n v="9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0"/>
    <s v="Polyline"/>
    <n v="1"/>
    <n v="17890"/>
    <n v="1"/>
    <n v="17890"/>
    <s v="12800 1173835477957"/>
    <n v="1173835477957"/>
    <s v="Deadman Creek"/>
    <n v="200.089"/>
    <n v="559"/>
    <n v="0"/>
    <n v="4.7"/>
    <n v="8.4"/>
    <n v="940"/>
    <n v="1681"/>
    <n v="2"/>
    <x v="2"/>
    <n v="0.5"/>
    <n v="841"/>
    <n v="100"/>
    <n v="1"/>
    <n v="9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1"/>
    <s v="Polyline"/>
    <n v="1"/>
    <n v="17891"/>
    <n v="1"/>
    <n v="17891"/>
    <s v="13000 1173835477957"/>
    <n v="1173835477957"/>
    <s v="Deadman Creek"/>
    <n v="200.089"/>
    <n v="559"/>
    <n v="0"/>
    <n v="4.7"/>
    <n v="8.4"/>
    <n v="940"/>
    <n v="1681"/>
    <n v="2"/>
    <x v="2"/>
    <n v="0.5"/>
    <n v="841"/>
    <n v="100"/>
    <n v="1"/>
    <n v="9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2"/>
    <s v="Polyline"/>
    <n v="1"/>
    <n v="17892"/>
    <n v="1"/>
    <n v="17892"/>
    <s v="13200 1173835477957"/>
    <n v="1173835477957"/>
    <s v="Deadman Creek"/>
    <n v="200.39400000000001"/>
    <n v="559"/>
    <n v="0"/>
    <n v="4.7"/>
    <n v="8.4"/>
    <n v="942"/>
    <n v="1683"/>
    <n v="2"/>
    <x v="2"/>
    <n v="0.5"/>
    <n v="842"/>
    <n v="100"/>
    <n v="1"/>
    <n v="942"/>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3"/>
    <s v="Polyline"/>
    <n v="1"/>
    <n v="17893"/>
    <n v="1"/>
    <n v="17893"/>
    <s v="13400 1173835477957"/>
    <n v="1173835477957"/>
    <s v="Deadman Creek"/>
    <n v="200.089"/>
    <n v="559"/>
    <n v="0"/>
    <n v="4.7"/>
    <n v="8.3000000000000007"/>
    <n v="940"/>
    <n v="1661"/>
    <n v="2"/>
    <x v="2"/>
    <n v="0.5"/>
    <n v="831"/>
    <n v="100"/>
    <n v="1"/>
    <n v="9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4"/>
    <s v="Polyline"/>
    <n v="1"/>
    <n v="17894"/>
    <n v="1"/>
    <n v="17894"/>
    <s v="13600 1173835477957"/>
    <n v="1173835477957"/>
    <s v="Deadman Creek"/>
    <n v="200.089"/>
    <n v="559"/>
    <n v="0"/>
    <n v="4.7"/>
    <n v="8.3000000000000007"/>
    <n v="940"/>
    <n v="1661"/>
    <n v="2"/>
    <x v="2"/>
    <n v="0.5"/>
    <n v="831"/>
    <n v="100"/>
    <n v="1"/>
    <n v="9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5"/>
    <s v="Polyline"/>
    <n v="1"/>
    <n v="17895"/>
    <n v="1"/>
    <n v="17895"/>
    <s v="13800 1173835477957"/>
    <n v="1173835477957"/>
    <s v="Deadman Creek"/>
    <n v="200.089"/>
    <n v="559"/>
    <n v="0"/>
    <n v="4.7"/>
    <n v="8.3000000000000007"/>
    <n v="940"/>
    <n v="1661"/>
    <n v="2"/>
    <x v="2"/>
    <n v="0.5"/>
    <n v="831"/>
    <n v="100"/>
    <n v="1"/>
    <n v="94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8"/>
    <s v="Polyline"/>
    <n v="1"/>
    <n v="17898"/>
    <n v="1"/>
    <n v="17898"/>
    <s v="14400 1173835477957"/>
    <n v="1173835477957"/>
    <s v="Deadman Creek"/>
    <n v="200.39400000000001"/>
    <n v="570"/>
    <n v="5.0000000000000001E-3"/>
    <n v="4.5999999999999996"/>
    <n v="8.1999999999999993"/>
    <n v="922"/>
    <n v="1643"/>
    <n v="3"/>
    <x v="2"/>
    <n v="1"/>
    <n v="1643"/>
    <n v="200"/>
    <n v="1"/>
    <n v="922"/>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899"/>
    <s v="Polyline"/>
    <n v="1"/>
    <n v="17899"/>
    <n v="1"/>
    <n v="17899"/>
    <s v="14600 1173835477957"/>
    <n v="1173835477957"/>
    <s v="Deadman Creek"/>
    <n v="200.089"/>
    <n v="572"/>
    <n v="0"/>
    <n v="4.5999999999999996"/>
    <n v="8.1999999999999993"/>
    <n v="920"/>
    <n v="1641"/>
    <n v="2"/>
    <x v="2"/>
    <n v="0.5"/>
    <n v="821"/>
    <n v="100"/>
    <n v="1"/>
    <n v="920"/>
    <n v="200"/>
    <n v="1"/>
    <n v="1"/>
    <n v="3"/>
    <s v="meandering"/>
    <s v="Oncorhynchus mykiss"/>
    <s v="summer"/>
    <x v="0"/>
    <x v="0"/>
    <x v="1"/>
    <s v="SPMAI-s"/>
    <s v="na"/>
    <s v="na"/>
    <s v="independent"/>
    <s v="extirpated via barriers"/>
    <s v="anthropogenically blocked"/>
    <n v="170103080303"/>
    <s v="Deadman Creek"/>
    <s v="N"/>
    <s v=" "/>
    <s v="Interior Columbia"/>
    <n v="0"/>
    <n v="172785.30556899999"/>
    <n v="1277059248.3"/>
  </r>
  <r>
    <n v="17900"/>
    <s v="Polyline"/>
    <n v="1"/>
    <n v="17900"/>
    <n v="1"/>
    <n v="17900"/>
    <s v="14800 1173835477957"/>
    <n v="1173835477957"/>
    <s v="Deadman Creek"/>
    <n v="200.089"/>
    <n v="571"/>
    <n v="5.0000000000000001E-3"/>
    <n v="4.5999999999999996"/>
    <n v="8.1999999999999993"/>
    <n v="920"/>
    <n v="1641"/>
    <n v="3"/>
    <x v="2"/>
    <n v="1"/>
    <n v="164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1"/>
    <s v="Polyline"/>
    <n v="1"/>
    <n v="17901"/>
    <n v="1"/>
    <n v="17901"/>
    <s v="15000 1173835477957"/>
    <n v="1173835477957"/>
    <s v="Deadman Creek"/>
    <n v="200.089"/>
    <n v="572"/>
    <n v="5.0000000000000001E-3"/>
    <n v="4.5999999999999996"/>
    <n v="8.1999999999999993"/>
    <n v="920"/>
    <n v="1641"/>
    <n v="3"/>
    <x v="2"/>
    <n v="1"/>
    <n v="164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2"/>
    <s v="Polyline"/>
    <n v="1"/>
    <n v="17902"/>
    <n v="1"/>
    <n v="17902"/>
    <s v="15200 1173835477957"/>
    <n v="1173835477957"/>
    <s v="Deadman Creek"/>
    <n v="200.089"/>
    <n v="572"/>
    <n v="5.0000000000000001E-3"/>
    <n v="4.5999999999999996"/>
    <n v="8.1999999999999993"/>
    <n v="920"/>
    <n v="1641"/>
    <n v="3"/>
    <x v="2"/>
    <n v="1"/>
    <n v="164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3"/>
    <s v="Polyline"/>
    <n v="1"/>
    <n v="17903"/>
    <n v="1"/>
    <n v="17903"/>
    <s v="15400 1173835477957"/>
    <n v="1173835477957"/>
    <s v="Deadman Creek"/>
    <n v="200.089"/>
    <n v="571"/>
    <n v="0"/>
    <n v="4.5999999999999996"/>
    <n v="8.1999999999999993"/>
    <n v="920"/>
    <n v="1641"/>
    <n v="2"/>
    <x v="2"/>
    <n v="0.5"/>
    <n v="821"/>
    <n v="1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4"/>
    <s v="Polyline"/>
    <n v="1"/>
    <n v="17904"/>
    <n v="1"/>
    <n v="17904"/>
    <s v="15600 1173835477957"/>
    <n v="1173835477957"/>
    <s v="Deadman Creek"/>
    <n v="200.089"/>
    <n v="571"/>
    <n v="0"/>
    <n v="4.5999999999999996"/>
    <n v="8.1999999999999993"/>
    <n v="920"/>
    <n v="1641"/>
    <n v="2"/>
    <x v="2"/>
    <n v="0.5"/>
    <n v="821"/>
    <n v="1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5"/>
    <s v="Polyline"/>
    <n v="1"/>
    <n v="17905"/>
    <n v="1"/>
    <n v="17905"/>
    <s v="15800 1173835477957"/>
    <n v="1173835477957"/>
    <s v="Deadman Creek"/>
    <n v="200.39400000000001"/>
    <n v="571"/>
    <n v="5.0000000000000001E-3"/>
    <n v="4.5999999999999996"/>
    <n v="8.1999999999999993"/>
    <n v="922"/>
    <n v="1643"/>
    <n v="3"/>
    <x v="2"/>
    <n v="1"/>
    <n v="1643"/>
    <n v="200"/>
    <n v="1"/>
    <n v="922"/>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6"/>
    <s v="Polyline"/>
    <n v="1"/>
    <n v="17906"/>
    <n v="1"/>
    <n v="17906"/>
    <s v="16000 1173835477957"/>
    <n v="1173835477957"/>
    <s v="Deadman Creek"/>
    <n v="200.089"/>
    <n v="572"/>
    <n v="5.0000000000000001E-3"/>
    <n v="4.5999999999999996"/>
    <n v="8.1999999999999993"/>
    <n v="920"/>
    <n v="1641"/>
    <n v="3"/>
    <x v="2"/>
    <n v="1"/>
    <n v="164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7"/>
    <s v="Polyline"/>
    <n v="1"/>
    <n v="17907"/>
    <n v="1"/>
    <n v="17907"/>
    <s v="16200 1173835477957"/>
    <n v="1173835477957"/>
    <s v="Deadman Creek"/>
    <n v="200.089"/>
    <n v="572"/>
    <n v="0.01"/>
    <n v="4.5999999999999996"/>
    <n v="8.1"/>
    <n v="920"/>
    <n v="1621"/>
    <n v="3"/>
    <x v="2"/>
    <n v="1"/>
    <n v="162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8"/>
    <s v="Polyline"/>
    <n v="1"/>
    <n v="17908"/>
    <n v="1"/>
    <n v="17908"/>
    <s v="16400 1173835477957"/>
    <n v="1173835477957"/>
    <s v="Deadman Creek"/>
    <n v="200.089"/>
    <n v="572"/>
    <n v="5.0000000000000001E-3"/>
    <n v="4.5999999999999996"/>
    <n v="8.1"/>
    <n v="920"/>
    <n v="1621"/>
    <n v="3"/>
    <x v="2"/>
    <n v="1"/>
    <n v="162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09"/>
    <s v="Polyline"/>
    <n v="1"/>
    <n v="17909"/>
    <n v="1"/>
    <n v="17909"/>
    <s v="16600 1173835477957"/>
    <n v="1173835477957"/>
    <s v="Deadman Creek"/>
    <n v="200.089"/>
    <n v="572"/>
    <n v="5.0000000000000001E-3"/>
    <n v="4.5999999999999996"/>
    <n v="8.1"/>
    <n v="920"/>
    <n v="1621"/>
    <n v="3"/>
    <x v="2"/>
    <n v="1"/>
    <n v="1621"/>
    <n v="200"/>
    <n v="1"/>
    <n v="920"/>
    <n v="200"/>
    <n v="1"/>
    <n v="1"/>
    <n v="2"/>
    <s v="meandering"/>
    <s v="Oncorhynchus mykiss"/>
    <s v="summer"/>
    <x v="0"/>
    <x v="0"/>
    <x v="1"/>
    <s v="SPMAI-s"/>
    <s v="na"/>
    <s v="na"/>
    <s v="independent"/>
    <s v="extirpated via barriers"/>
    <s v="anthropogenically blocked"/>
    <n v="170103080303"/>
    <s v="Deadman Creek"/>
    <s v="N"/>
    <s v=" "/>
    <s v="Interior Columbia"/>
    <n v="0"/>
    <n v="172785.30556899999"/>
    <n v="1277059248.3"/>
  </r>
  <r>
    <n v="17910"/>
    <s v="Polyline"/>
    <n v="1"/>
    <n v="17910"/>
    <n v="0"/>
    <n v="17910"/>
    <s v="16800 1173835477957"/>
    <n v="1173835477957"/>
    <s v="Deadman Creek"/>
    <n v="200.119"/>
    <n v="573"/>
    <n v="0"/>
    <n v="4.5999999999999996"/>
    <n v="8.1"/>
    <n v="921"/>
    <n v="1621"/>
    <n v="1"/>
    <x v="2"/>
    <n v="0.25"/>
    <n v="405"/>
    <n v="50"/>
    <n v="1"/>
    <n v="921"/>
    <n v="200"/>
    <n v="1"/>
    <n v="1"/>
    <n v="2"/>
    <s v="meandering"/>
    <s v=" "/>
    <s v=" "/>
    <x v="1"/>
    <x v="2"/>
    <x v="5"/>
    <s v=" "/>
    <s v=" "/>
    <s v=" "/>
    <s v=" "/>
    <s v=" "/>
    <s v=" "/>
    <s v=" "/>
    <s v=" "/>
    <s v=" "/>
    <s v=" "/>
    <s v=" "/>
    <n v="0"/>
    <n v="0"/>
    <n v="0"/>
  </r>
  <r>
    <n v="17911"/>
    <s v="Polyline"/>
    <n v="1"/>
    <n v="17911"/>
    <n v="1"/>
    <n v="17911"/>
    <s v="17000 1173835477957"/>
    <n v="1173835477957"/>
    <s v="Deadman Creek"/>
    <n v="200.43299999999999"/>
    <n v="573"/>
    <n v="0"/>
    <n v="4.2"/>
    <n v="7.6"/>
    <n v="842"/>
    <n v="1523"/>
    <n v="1"/>
    <x v="2"/>
    <n v="0.25"/>
    <n v="381"/>
    <n v="50"/>
    <n v="1"/>
    <n v="842"/>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2"/>
    <s v="Polyline"/>
    <n v="1"/>
    <n v="17912"/>
    <n v="1"/>
    <n v="17912"/>
    <s v="17200 1173835477957"/>
    <n v="1173835477957"/>
    <s v="Deadman Creek"/>
    <n v="200.12100000000001"/>
    <n v="574"/>
    <n v="0"/>
    <n v="4.2"/>
    <n v="7.6"/>
    <n v="841"/>
    <n v="1521"/>
    <n v="1"/>
    <x v="2"/>
    <n v="0.25"/>
    <n v="380"/>
    <n v="50"/>
    <n v="1"/>
    <n v="841"/>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3"/>
    <s v="Polyline"/>
    <n v="1"/>
    <n v="17913"/>
    <n v="1"/>
    <n v="17913"/>
    <s v="17400 1173835477957"/>
    <n v="1173835477957"/>
    <s v="Deadman Creek"/>
    <n v="200.11199999999999"/>
    <n v="574"/>
    <n v="0"/>
    <n v="4.2"/>
    <n v="7.5"/>
    <n v="840"/>
    <n v="1501"/>
    <n v="2"/>
    <x v="2"/>
    <n v="0.5"/>
    <n v="751"/>
    <n v="100"/>
    <n v="1"/>
    <n v="84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4"/>
    <s v="Polyline"/>
    <n v="1"/>
    <n v="17914"/>
    <n v="1"/>
    <n v="17914"/>
    <s v="17600 1173835477957"/>
    <n v="1173835477957"/>
    <s v="Deadman Creek"/>
    <n v="200.11199999999999"/>
    <n v="573"/>
    <n v="0"/>
    <n v="4.2"/>
    <n v="7.5"/>
    <n v="840"/>
    <n v="1501"/>
    <n v="2"/>
    <x v="2"/>
    <n v="0.5"/>
    <n v="751"/>
    <n v="100"/>
    <n v="1"/>
    <n v="84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6"/>
    <s v="Polyline"/>
    <n v="1"/>
    <n v="17916"/>
    <n v="1"/>
    <n v="17916"/>
    <s v="18000 1173835477957"/>
    <n v="1173835477957"/>
    <s v="Deadman Creek"/>
    <n v="200.11199999999999"/>
    <n v="580"/>
    <n v="1.4999999999999999E-2"/>
    <n v="4.0999999999999996"/>
    <n v="7.5"/>
    <n v="820"/>
    <n v="1501"/>
    <n v="3"/>
    <x v="2"/>
    <n v="1"/>
    <n v="1501"/>
    <n v="200"/>
    <n v="1"/>
    <n v="82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7"/>
    <s v="Polyline"/>
    <n v="1"/>
    <n v="17917"/>
    <n v="1"/>
    <n v="17917"/>
    <s v="18200 1173835477957"/>
    <n v="1173835477957"/>
    <s v="Deadman Creek"/>
    <n v="200.417"/>
    <n v="583"/>
    <n v="0.01"/>
    <n v="4.0999999999999996"/>
    <n v="7.5"/>
    <n v="822"/>
    <n v="1503"/>
    <n v="3"/>
    <x v="2"/>
    <n v="1"/>
    <n v="1503"/>
    <n v="200"/>
    <n v="1"/>
    <n v="822"/>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8"/>
    <s v="Polyline"/>
    <n v="1"/>
    <n v="17918"/>
    <n v="1"/>
    <n v="17918"/>
    <s v="18400 1173835477957"/>
    <n v="1173835477957"/>
    <s v="Deadman Creek"/>
    <n v="200.11199999999999"/>
    <n v="583"/>
    <n v="5.0000000000000001E-3"/>
    <n v="4.0999999999999996"/>
    <n v="7.5"/>
    <n v="820"/>
    <n v="1501"/>
    <n v="3"/>
    <x v="2"/>
    <n v="1"/>
    <n v="1501"/>
    <n v="200"/>
    <n v="1"/>
    <n v="82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19"/>
    <s v="Polyline"/>
    <n v="1"/>
    <n v="17919"/>
    <n v="1"/>
    <n v="17919"/>
    <s v="18600 1173835477957"/>
    <n v="1173835477957"/>
    <s v="Deadman Creek"/>
    <n v="200.101"/>
    <n v="583"/>
    <n v="5.0000000000000001E-3"/>
    <n v="4.0999999999999996"/>
    <n v="7.5"/>
    <n v="820"/>
    <n v="1501"/>
    <n v="1"/>
    <x v="2"/>
    <n v="0.25"/>
    <n v="375"/>
    <n v="50"/>
    <n v="1"/>
    <n v="82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0"/>
    <s v="Polyline"/>
    <n v="1"/>
    <n v="17920"/>
    <n v="1"/>
    <n v="17920"/>
    <s v="18800 1173835477957"/>
    <n v="1173835477957"/>
    <s v="Deadman Creek"/>
    <n v="200.09700000000001"/>
    <n v="583"/>
    <n v="5.0000000000000001E-3"/>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1"/>
    <s v="Polyline"/>
    <n v="1"/>
    <n v="17921"/>
    <n v="1"/>
    <n v="17921"/>
    <s v="19000 1173835477957"/>
    <n v="1173835477957"/>
    <s v="Deadman Creek"/>
    <n v="200.09700000000001"/>
    <n v="583"/>
    <n v="0"/>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2"/>
    <s v="Polyline"/>
    <n v="1"/>
    <n v="17922"/>
    <n v="1"/>
    <n v="17922"/>
    <s v="19200 1173835477957"/>
    <n v="1173835477957"/>
    <s v="Deadman Creek"/>
    <n v="200.09700000000001"/>
    <n v="583"/>
    <n v="0"/>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3"/>
    <s v="Polyline"/>
    <n v="1"/>
    <n v="17923"/>
    <n v="1"/>
    <n v="17923"/>
    <s v="19400 1173835477957"/>
    <n v="1173835477957"/>
    <s v="Deadman Creek"/>
    <n v="200.40199999999999"/>
    <n v="584"/>
    <n v="5.0000000000000001E-3"/>
    <n v="3.9"/>
    <n v="7.2"/>
    <n v="782"/>
    <n v="1443"/>
    <n v="1"/>
    <x v="2"/>
    <n v="0.25"/>
    <n v="361"/>
    <n v="50"/>
    <n v="1"/>
    <n v="782"/>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4"/>
    <s v="Polyline"/>
    <n v="1"/>
    <n v="17924"/>
    <n v="1"/>
    <n v="17924"/>
    <s v="19600 1173835477957"/>
    <n v="1173835477957"/>
    <s v="Deadman Creek"/>
    <n v="200.09700000000001"/>
    <n v="584"/>
    <n v="0"/>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5"/>
    <s v="Polyline"/>
    <n v="1"/>
    <n v="17925"/>
    <n v="1"/>
    <n v="17925"/>
    <s v="19800 1173835477957"/>
    <n v="1173835477957"/>
    <s v="Deadman Creek"/>
    <n v="200.09700000000001"/>
    <n v="584"/>
    <n v="0"/>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6"/>
    <s v="Polyline"/>
    <n v="1"/>
    <n v="17926"/>
    <n v="1"/>
    <n v="17926"/>
    <s v="20000 1173835477957"/>
    <n v="1173835477957"/>
    <s v="Deadman Creek"/>
    <n v="200.09700000000001"/>
    <n v="584"/>
    <n v="5.0000000000000001E-3"/>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7"/>
    <s v="Polyline"/>
    <n v="1"/>
    <n v="17927"/>
    <n v="1"/>
    <n v="17927"/>
    <s v="20200 1173835477957"/>
    <n v="1173835477957"/>
    <s v="Deadman Creek"/>
    <n v="200.09700000000001"/>
    <n v="585"/>
    <n v="0"/>
    <n v="3.9"/>
    <n v="7.2"/>
    <n v="780"/>
    <n v="1441"/>
    <n v="1"/>
    <x v="2"/>
    <n v="0.25"/>
    <n v="360"/>
    <n v="50"/>
    <n v="1"/>
    <n v="78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8"/>
    <s v="Polyline"/>
    <n v="1"/>
    <n v="17928"/>
    <n v="1"/>
    <n v="17928"/>
    <s v="20400 1173835477957"/>
    <n v="1173835477957"/>
    <s v="Deadman Creek"/>
    <n v="200.096"/>
    <n v="586"/>
    <n v="0"/>
    <n v="3.8"/>
    <n v="7.1"/>
    <n v="760"/>
    <n v="1421"/>
    <n v="2"/>
    <x v="2"/>
    <n v="0.5"/>
    <n v="711"/>
    <n v="100"/>
    <n v="1"/>
    <n v="76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29"/>
    <s v="Polyline"/>
    <n v="1"/>
    <n v="17929"/>
    <n v="1"/>
    <n v="17929"/>
    <s v="20600 1173835477957"/>
    <n v="1173835477957"/>
    <s v="Deadman Creek"/>
    <n v="200.096"/>
    <n v="588"/>
    <n v="1.4999999999999999E-2"/>
    <n v="3.8"/>
    <n v="7.1"/>
    <n v="760"/>
    <n v="1421"/>
    <n v="3"/>
    <x v="2"/>
    <n v="1"/>
    <n v="1421"/>
    <n v="200"/>
    <n v="1"/>
    <n v="76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31"/>
    <s v="Polyline"/>
    <n v="1"/>
    <n v="17931"/>
    <n v="1"/>
    <n v="17931"/>
    <s v="21000 1173835477957"/>
    <n v="1173835477957"/>
    <s v="Deadman Creek"/>
    <n v="200.096"/>
    <n v="596"/>
    <n v="1.4999999999999999E-2"/>
    <n v="3.8"/>
    <n v="7.1"/>
    <n v="760"/>
    <n v="1421"/>
    <n v="3"/>
    <x v="2"/>
    <n v="1"/>
    <n v="1421"/>
    <n v="200"/>
    <n v="1"/>
    <n v="76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33"/>
    <s v="Polyline"/>
    <n v="1"/>
    <n v="17933"/>
    <n v="1"/>
    <n v="17933"/>
    <s v="21400 1173835477957"/>
    <n v="1173835477957"/>
    <s v="Deadman Creek"/>
    <n v="200.096"/>
    <n v="606"/>
    <n v="1.4999999999999999E-2"/>
    <n v="3.8"/>
    <n v="7"/>
    <n v="760"/>
    <n v="1401"/>
    <n v="3"/>
    <x v="2"/>
    <n v="1"/>
    <n v="1401"/>
    <n v="200"/>
    <n v="1"/>
    <n v="76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7935"/>
    <s v="Polyline"/>
    <n v="1"/>
    <n v="17935"/>
    <n v="1"/>
    <n v="17935"/>
    <s v="21800 1173835477957"/>
    <n v="1173835477957"/>
    <s v="Deadman Creek"/>
    <n v="200.089"/>
    <n v="620"/>
    <n v="5.0000000000000001E-3"/>
    <n v="3.8"/>
    <n v="7"/>
    <n v="760"/>
    <n v="1401"/>
    <n v="3"/>
    <x v="2"/>
    <n v="1"/>
    <n v="1401"/>
    <n v="200"/>
    <n v="1"/>
    <n v="760"/>
    <n v="200"/>
    <n v="1"/>
    <n v="1"/>
    <n v="2"/>
    <s v="meandering"/>
    <s v="Oncorhynchus mykiss"/>
    <s v="summer"/>
    <x v="0"/>
    <x v="0"/>
    <x v="1"/>
    <s v="SPMAI-s"/>
    <s v="na"/>
    <s v="na"/>
    <s v="independent"/>
    <s v="extirpated via barriers"/>
    <s v="anthropogenically blocked"/>
    <n v="170103080302"/>
    <s v="Upper Deadman Creek"/>
    <s v="N"/>
    <s v=" "/>
    <s v="Interior Columbia"/>
    <n v="0"/>
    <n v="170659.13128199999"/>
    <n v="1107628332.24"/>
  </r>
  <r>
    <n v="19246"/>
    <s v="Polyline"/>
    <n v="1"/>
    <n v="19246"/>
    <n v="1"/>
    <n v="19246"/>
    <s v="200 1174940479896"/>
    <n v="1174940479896"/>
    <s v="UNNAMED"/>
    <n v="200.05"/>
    <n v="652"/>
    <n v="0"/>
    <n v="4.4000000000000004"/>
    <n v="7.9"/>
    <n v="880"/>
    <n v="1580"/>
    <n v="1"/>
    <x v="2"/>
    <n v="0.25"/>
    <n v="395"/>
    <n v="50"/>
    <n v="1"/>
    <n v="880"/>
    <n v="200"/>
    <n v="0"/>
    <n v="0"/>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9247"/>
    <s v="Polyline"/>
    <n v="1"/>
    <n v="19247"/>
    <n v="1"/>
    <n v="19247"/>
    <s v="400 1174940479896"/>
    <n v="1174940479896"/>
    <s v="UNNAMED"/>
    <n v="200.06299999999999"/>
    <n v="652"/>
    <n v="5.0000000000000001E-3"/>
    <n v="4.4000000000000004"/>
    <n v="7.9"/>
    <n v="880"/>
    <n v="1580"/>
    <n v="1"/>
    <x v="2"/>
    <n v="0.25"/>
    <n v="395"/>
    <n v="50"/>
    <n v="1"/>
    <n v="880"/>
    <n v="200"/>
    <n v="0"/>
    <n v="0"/>
    <n v="4"/>
    <s v="meandering"/>
    <s v="Oncorhynchus mykiss"/>
    <s v="summer"/>
    <x v="0"/>
    <x v="0"/>
    <x v="1"/>
    <s v="SPMAI-s"/>
    <s v="na"/>
    <s v="na"/>
    <s v="independent"/>
    <s v="extirpated via barriers"/>
    <s v="anthropogenically blocked"/>
    <n v="170103080201"/>
    <s v="Upper Dragoon Creek"/>
    <s v="N"/>
    <s v=" "/>
    <s v="Interior Columbia"/>
    <n v="0"/>
    <n v="227752.14170599999"/>
    <n v="2025607749.1099999"/>
  </r>
  <r>
    <n v="19281"/>
    <s v="Polyline"/>
    <n v="1"/>
    <n v="19281"/>
    <n v="1"/>
    <n v="19281"/>
    <s v="400 1174963479156"/>
    <n v="1174963479156"/>
    <s v="West Branch Dragoon Creek"/>
    <n v="200.089"/>
    <n v="618"/>
    <n v="5.0000000000000001E-3"/>
    <n v="4.3"/>
    <n v="7.7"/>
    <n v="860"/>
    <n v="1541"/>
    <n v="1"/>
    <x v="2"/>
    <n v="0.25"/>
    <n v="385"/>
    <n v="50"/>
    <n v="1"/>
    <n v="86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2"/>
    <s v="Polyline"/>
    <n v="1"/>
    <n v="19282"/>
    <n v="1"/>
    <n v="19282"/>
    <s v="600 1174963479156"/>
    <n v="1174963479156"/>
    <s v="West Branch Dragoon Creek"/>
    <n v="200.084"/>
    <n v="617"/>
    <n v="0.01"/>
    <n v="4.3"/>
    <n v="7.7"/>
    <n v="860"/>
    <n v="1541"/>
    <n v="3"/>
    <x v="2"/>
    <n v="1"/>
    <n v="1541"/>
    <n v="200"/>
    <n v="1"/>
    <n v="86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3"/>
    <s v="Polyline"/>
    <n v="1"/>
    <n v="19283"/>
    <n v="1"/>
    <n v="19283"/>
    <s v="800 1174963479156"/>
    <n v="1174963479156"/>
    <s v="West Branch Dragoon Creek"/>
    <n v="200.38499999999999"/>
    <n v="620"/>
    <n v="1.4999999999999999E-2"/>
    <n v="4.2"/>
    <n v="7.6"/>
    <n v="842"/>
    <n v="1523"/>
    <n v="3"/>
    <x v="2"/>
    <n v="1"/>
    <n v="1523"/>
    <n v="200"/>
    <n v="1"/>
    <n v="842"/>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4"/>
    <s v="Polyline"/>
    <n v="1"/>
    <n v="19284"/>
    <n v="1"/>
    <n v="19284"/>
    <s v="1000 1174963479156"/>
    <n v="1174963479156"/>
    <s v="West Branch Dragoon Creek"/>
    <n v="200.08"/>
    <n v="622"/>
    <n v="5.0000000000000001E-3"/>
    <n v="4.2"/>
    <n v="7.6"/>
    <n v="840"/>
    <n v="1521"/>
    <n v="3"/>
    <x v="2"/>
    <n v="1"/>
    <n v="1521"/>
    <n v="2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5"/>
    <s v="Polyline"/>
    <n v="1"/>
    <n v="19285"/>
    <n v="1"/>
    <n v="19285"/>
    <s v="1200 1174963479156"/>
    <n v="1174963479156"/>
    <s v="West Branch Dragoon Creek"/>
    <n v="200.08"/>
    <n v="621"/>
    <n v="5.0000000000000001E-3"/>
    <n v="4.2"/>
    <n v="7.6"/>
    <n v="840"/>
    <n v="1521"/>
    <n v="3"/>
    <x v="2"/>
    <n v="1"/>
    <n v="1521"/>
    <n v="2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6"/>
    <s v="Polyline"/>
    <n v="1"/>
    <n v="19286"/>
    <n v="1"/>
    <n v="19286"/>
    <s v="1400 1174963479156"/>
    <n v="1174963479156"/>
    <s v="West Branch Dragoon Creek"/>
    <n v="200.08"/>
    <n v="623"/>
    <n v="0.01"/>
    <n v="4.2"/>
    <n v="7.6"/>
    <n v="840"/>
    <n v="1521"/>
    <n v="3"/>
    <x v="2"/>
    <n v="1"/>
    <n v="1521"/>
    <n v="2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7"/>
    <s v="Polyline"/>
    <n v="1"/>
    <n v="19287"/>
    <n v="1"/>
    <n v="19287"/>
    <s v="1600 1174963479156"/>
    <n v="1174963479156"/>
    <s v="West Branch Dragoon Creek"/>
    <n v="200.08"/>
    <n v="625"/>
    <n v="5.0000000000000001E-3"/>
    <n v="4.2"/>
    <n v="7.6"/>
    <n v="840"/>
    <n v="1521"/>
    <n v="3"/>
    <x v="2"/>
    <n v="1"/>
    <n v="1521"/>
    <n v="2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8"/>
    <s v="Polyline"/>
    <n v="1"/>
    <n v="19288"/>
    <n v="1"/>
    <n v="19288"/>
    <s v="1800 1174963479156"/>
    <n v="1174963479156"/>
    <s v="West Branch Dragoon Creek"/>
    <n v="200.07900000000001"/>
    <n v="626"/>
    <n v="0.01"/>
    <n v="4.2"/>
    <n v="7.6"/>
    <n v="840"/>
    <n v="1521"/>
    <n v="3"/>
    <x v="2"/>
    <n v="1"/>
    <n v="1521"/>
    <n v="2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89"/>
    <s v="Polyline"/>
    <n v="1"/>
    <n v="19289"/>
    <n v="1"/>
    <n v="19289"/>
    <s v="2000 1174963479156"/>
    <n v="1174963479156"/>
    <s v="West Branch Dragoon Creek"/>
    <n v="200.38499999999999"/>
    <n v="626"/>
    <n v="5.0000000000000001E-3"/>
    <n v="4.2"/>
    <n v="7.6"/>
    <n v="842"/>
    <n v="1523"/>
    <n v="3"/>
    <x v="2"/>
    <n v="1"/>
    <n v="1523"/>
    <n v="200"/>
    <n v="1"/>
    <n v="842"/>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0"/>
    <s v="Polyline"/>
    <n v="1"/>
    <n v="19290"/>
    <n v="1"/>
    <n v="19290"/>
    <s v="2200 1174963479156"/>
    <n v="1174963479156"/>
    <s v="West Branch Dragoon Creek"/>
    <n v="200.08"/>
    <n v="627"/>
    <n v="0"/>
    <n v="4.2"/>
    <n v="7.6"/>
    <n v="840"/>
    <n v="1521"/>
    <n v="2"/>
    <x v="2"/>
    <n v="0.5"/>
    <n v="76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1"/>
    <s v="Polyline"/>
    <n v="1"/>
    <n v="19291"/>
    <n v="1"/>
    <n v="19291"/>
    <s v="2400 1174963479156"/>
    <n v="1174963479156"/>
    <s v="West Branch Dragoon Creek"/>
    <n v="200.07900000000001"/>
    <n v="627"/>
    <n v="0"/>
    <n v="4.2"/>
    <n v="7.6"/>
    <n v="840"/>
    <n v="1521"/>
    <n v="2"/>
    <x v="2"/>
    <n v="0.5"/>
    <n v="76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2"/>
    <s v="Polyline"/>
    <n v="1"/>
    <n v="19292"/>
    <n v="1"/>
    <n v="19292"/>
    <s v="2600 1174963479156"/>
    <n v="1174963479156"/>
    <s v="West Branch Dragoon Creek"/>
    <n v="200.08"/>
    <n v="628"/>
    <n v="0"/>
    <n v="4.2"/>
    <n v="7.6"/>
    <n v="840"/>
    <n v="1521"/>
    <n v="2"/>
    <x v="2"/>
    <n v="0.5"/>
    <n v="76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3"/>
    <s v="Polyline"/>
    <n v="1"/>
    <n v="19293"/>
    <n v="1"/>
    <n v="19293"/>
    <s v="2800 1174963479156"/>
    <n v="1174963479156"/>
    <s v="West Branch Dragoon Creek"/>
    <n v="200.08"/>
    <n v="627"/>
    <n v="0"/>
    <n v="4.2"/>
    <n v="7.6"/>
    <n v="840"/>
    <n v="1521"/>
    <n v="2"/>
    <x v="2"/>
    <n v="0.5"/>
    <n v="76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4"/>
    <s v="Polyline"/>
    <n v="1"/>
    <n v="19294"/>
    <n v="1"/>
    <n v="19294"/>
    <s v="3000 1174963479156"/>
    <n v="1174963479156"/>
    <s v="West Branch Dragoon Creek"/>
    <n v="200.08"/>
    <n v="627"/>
    <n v="0"/>
    <n v="4.2"/>
    <n v="7.6"/>
    <n v="840"/>
    <n v="1521"/>
    <n v="2"/>
    <x v="2"/>
    <n v="0.5"/>
    <n v="76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5"/>
    <s v="Polyline"/>
    <n v="1"/>
    <n v="19295"/>
    <n v="1"/>
    <n v="19295"/>
    <s v="3200 1174963479156"/>
    <n v="1174963479156"/>
    <s v="West Branch Dragoon Creek"/>
    <n v="200.38499999999999"/>
    <n v="627"/>
    <n v="5.0000000000000001E-3"/>
    <n v="4.2"/>
    <n v="7.5"/>
    <n v="842"/>
    <n v="1503"/>
    <n v="3"/>
    <x v="2"/>
    <n v="1"/>
    <n v="1503"/>
    <n v="200"/>
    <n v="1"/>
    <n v="842"/>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7"/>
    <s v="Polyline"/>
    <n v="1"/>
    <n v="19297"/>
    <n v="1"/>
    <n v="19297"/>
    <s v="3600 1174963479156"/>
    <n v="1174963479156"/>
    <s v="West Branch Dragoon Creek"/>
    <n v="200.08"/>
    <n v="633"/>
    <n v="0"/>
    <n v="4.2"/>
    <n v="7.5"/>
    <n v="840"/>
    <n v="1501"/>
    <n v="2"/>
    <x v="2"/>
    <n v="0.5"/>
    <n v="75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8"/>
    <s v="Polyline"/>
    <n v="1"/>
    <n v="19298"/>
    <n v="1"/>
    <n v="19298"/>
    <s v="3800 1174963479156"/>
    <n v="1174963479156"/>
    <s v="West Branch Dragoon Creek"/>
    <n v="200.08"/>
    <n v="633"/>
    <n v="0"/>
    <n v="4.2"/>
    <n v="7.5"/>
    <n v="840"/>
    <n v="1501"/>
    <n v="2"/>
    <x v="2"/>
    <n v="0.5"/>
    <n v="75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299"/>
    <s v="Polyline"/>
    <n v="1"/>
    <n v="19299"/>
    <n v="1"/>
    <n v="19299"/>
    <s v="4000 1174963479156"/>
    <n v="1174963479156"/>
    <s v="West Branch Dragoon Creek"/>
    <n v="200.08"/>
    <n v="633"/>
    <n v="0"/>
    <n v="4.2"/>
    <n v="7.5"/>
    <n v="840"/>
    <n v="1501"/>
    <n v="2"/>
    <x v="2"/>
    <n v="0.5"/>
    <n v="751"/>
    <n v="100"/>
    <n v="1"/>
    <n v="84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3"/>
    <s v="Polyline"/>
    <n v="1"/>
    <n v="19303"/>
    <n v="1"/>
    <n v="19303"/>
    <s v="4800 1174963479156"/>
    <n v="1174963479156"/>
    <s v="West Branch Dragoon Creek"/>
    <n v="200.07300000000001"/>
    <n v="639"/>
    <n v="5.0000000000000001E-3"/>
    <n v="4.0999999999999996"/>
    <n v="7.5"/>
    <n v="820"/>
    <n v="1501"/>
    <n v="3"/>
    <x v="2"/>
    <n v="1"/>
    <n v="1501"/>
    <n v="200"/>
    <n v="1"/>
    <n v="82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4"/>
    <s v="Polyline"/>
    <n v="1"/>
    <n v="19304"/>
    <n v="1"/>
    <n v="19304"/>
    <s v="5000 1174963479156"/>
    <n v="1174963479156"/>
    <s v="West Branch Dragoon Creek"/>
    <n v="200.07300000000001"/>
    <n v="639"/>
    <n v="0"/>
    <n v="4.0999999999999996"/>
    <n v="7.5"/>
    <n v="820"/>
    <n v="1501"/>
    <n v="2"/>
    <x v="2"/>
    <n v="0.5"/>
    <n v="751"/>
    <n v="100"/>
    <n v="1"/>
    <n v="82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5"/>
    <s v="Polyline"/>
    <n v="1"/>
    <n v="19305"/>
    <n v="1"/>
    <n v="19305"/>
    <s v="5200 1174963479156"/>
    <n v="1174963479156"/>
    <s v="West Branch Dragoon Creek"/>
    <n v="200.07300000000001"/>
    <n v="640"/>
    <n v="5.0000000000000001E-3"/>
    <n v="4.0999999999999996"/>
    <n v="7.5"/>
    <n v="820"/>
    <n v="1501"/>
    <n v="3"/>
    <x v="2"/>
    <n v="1"/>
    <n v="1501"/>
    <n v="200"/>
    <n v="1"/>
    <n v="82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6"/>
    <s v="Polyline"/>
    <n v="1"/>
    <n v="19306"/>
    <n v="1"/>
    <n v="19306"/>
    <s v="5400 1174963479156"/>
    <n v="1174963479156"/>
    <s v="West Branch Dragoon Creek"/>
    <n v="200.077"/>
    <n v="640"/>
    <n v="0"/>
    <n v="4.0999999999999996"/>
    <n v="7.5"/>
    <n v="820"/>
    <n v="1501"/>
    <n v="1"/>
    <x v="2"/>
    <n v="0.25"/>
    <n v="375"/>
    <n v="50"/>
    <n v="1"/>
    <n v="82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7"/>
    <s v="Polyline"/>
    <n v="1"/>
    <n v="19307"/>
    <n v="1"/>
    <n v="19307"/>
    <s v="5600 1174963479156"/>
    <n v="1174963479156"/>
    <s v="West Branch Dragoon Creek"/>
    <n v="200.078"/>
    <n v="640"/>
    <n v="0"/>
    <n v="4"/>
    <n v="7.3"/>
    <n v="800"/>
    <n v="1461"/>
    <n v="1"/>
    <x v="2"/>
    <n v="0.25"/>
    <n v="365"/>
    <n v="50"/>
    <n v="1"/>
    <n v="80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09"/>
    <s v="Polyline"/>
    <n v="1"/>
    <n v="19309"/>
    <n v="1"/>
    <n v="19309"/>
    <s v="6000 1174963479156"/>
    <n v="1174963479156"/>
    <s v="West Branch Dragoon Creek"/>
    <n v="200.078"/>
    <n v="640"/>
    <n v="0"/>
    <n v="4"/>
    <n v="7.3"/>
    <n v="800"/>
    <n v="1461"/>
    <n v="1"/>
    <x v="2"/>
    <n v="0.25"/>
    <n v="365"/>
    <n v="50"/>
    <n v="1"/>
    <n v="80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10"/>
    <s v="Polyline"/>
    <n v="1"/>
    <n v="19310"/>
    <n v="1"/>
    <n v="19310"/>
    <s v="6200 1174963479156"/>
    <n v="1174963479156"/>
    <s v="West Branch Dragoon Creek"/>
    <n v="200.078"/>
    <n v="640"/>
    <n v="0"/>
    <n v="4"/>
    <n v="7.3"/>
    <n v="800"/>
    <n v="1461"/>
    <n v="1"/>
    <x v="2"/>
    <n v="0.25"/>
    <n v="365"/>
    <n v="50"/>
    <n v="1"/>
    <n v="800"/>
    <n v="200"/>
    <n v="1"/>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13"/>
    <s v="Polyline"/>
    <n v="1"/>
    <n v="19313"/>
    <n v="1"/>
    <n v="19313"/>
    <s v="6800 1174963479156"/>
    <n v="1174963479156"/>
    <s v="West Branch Dragoon Creek"/>
    <n v="200.078"/>
    <n v="645"/>
    <n v="5.0000000000000001E-3"/>
    <n v="4"/>
    <n v="7.3"/>
    <n v="800"/>
    <n v="1461"/>
    <n v="1"/>
    <x v="2"/>
    <n v="0.25"/>
    <n v="365"/>
    <n v="50"/>
    <n v="1"/>
    <n v="800"/>
    <n v="200"/>
    <n v="0"/>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19314"/>
    <s v="Polyline"/>
    <n v="1"/>
    <n v="19314"/>
    <n v="1"/>
    <n v="19314"/>
    <s v="7000 1174963479156"/>
    <n v="1174963479156"/>
    <s v="West Branch Dragoon Creek"/>
    <n v="200.38399999999999"/>
    <n v="645"/>
    <n v="5.0000000000000001E-3"/>
    <n v="4"/>
    <n v="7.3"/>
    <n v="802"/>
    <n v="1463"/>
    <n v="1"/>
    <x v="2"/>
    <n v="0.25"/>
    <n v="366"/>
    <n v="50"/>
    <n v="1"/>
    <n v="802"/>
    <n v="200"/>
    <n v="0"/>
    <n v="1"/>
    <n v="4"/>
    <s v="meandering"/>
    <s v="Oncorhynchus mykiss"/>
    <s v="summer"/>
    <x v="0"/>
    <x v="0"/>
    <x v="1"/>
    <s v="SPMAI-s"/>
    <s v="na"/>
    <s v="na"/>
    <s v="independent"/>
    <s v="extirpated via barriers"/>
    <s v="anthropogenically blocked"/>
    <n v="170103080202"/>
    <s v="West Branch Dragoon Creek"/>
    <s v="N"/>
    <s v=" "/>
    <s v="Interior Columbia"/>
    <n v="0"/>
    <n v="181757.15596800001"/>
    <n v="1126647742.53"/>
  </r>
  <r>
    <n v="21218"/>
    <s v="Polyline"/>
    <n v="1"/>
    <n v="21218"/>
    <n v="1"/>
    <n v="21218"/>
    <s v="31600 1175345477948"/>
    <n v="1175345477948"/>
    <s v="Little Spokane River"/>
    <n v="200.08500000000001"/>
    <n v="512"/>
    <n v="0"/>
    <n v="14.7"/>
    <n v="23.1"/>
    <n v="2941"/>
    <n v="4622"/>
    <n v="2"/>
    <x v="2"/>
    <n v="0.5"/>
    <n v="2311"/>
    <n v="1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0"/>
    <s v="Polyline"/>
    <n v="1"/>
    <n v="21220"/>
    <n v="1"/>
    <n v="21220"/>
    <s v="32000 1175345477948"/>
    <n v="1175345477948"/>
    <s v="Little Spokane River"/>
    <n v="200.39"/>
    <n v="513"/>
    <n v="5.0000000000000001E-3"/>
    <n v="14.7"/>
    <n v="23.1"/>
    <n v="2946"/>
    <n v="4629"/>
    <n v="3"/>
    <x v="2"/>
    <n v="1"/>
    <n v="4629"/>
    <n v="200"/>
    <n v="1"/>
    <n v="2946"/>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1"/>
    <s v="Polyline"/>
    <n v="1"/>
    <n v="21221"/>
    <n v="1"/>
    <n v="21221"/>
    <s v="32200 1175345477948"/>
    <n v="1175345477948"/>
    <s v="Little Spokane River"/>
    <n v="200.08500000000001"/>
    <n v="514"/>
    <n v="0.01"/>
    <n v="14.7"/>
    <n v="23.1"/>
    <n v="2941"/>
    <n v="4622"/>
    <n v="3"/>
    <x v="2"/>
    <n v="1"/>
    <n v="4622"/>
    <n v="2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2"/>
    <s v="Polyline"/>
    <n v="1"/>
    <n v="21222"/>
    <n v="1"/>
    <n v="21222"/>
    <s v="32400 1175345477948"/>
    <n v="1175345477948"/>
    <s v="Little Spokane River"/>
    <n v="200.08500000000001"/>
    <n v="514"/>
    <n v="5.0000000000000001E-3"/>
    <n v="14.7"/>
    <n v="23.1"/>
    <n v="2941"/>
    <n v="4622"/>
    <n v="3"/>
    <x v="2"/>
    <n v="1"/>
    <n v="4622"/>
    <n v="2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3"/>
    <s v="Polyline"/>
    <n v="1"/>
    <n v="21223"/>
    <n v="1"/>
    <n v="21223"/>
    <s v="32600 1175345477948"/>
    <n v="1175345477948"/>
    <s v="Little Spokane River"/>
    <n v="200.08600000000001"/>
    <n v="514"/>
    <n v="5.0000000000000001E-3"/>
    <n v="14.7"/>
    <n v="23.1"/>
    <n v="2941"/>
    <n v="4622"/>
    <n v="3"/>
    <x v="2"/>
    <n v="1"/>
    <n v="4622"/>
    <n v="2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4"/>
    <s v="Polyline"/>
    <n v="1"/>
    <n v="21224"/>
    <n v="1"/>
    <n v="21224"/>
    <s v="32800 1175345477948"/>
    <n v="1175345477948"/>
    <s v="Little Spokane River"/>
    <n v="200.09899999999999"/>
    <n v="514"/>
    <n v="0"/>
    <n v="14.7"/>
    <n v="23.1"/>
    <n v="2941"/>
    <n v="4622"/>
    <n v="2"/>
    <x v="2"/>
    <n v="0.5"/>
    <n v="2311"/>
    <n v="1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5"/>
    <s v="Polyline"/>
    <n v="1"/>
    <n v="21225"/>
    <n v="1"/>
    <n v="21225"/>
    <s v="33000 1175345477948"/>
    <n v="1175345477948"/>
    <s v="Little Spokane River"/>
    <n v="200.09899999999999"/>
    <n v="514"/>
    <n v="0"/>
    <n v="14.7"/>
    <n v="23.1"/>
    <n v="2941"/>
    <n v="4622"/>
    <n v="2"/>
    <x v="2"/>
    <n v="0.5"/>
    <n v="2311"/>
    <n v="1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7"/>
    <s v="Polyline"/>
    <n v="1"/>
    <n v="21227"/>
    <n v="1"/>
    <n v="21227"/>
    <s v="33400 1175345477948"/>
    <n v="1175345477948"/>
    <s v="Little Spokane River"/>
    <n v="200.09899999999999"/>
    <n v="517"/>
    <n v="5.0000000000000001E-3"/>
    <n v="14.7"/>
    <n v="23.1"/>
    <n v="2941"/>
    <n v="4622"/>
    <n v="3"/>
    <x v="2"/>
    <n v="1"/>
    <n v="4622"/>
    <n v="2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8"/>
    <s v="Polyline"/>
    <n v="1"/>
    <n v="21228"/>
    <n v="1"/>
    <n v="21228"/>
    <s v="33600 1175345477948"/>
    <n v="1175345477948"/>
    <s v="Little Spokane River"/>
    <n v="200.09100000000001"/>
    <n v="518"/>
    <n v="5.0000000000000001E-3"/>
    <n v="14.7"/>
    <n v="23.1"/>
    <n v="2941"/>
    <n v="4622"/>
    <n v="3"/>
    <x v="2"/>
    <n v="1"/>
    <n v="4622"/>
    <n v="200"/>
    <n v="1"/>
    <n v="294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29"/>
    <s v="Polyline"/>
    <n v="1"/>
    <n v="21229"/>
    <n v="1"/>
    <n v="21229"/>
    <s v="338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0"/>
    <s v="Polyline"/>
    <n v="1"/>
    <n v="21230"/>
    <n v="1"/>
    <n v="21230"/>
    <s v="34000 1175345477948"/>
    <n v="1175345477948"/>
    <s v="Little Spokane River"/>
    <n v="200.084"/>
    <n v="520"/>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1"/>
    <s v="Polyline"/>
    <n v="1"/>
    <n v="21231"/>
    <n v="1"/>
    <n v="21231"/>
    <s v="34200 1175345477948"/>
    <n v="1175345477948"/>
    <s v="Little Spokane River"/>
    <n v="200.083"/>
    <n v="519"/>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2"/>
    <s v="Polyline"/>
    <n v="1"/>
    <n v="21232"/>
    <n v="1"/>
    <n v="21232"/>
    <s v="34400 1175345477948"/>
    <n v="1175345477948"/>
    <s v="Little Spokane River"/>
    <n v="200.38800000000001"/>
    <n v="519"/>
    <n v="0"/>
    <n v="14.3"/>
    <n v="22.4"/>
    <n v="2866"/>
    <n v="4489"/>
    <n v="2"/>
    <x v="2"/>
    <n v="0.5"/>
    <n v="2245"/>
    <n v="100"/>
    <n v="1"/>
    <n v="2866"/>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3"/>
    <s v="Polyline"/>
    <n v="1"/>
    <n v="21233"/>
    <n v="1"/>
    <n v="21233"/>
    <s v="346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4"/>
    <s v="Polyline"/>
    <n v="1"/>
    <n v="21234"/>
    <n v="1"/>
    <n v="21234"/>
    <s v="348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5"/>
    <s v="Polyline"/>
    <n v="1"/>
    <n v="21235"/>
    <n v="1"/>
    <n v="21235"/>
    <s v="35000 1175345477948"/>
    <n v="1175345477948"/>
    <s v="Little Spokane River"/>
    <n v="200.084"/>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6"/>
    <s v="Polyline"/>
    <n v="1"/>
    <n v="21236"/>
    <n v="1"/>
    <n v="21236"/>
    <s v="352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7"/>
    <s v="Polyline"/>
    <n v="1"/>
    <n v="21237"/>
    <n v="1"/>
    <n v="21237"/>
    <s v="354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8"/>
    <s v="Polyline"/>
    <n v="1"/>
    <n v="21238"/>
    <n v="1"/>
    <n v="21238"/>
    <s v="356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39"/>
    <s v="Polyline"/>
    <n v="1"/>
    <n v="21239"/>
    <n v="1"/>
    <n v="21239"/>
    <s v="35800 1175345477948"/>
    <n v="1175345477948"/>
    <s v="Little Spokane River"/>
    <n v="200.38800000000001"/>
    <n v="518"/>
    <n v="0"/>
    <n v="14.3"/>
    <n v="22.4"/>
    <n v="2866"/>
    <n v="4489"/>
    <n v="2"/>
    <x v="2"/>
    <n v="0.5"/>
    <n v="2245"/>
    <n v="100"/>
    <n v="1"/>
    <n v="2866"/>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0"/>
    <s v="Polyline"/>
    <n v="1"/>
    <n v="21240"/>
    <n v="1"/>
    <n v="21240"/>
    <s v="360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1"/>
    <s v="Polyline"/>
    <n v="1"/>
    <n v="21241"/>
    <n v="1"/>
    <n v="21241"/>
    <s v="362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2"/>
    <s v="Polyline"/>
    <n v="1"/>
    <n v="21242"/>
    <n v="1"/>
    <n v="21242"/>
    <s v="364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3"/>
    <s v="Polyline"/>
    <n v="1"/>
    <n v="21243"/>
    <n v="1"/>
    <n v="21243"/>
    <s v="366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4"/>
    <s v="Polyline"/>
    <n v="1"/>
    <n v="21244"/>
    <n v="1"/>
    <n v="21244"/>
    <s v="368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5"/>
    <s v="Polyline"/>
    <n v="1"/>
    <n v="21245"/>
    <n v="1"/>
    <n v="21245"/>
    <s v="37000 1175345477948"/>
    <n v="1175345477948"/>
    <s v="Little Spokane River"/>
    <n v="200.38900000000001"/>
    <n v="518"/>
    <n v="0"/>
    <n v="14.3"/>
    <n v="22.4"/>
    <n v="2866"/>
    <n v="4489"/>
    <n v="2"/>
    <x v="2"/>
    <n v="0.5"/>
    <n v="2245"/>
    <n v="100"/>
    <n v="1"/>
    <n v="2866"/>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6"/>
    <s v="Polyline"/>
    <n v="1"/>
    <n v="21246"/>
    <n v="1"/>
    <n v="21246"/>
    <s v="372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7"/>
    <s v="Polyline"/>
    <n v="1"/>
    <n v="21247"/>
    <n v="1"/>
    <n v="21247"/>
    <s v="37400 1175345477948"/>
    <n v="1175345477948"/>
    <s v="Little Spokane River"/>
    <n v="200.083"/>
    <n v="518"/>
    <n v="0"/>
    <n v="14.3"/>
    <n v="22.4"/>
    <n v="2861"/>
    <n v="4482"/>
    <n v="2"/>
    <x v="2"/>
    <n v="0.5"/>
    <n v="2241"/>
    <n v="1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8"/>
    <s v="Polyline"/>
    <n v="1"/>
    <n v="21248"/>
    <n v="1"/>
    <n v="21248"/>
    <s v="37600 1175345477948"/>
    <n v="1175345477948"/>
    <s v="Little Spokane River"/>
    <n v="200.083"/>
    <n v="518"/>
    <n v="5.0000000000000001E-3"/>
    <n v="14.3"/>
    <n v="22.4"/>
    <n v="2861"/>
    <n v="4482"/>
    <n v="3"/>
    <x v="2"/>
    <n v="1"/>
    <n v="4482"/>
    <n v="2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49"/>
    <s v="Polyline"/>
    <n v="1"/>
    <n v="21249"/>
    <n v="1"/>
    <n v="21249"/>
    <s v="37800 1175345477948"/>
    <n v="1175345477948"/>
    <s v="Little Spokane River"/>
    <n v="200.083"/>
    <n v="519"/>
    <n v="5.0000000000000001E-3"/>
    <n v="14.3"/>
    <n v="22.4"/>
    <n v="2861"/>
    <n v="4482"/>
    <n v="3"/>
    <x v="2"/>
    <n v="1"/>
    <n v="4482"/>
    <n v="2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3"/>
    <s v="Polyline"/>
    <n v="1"/>
    <n v="21253"/>
    <n v="1"/>
    <n v="21253"/>
    <s v="38600 1175345477948"/>
    <n v="1175345477948"/>
    <s v="Little Spokane River"/>
    <n v="200.083"/>
    <n v="520"/>
    <n v="5.0000000000000001E-3"/>
    <n v="14.3"/>
    <n v="22.4"/>
    <n v="2861"/>
    <n v="4482"/>
    <n v="3"/>
    <x v="2"/>
    <n v="1"/>
    <n v="4482"/>
    <n v="200"/>
    <n v="1"/>
    <n v="286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58"/>
    <s v="Polyline"/>
    <n v="1"/>
    <n v="21258"/>
    <n v="1"/>
    <n v="21258"/>
    <s v="39600 1175345477948"/>
    <n v="1175345477948"/>
    <s v="Little Spokane River"/>
    <n v="200.078"/>
    <n v="522"/>
    <n v="5.0000000000000001E-3"/>
    <n v="14.1"/>
    <n v="22.2"/>
    <n v="2821"/>
    <n v="4442"/>
    <n v="3"/>
    <x v="2"/>
    <n v="1"/>
    <n v="444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60"/>
    <s v="Polyline"/>
    <n v="1"/>
    <n v="21260"/>
    <n v="1"/>
    <n v="21260"/>
    <s v="40000 1175345477948"/>
    <n v="1175345477948"/>
    <s v="Little Spokane River"/>
    <n v="200.078"/>
    <n v="520"/>
    <n v="5.0000000000000001E-3"/>
    <n v="14.1"/>
    <n v="22.2"/>
    <n v="2821"/>
    <n v="4442"/>
    <n v="3"/>
    <x v="2"/>
    <n v="1"/>
    <n v="444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62"/>
    <s v="Polyline"/>
    <n v="1"/>
    <n v="21262"/>
    <n v="1"/>
    <n v="21262"/>
    <s v="40400 1175345477948"/>
    <n v="1175345477948"/>
    <s v="Little Spokane River"/>
    <n v="200.078"/>
    <n v="521"/>
    <n v="5.0000000000000001E-3"/>
    <n v="14.1"/>
    <n v="22.2"/>
    <n v="2821"/>
    <n v="4442"/>
    <n v="3"/>
    <x v="2"/>
    <n v="1"/>
    <n v="444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63"/>
    <s v="Polyline"/>
    <n v="1"/>
    <n v="21263"/>
    <n v="1"/>
    <n v="21263"/>
    <s v="40600 1175345477948"/>
    <n v="1175345477948"/>
    <s v="Little Spokane River"/>
    <n v="200.078"/>
    <n v="521"/>
    <n v="5.0000000000000001E-3"/>
    <n v="14.1"/>
    <n v="22.2"/>
    <n v="2821"/>
    <n v="4442"/>
    <n v="3"/>
    <x v="2"/>
    <n v="1"/>
    <n v="4442"/>
    <n v="200"/>
    <n v="1"/>
    <n v="2821"/>
    <n v="2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65"/>
    <s v="Polyline"/>
    <n v="1"/>
    <n v="21265"/>
    <n v="1"/>
    <n v="21265"/>
    <s v="41000 1175345477948"/>
    <n v="1175345477948"/>
    <s v="Little Spokane River"/>
    <n v="200.078"/>
    <n v="523"/>
    <n v="0"/>
    <n v="14.1"/>
    <n v="22.2"/>
    <n v="2821"/>
    <n v="4442"/>
    <n v="2"/>
    <x v="2"/>
    <n v="0.5"/>
    <n v="2221"/>
    <n v="100"/>
    <n v="1"/>
    <n v="282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67"/>
    <s v="Polyline"/>
    <n v="1"/>
    <n v="21267"/>
    <n v="1"/>
    <n v="21267"/>
    <s v="41400 1175345477948"/>
    <n v="1175345477948"/>
    <s v="Little Spokane River"/>
    <n v="200.078"/>
    <n v="523"/>
    <n v="0"/>
    <n v="14.1"/>
    <n v="22.2"/>
    <n v="2821"/>
    <n v="4442"/>
    <n v="2"/>
    <x v="2"/>
    <n v="0.5"/>
    <n v="2221"/>
    <n v="100"/>
    <n v="1"/>
    <n v="282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69"/>
    <s v="Polyline"/>
    <n v="1"/>
    <n v="21269"/>
    <n v="1"/>
    <n v="21269"/>
    <s v="41800 1175345477948"/>
    <n v="1175345477948"/>
    <s v="Little Spokane River"/>
    <n v="200.078"/>
    <n v="524"/>
    <n v="0"/>
    <n v="14.1"/>
    <n v="22.2"/>
    <n v="2821"/>
    <n v="4442"/>
    <n v="2"/>
    <x v="2"/>
    <n v="0.5"/>
    <n v="2221"/>
    <n v="100"/>
    <n v="1"/>
    <n v="2821"/>
    <n v="200"/>
    <n v="1"/>
    <n v="1"/>
    <n v="4"/>
    <s v="meandering"/>
    <s v="Oncorhynchus mykiss"/>
    <s v="summer"/>
    <x v="0"/>
    <x v="0"/>
    <x v="1"/>
    <s v="SPMAI-s"/>
    <s v="na"/>
    <s v="na"/>
    <s v="independent"/>
    <s v="extirpated via barriers"/>
    <s v="anthropogenically blocked"/>
    <n v="170103080301"/>
    <s v="Eloikd Lake"/>
    <s v="N"/>
    <s v=" "/>
    <s v="Interior Columbia"/>
    <n v="0"/>
    <n v="341096.01683600002"/>
    <n v="3419867643.7600002"/>
  </r>
  <r>
    <n v="21276"/>
    <s v="Polyline"/>
    <n v="1"/>
    <n v="21276"/>
    <n v="1"/>
    <n v="21276"/>
    <s v="43200 1175345477948"/>
    <n v="1175345477948"/>
    <s v="Little Spokane River"/>
    <n v="200.37799999999999"/>
    <n v="531"/>
    <n v="0"/>
    <n v="14.1"/>
    <n v="22.2"/>
    <n v="2825"/>
    <n v="4448"/>
    <n v="2"/>
    <x v="2"/>
    <n v="0.5"/>
    <n v="2224"/>
    <n v="100"/>
    <n v="1"/>
    <n v="2825"/>
    <n v="2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0"/>
    <s v="Polyline"/>
    <n v="1"/>
    <n v="21280"/>
    <n v="1"/>
    <n v="21280"/>
    <s v="44000 1175345477948"/>
    <n v="1175345477948"/>
    <s v="Little Spokane River"/>
    <n v="200.07599999999999"/>
    <n v="536"/>
    <n v="0"/>
    <n v="14.1"/>
    <n v="22.2"/>
    <n v="2821"/>
    <n v="4442"/>
    <n v="2"/>
    <x v="2"/>
    <n v="0.5"/>
    <n v="2221"/>
    <n v="100"/>
    <n v="1"/>
    <n v="2821"/>
    <n v="2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3"/>
    <s v="Polyline"/>
    <n v="1"/>
    <n v="21283"/>
    <n v="1"/>
    <n v="21283"/>
    <s v="44600 1175345477948"/>
    <n v="1175345477948"/>
    <s v="Little Spokane River"/>
    <n v="200.07"/>
    <n v="542"/>
    <n v="5.0000000000000001E-3"/>
    <n v="14.1"/>
    <n v="22.2"/>
    <n v="2821"/>
    <n v="4442"/>
    <n v="3"/>
    <x v="2"/>
    <n v="1"/>
    <n v="4442"/>
    <n v="200"/>
    <n v="1"/>
    <n v="2821"/>
    <n v="200"/>
    <n v="1"/>
    <n v="1"/>
    <n v="4"/>
    <s v="island-braided"/>
    <s v="Oncorhynchus mykiss"/>
    <s v="summer"/>
    <x v="0"/>
    <x v="0"/>
    <x v="1"/>
    <s v="SPMAI-s"/>
    <s v="na"/>
    <s v="na"/>
    <s v="independent"/>
    <s v="extirpated via barriers"/>
    <s v="anthropogenically blocked"/>
    <n v="170103080301"/>
    <s v="Eloikd Lake"/>
    <s v="N"/>
    <s v=" "/>
    <s v="Interior Columbia"/>
    <n v="0"/>
    <n v="341096.01683600002"/>
    <n v="3419867643.7600002"/>
  </r>
  <r>
    <n v="21286"/>
    <s v="Polyline"/>
    <n v="1"/>
    <n v="21286"/>
    <n v="1"/>
    <n v="21286"/>
    <s v="45200 1175345477948"/>
    <n v="1175345477948"/>
    <s v="Little Spokane River"/>
    <n v="200.07"/>
    <n v="543"/>
    <n v="5.0000000000000001E-3"/>
    <n v="14.1"/>
    <n v="22.1"/>
    <n v="2821"/>
    <n v="4422"/>
    <n v="3"/>
    <x v="2"/>
    <n v="1"/>
    <n v="442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88"/>
    <s v="Polyline"/>
    <n v="1"/>
    <n v="21288"/>
    <n v="1"/>
    <n v="21288"/>
    <s v="45600 1175345477948"/>
    <n v="1175345477948"/>
    <s v="Little Spokane River"/>
    <n v="200.06899999999999"/>
    <n v="542"/>
    <n v="5.0000000000000001E-3"/>
    <n v="14.1"/>
    <n v="22.1"/>
    <n v="2821"/>
    <n v="4422"/>
    <n v="3"/>
    <x v="2"/>
    <n v="1"/>
    <n v="442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89"/>
    <s v="Polyline"/>
    <n v="1"/>
    <n v="21289"/>
    <n v="1"/>
    <n v="21289"/>
    <s v="45800 1175345477948"/>
    <n v="1175345477948"/>
    <s v="Little Spokane River"/>
    <n v="200.375"/>
    <n v="545"/>
    <n v="0"/>
    <n v="14.1"/>
    <n v="22.1"/>
    <n v="2825"/>
    <n v="4428"/>
    <n v="2"/>
    <x v="2"/>
    <n v="0.5"/>
    <n v="2214"/>
    <n v="100"/>
    <n v="1"/>
    <n v="2825"/>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91"/>
    <s v="Polyline"/>
    <n v="1"/>
    <n v="21291"/>
    <n v="1"/>
    <n v="21291"/>
    <s v="46200 1175345477948"/>
    <n v="1175345477948"/>
    <s v="Little Spokane River"/>
    <n v="200.06899999999999"/>
    <n v="548"/>
    <n v="5.0000000000000001E-3"/>
    <n v="14.1"/>
    <n v="22.1"/>
    <n v="2821"/>
    <n v="4422"/>
    <n v="3"/>
    <x v="2"/>
    <n v="1"/>
    <n v="442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92"/>
    <s v="Polyline"/>
    <n v="1"/>
    <n v="21292"/>
    <n v="1"/>
    <n v="21292"/>
    <s v="46400 1175345477948"/>
    <n v="1175345477948"/>
    <s v="Little Spokane River"/>
    <n v="200.07"/>
    <n v="550"/>
    <n v="5.0000000000000001E-3"/>
    <n v="14.1"/>
    <n v="22.1"/>
    <n v="2821"/>
    <n v="4422"/>
    <n v="3"/>
    <x v="2"/>
    <n v="1"/>
    <n v="4422"/>
    <n v="200"/>
    <n v="1"/>
    <n v="2821"/>
    <n v="200"/>
    <n v="1"/>
    <n v="1"/>
    <n v="3"/>
    <s v="meandering"/>
    <s v="Oncorhynchus mykiss"/>
    <s v="summer"/>
    <x v="0"/>
    <x v="0"/>
    <x v="1"/>
    <s v="SPMAI-s"/>
    <s v="na"/>
    <s v="na"/>
    <s v="independent"/>
    <s v="extirpated via barriers"/>
    <s v="anthropogenically blocked"/>
    <n v="170103080301"/>
    <s v="Eloikd Lake"/>
    <s v="N"/>
    <s v=" "/>
    <s v="Interior Columbia"/>
    <n v="0"/>
    <n v="341096.01683600002"/>
    <n v="3419867643.7600002"/>
  </r>
  <r>
    <n v="21293"/>
    <s v="Polyline"/>
    <n v="1"/>
    <n v="21293"/>
    <n v="0"/>
    <n v="21293"/>
    <s v="46600 1175345477948"/>
    <n v="1175345477948"/>
    <s v="Little Spokane River"/>
    <n v="200.06399999999999"/>
    <n v="547"/>
    <n v="0"/>
    <n v="14.1"/>
    <n v="22.1"/>
    <n v="2821"/>
    <n v="4421"/>
    <n v="1"/>
    <x v="2"/>
    <n v="0.25"/>
    <n v="1105"/>
    <n v="50"/>
    <n v="1"/>
    <n v="2821"/>
    <n v="200"/>
    <n v="1"/>
    <n v="1"/>
    <n v="4"/>
    <s v="island-braided"/>
    <s v=" "/>
    <s v=" "/>
    <x v="1"/>
    <x v="2"/>
    <x v="5"/>
    <s v=" "/>
    <s v=" "/>
    <s v=" "/>
    <s v=" "/>
    <s v=" "/>
    <s v=" "/>
    <s v=" "/>
    <s v=" "/>
    <s v=" "/>
    <s v=" "/>
    <s v=" "/>
    <n v="0"/>
    <n v="0"/>
    <n v="0"/>
  </r>
  <r>
    <n v="21295"/>
    <s v="Polyline"/>
    <n v="1"/>
    <n v="21295"/>
    <n v="1"/>
    <n v="21295"/>
    <s v="47000 1175345477948"/>
    <n v="1175345477948"/>
    <s v="Little Spokane River"/>
    <n v="200.36600000000001"/>
    <n v="547"/>
    <n v="5.0000000000000001E-3"/>
    <n v="12.4"/>
    <n v="19.7"/>
    <n v="2485"/>
    <n v="3947"/>
    <n v="1"/>
    <x v="2"/>
    <n v="0.25"/>
    <n v="987"/>
    <n v="50"/>
    <n v="1"/>
    <n v="2485"/>
    <n v="200"/>
    <n v="1"/>
    <n v="1"/>
    <n v="2"/>
    <s v="meandering"/>
    <s v="Oncorhynchus mykiss"/>
    <s v="summer"/>
    <x v="0"/>
    <x v="0"/>
    <x v="1"/>
    <s v="SPMAI-s"/>
    <s v="na"/>
    <s v="na"/>
    <s v="independent"/>
    <s v="extirpated via barriers"/>
    <s v="anthropogenically blocked"/>
    <n v="170103080102"/>
    <s v="Diamond Lake"/>
    <s v="N"/>
    <s v=" "/>
    <s v="Interior Columbia"/>
    <n v="0"/>
    <n v="494336.69625199999"/>
    <n v="4957379940.9700003"/>
  </r>
  <r>
    <n v="21296"/>
    <s v="Polyline"/>
    <n v="1"/>
    <n v="21296"/>
    <n v="1"/>
    <n v="21296"/>
    <s v="47200 1175345477948"/>
    <n v="1175345477948"/>
    <s v="Little Spokane River"/>
    <n v="200.06100000000001"/>
    <n v="547"/>
    <n v="0"/>
    <n v="12.4"/>
    <n v="19.7"/>
    <n v="2481"/>
    <n v="3941"/>
    <n v="1"/>
    <x v="2"/>
    <n v="0.25"/>
    <n v="985"/>
    <n v="50"/>
    <n v="1"/>
    <n v="2481"/>
    <n v="200"/>
    <n v="1"/>
    <n v="1"/>
    <n v="2"/>
    <s v="meandering"/>
    <s v="Oncorhynchus mykiss"/>
    <s v="summer"/>
    <x v="0"/>
    <x v="0"/>
    <x v="1"/>
    <s v="SPMAI-s"/>
    <s v="na"/>
    <s v="na"/>
    <s v="independent"/>
    <s v="extirpated via barriers"/>
    <s v="anthropogenically blocked"/>
    <n v="170103080102"/>
    <s v="Diamond Lake"/>
    <s v="N"/>
    <s v=" "/>
    <s v="Interior Columbia"/>
    <n v="0"/>
    <n v="494336.69625199999"/>
    <n v="4957379940.9700003"/>
  </r>
  <r>
    <n v="21297"/>
    <s v="Polyline"/>
    <n v="1"/>
    <n v="21297"/>
    <n v="1"/>
    <n v="21297"/>
    <s v="47400 1175345477948"/>
    <n v="1175345477948"/>
    <s v="Little Spokane River"/>
    <n v="200.06100000000001"/>
    <n v="547"/>
    <n v="5.0000000000000001E-3"/>
    <n v="12.4"/>
    <n v="19.7"/>
    <n v="2481"/>
    <n v="3941"/>
    <n v="1"/>
    <x v="2"/>
    <n v="0.25"/>
    <n v="985"/>
    <n v="50"/>
    <n v="1"/>
    <n v="2481"/>
    <n v="200"/>
    <n v="1"/>
    <n v="1"/>
    <n v="2"/>
    <s v="meandering"/>
    <s v="Oncorhynchus mykiss"/>
    <s v="summer"/>
    <x v="0"/>
    <x v="0"/>
    <x v="1"/>
    <s v="SPMAI-s"/>
    <s v="na"/>
    <s v="na"/>
    <s v="independent"/>
    <s v="extirpated via barriers"/>
    <s v="anthropogenically blocked"/>
    <n v="170103080102"/>
    <s v="Diamond Lake"/>
    <s v="N"/>
    <s v=" "/>
    <s v="Interior Columbia"/>
    <n v="0"/>
    <n v="494336.69625199999"/>
    <n v="4957379940.9700003"/>
  </r>
  <r>
    <n v="21298"/>
    <s v="Polyline"/>
    <n v="1"/>
    <n v="21298"/>
    <n v="1"/>
    <n v="21298"/>
    <s v="47600 1175345477948"/>
    <n v="1175345477948"/>
    <s v="Little Spokane River"/>
    <n v="200.05799999999999"/>
    <n v="548"/>
    <n v="0"/>
    <n v="11.9"/>
    <n v="19"/>
    <n v="2381"/>
    <n v="3801"/>
    <n v="2"/>
    <x v="2"/>
    <n v="0.5"/>
    <n v="1901"/>
    <n v="100"/>
    <n v="1"/>
    <n v="2381"/>
    <n v="200"/>
    <n v="1"/>
    <n v="1"/>
    <n v="2"/>
    <s v="meandering"/>
    <s v="Oncorhynchus mykiss"/>
    <s v="summer"/>
    <x v="0"/>
    <x v="0"/>
    <x v="1"/>
    <s v="SPMAI-s"/>
    <s v="na"/>
    <s v="na"/>
    <s v="independent"/>
    <s v="extirpated via barriers"/>
    <s v="anthropogenically blocked"/>
    <n v="170103080102"/>
    <s v="Diamond Lake"/>
    <s v="N"/>
    <s v=" "/>
    <s v="Interior Columbia"/>
    <n v="0"/>
    <n v="494336.69625199999"/>
    <n v="4957379940.9700003"/>
  </r>
  <r>
    <n v="21299"/>
    <s v="Polyline"/>
    <n v="1"/>
    <n v="21299"/>
    <n v="1"/>
    <n v="21299"/>
    <s v="47800 1175345477948"/>
    <n v="1175345477948"/>
    <s v="Little Spokane River"/>
    <n v="200.05799999999999"/>
    <n v="547"/>
    <n v="1.4999999999999999E-2"/>
    <n v="11.9"/>
    <n v="19"/>
    <n v="2381"/>
    <n v="3801"/>
    <n v="3"/>
    <x v="2"/>
    <n v="1"/>
    <n v="3801"/>
    <n v="200"/>
    <n v="1"/>
    <n v="2381"/>
    <n v="200"/>
    <n v="1"/>
    <n v="1"/>
    <n v="2"/>
    <s v="meandering"/>
    <s v="Oncorhynchus mykiss"/>
    <s v="summer"/>
    <x v="0"/>
    <x v="0"/>
    <x v="1"/>
    <s v="SPMAI-s"/>
    <s v="na"/>
    <s v="na"/>
    <s v="independent"/>
    <s v="extirpated via barriers"/>
    <s v="anthropogenically blocked"/>
    <n v="170103080102"/>
    <s v="Diamond Lake"/>
    <s v="N"/>
    <s v=" "/>
    <s v="Interior Columbia"/>
    <n v="0"/>
    <n v="494336.69625199999"/>
    <n v="4957379940.9700003"/>
  </r>
  <r>
    <n v="21300"/>
    <s v="Polyline"/>
    <n v="1"/>
    <n v="21300"/>
    <n v="1"/>
    <n v="21300"/>
    <s v="48000 1175345477948"/>
    <n v="1175345477948"/>
    <s v="Little Spokane River"/>
    <n v="200.05799999999999"/>
    <n v="546"/>
    <n v="0.01"/>
    <n v="11.9"/>
    <n v="19"/>
    <n v="2381"/>
    <n v="3801"/>
    <n v="3"/>
    <x v="2"/>
    <n v="1"/>
    <n v="3801"/>
    <n v="200"/>
    <n v="1"/>
    <n v="238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1"/>
    <s v="Polyline"/>
    <n v="1"/>
    <n v="21301"/>
    <n v="1"/>
    <n v="21301"/>
    <s v="48200 1175345477948"/>
    <n v="1175345477948"/>
    <s v="Little Spokane River"/>
    <n v="200.363"/>
    <n v="548"/>
    <n v="5.0000000000000001E-3"/>
    <n v="11.9"/>
    <n v="19"/>
    <n v="2384"/>
    <n v="3807"/>
    <n v="3"/>
    <x v="2"/>
    <n v="1"/>
    <n v="3807"/>
    <n v="200"/>
    <n v="1"/>
    <n v="238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2"/>
    <s v="Polyline"/>
    <n v="1"/>
    <n v="21302"/>
    <n v="1"/>
    <n v="21302"/>
    <s v="48400 1175345477948"/>
    <n v="1175345477948"/>
    <s v="Little Spokane River"/>
    <n v="200.05799999999999"/>
    <n v="548"/>
    <n v="0"/>
    <n v="11.9"/>
    <n v="19"/>
    <n v="2381"/>
    <n v="3801"/>
    <n v="2"/>
    <x v="2"/>
    <n v="0.5"/>
    <n v="1901"/>
    <n v="100"/>
    <n v="1"/>
    <n v="238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3"/>
    <s v="Polyline"/>
    <n v="1"/>
    <n v="21303"/>
    <n v="1"/>
    <n v="21303"/>
    <s v="48600 1175345477948"/>
    <n v="1175345477948"/>
    <s v="Little Spokane River"/>
    <n v="200.05799999999999"/>
    <n v="548"/>
    <n v="0"/>
    <n v="11.9"/>
    <n v="19"/>
    <n v="2381"/>
    <n v="3801"/>
    <n v="2"/>
    <x v="2"/>
    <n v="0.5"/>
    <n v="1901"/>
    <n v="100"/>
    <n v="1"/>
    <n v="238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6"/>
    <s v="Polyline"/>
    <n v="1"/>
    <n v="21306"/>
    <n v="1"/>
    <n v="21306"/>
    <s v="49200 1175345477948"/>
    <n v="1175345477948"/>
    <s v="Little Spokane River"/>
    <n v="200.06399999999999"/>
    <n v="553"/>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7"/>
    <s v="Polyline"/>
    <n v="1"/>
    <n v="21307"/>
    <n v="1"/>
    <n v="21307"/>
    <s v="49400 1175345477948"/>
    <n v="1175345477948"/>
    <s v="Little Spokane River"/>
    <n v="200.36799999999999"/>
    <n v="553"/>
    <n v="0"/>
    <n v="11.5"/>
    <n v="18.399999999999999"/>
    <n v="2304"/>
    <n v="3687"/>
    <n v="2"/>
    <x v="2"/>
    <n v="0.5"/>
    <n v="1844"/>
    <n v="100"/>
    <n v="1"/>
    <n v="230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8"/>
    <s v="Polyline"/>
    <n v="1"/>
    <n v="21308"/>
    <n v="1"/>
    <n v="21308"/>
    <s v="49600 1175345477948"/>
    <n v="1175345477948"/>
    <s v="Little Spokane River"/>
    <n v="200.06399999999999"/>
    <n v="553"/>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09"/>
    <s v="Polyline"/>
    <n v="1"/>
    <n v="21309"/>
    <n v="1"/>
    <n v="21309"/>
    <s v="49800 1175345477948"/>
    <n v="1175345477948"/>
    <s v="Little Spokane River"/>
    <n v="200.06399999999999"/>
    <n v="553"/>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0"/>
    <s v="Polyline"/>
    <n v="1"/>
    <n v="21310"/>
    <n v="1"/>
    <n v="21310"/>
    <s v="50000 1175345477948"/>
    <n v="1175345477948"/>
    <s v="Little Spokane River"/>
    <n v="200.06399999999999"/>
    <n v="553"/>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1"/>
    <s v="Polyline"/>
    <n v="1"/>
    <n v="21311"/>
    <n v="1"/>
    <n v="21311"/>
    <s v="50200 1175345477948"/>
    <n v="1175345477948"/>
    <s v="Little Spokane River"/>
    <n v="200.06399999999999"/>
    <n v="554"/>
    <n v="5.0000000000000001E-3"/>
    <n v="11.5"/>
    <n v="18.399999999999999"/>
    <n v="2301"/>
    <n v="3681"/>
    <n v="3"/>
    <x v="2"/>
    <n v="1"/>
    <n v="3681"/>
    <n v="2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2"/>
    <s v="Polyline"/>
    <n v="1"/>
    <n v="21312"/>
    <n v="1"/>
    <n v="21312"/>
    <s v="50400 1175345477948"/>
    <n v="1175345477948"/>
    <s v="Little Spokane River"/>
    <n v="200.06399999999999"/>
    <n v="554"/>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3"/>
    <s v="Polyline"/>
    <n v="1"/>
    <n v="21313"/>
    <n v="1"/>
    <n v="21313"/>
    <s v="50600 1175345477948"/>
    <n v="1175345477948"/>
    <s v="Little Spokane River"/>
    <n v="200.06399999999999"/>
    <n v="554"/>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4"/>
    <s v="Polyline"/>
    <n v="1"/>
    <n v="21314"/>
    <n v="1"/>
    <n v="21314"/>
    <s v="50800 1175345477948"/>
    <n v="1175345477948"/>
    <s v="Little Spokane River"/>
    <n v="200.369"/>
    <n v="554"/>
    <n v="0"/>
    <n v="11.5"/>
    <n v="18.399999999999999"/>
    <n v="2304"/>
    <n v="3687"/>
    <n v="2"/>
    <x v="2"/>
    <n v="0.5"/>
    <n v="1844"/>
    <n v="100"/>
    <n v="1"/>
    <n v="230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17"/>
    <s v="Polyline"/>
    <n v="1"/>
    <n v="21317"/>
    <n v="1"/>
    <n v="21317"/>
    <s v="51400 1175345477948"/>
    <n v="1175345477948"/>
    <s v="Little Spokane River"/>
    <n v="200.06399999999999"/>
    <n v="554"/>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0"/>
    <s v="Polyline"/>
    <n v="1"/>
    <n v="21320"/>
    <n v="1"/>
    <n v="21320"/>
    <s v="52000 1175345477948"/>
    <n v="1175345477948"/>
    <s v="Little Spokane River"/>
    <n v="200.369"/>
    <n v="559"/>
    <n v="5.0000000000000001E-3"/>
    <n v="11.5"/>
    <n v="18.399999999999999"/>
    <n v="2304"/>
    <n v="3687"/>
    <n v="3"/>
    <x v="2"/>
    <n v="1"/>
    <n v="3687"/>
    <n v="200"/>
    <n v="1"/>
    <n v="230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1"/>
    <s v="Polyline"/>
    <n v="1"/>
    <n v="21321"/>
    <n v="1"/>
    <n v="21321"/>
    <s v="52200 1175345477948"/>
    <n v="1175345477948"/>
    <s v="Little Spokane River"/>
    <n v="200.06399999999999"/>
    <n v="560"/>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2"/>
    <s v="Polyline"/>
    <n v="1"/>
    <n v="21322"/>
    <n v="1"/>
    <n v="21322"/>
    <s v="52400 1175345477948"/>
    <n v="1175345477948"/>
    <s v="Little Spokane River"/>
    <n v="200.06399999999999"/>
    <n v="560"/>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3"/>
    <s v="Polyline"/>
    <n v="1"/>
    <n v="21323"/>
    <n v="1"/>
    <n v="21323"/>
    <s v="52600 1175345477948"/>
    <n v="1175345477948"/>
    <s v="Little Spokane River"/>
    <n v="200.06399999999999"/>
    <n v="560"/>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4"/>
    <s v="Polyline"/>
    <n v="1"/>
    <n v="21324"/>
    <n v="1"/>
    <n v="21324"/>
    <s v="52800 1175345477948"/>
    <n v="1175345477948"/>
    <s v="Little Spokane River"/>
    <n v="200.06299999999999"/>
    <n v="561"/>
    <n v="0"/>
    <n v="11.5"/>
    <n v="18.3"/>
    <n v="2301"/>
    <n v="3661"/>
    <n v="2"/>
    <x v="2"/>
    <n v="0.5"/>
    <n v="183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5"/>
    <s v="Polyline"/>
    <n v="1"/>
    <n v="21325"/>
    <n v="1"/>
    <n v="21325"/>
    <s v="53000 1175345477948"/>
    <n v="1175345477948"/>
    <s v="Little Spokane River"/>
    <n v="200.06399999999999"/>
    <n v="561"/>
    <n v="5.0000000000000001E-3"/>
    <n v="11.5"/>
    <n v="18.3"/>
    <n v="2301"/>
    <n v="3661"/>
    <n v="3"/>
    <x v="2"/>
    <n v="1"/>
    <n v="3661"/>
    <n v="2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6"/>
    <s v="Polyline"/>
    <n v="1"/>
    <n v="21326"/>
    <n v="1"/>
    <n v="21326"/>
    <s v="53200 1175345477948"/>
    <n v="1175345477948"/>
    <s v="Little Spokane River"/>
    <n v="200.369"/>
    <n v="561"/>
    <n v="0"/>
    <n v="11.5"/>
    <n v="18.3"/>
    <n v="2304"/>
    <n v="3667"/>
    <n v="2"/>
    <x v="2"/>
    <n v="0.5"/>
    <n v="1834"/>
    <n v="100"/>
    <n v="1"/>
    <n v="230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7"/>
    <s v="Polyline"/>
    <n v="1"/>
    <n v="21327"/>
    <n v="1"/>
    <n v="21327"/>
    <s v="53400 1175345477948"/>
    <n v="1175345477948"/>
    <s v="Little Spokane River"/>
    <n v="200.06399999999999"/>
    <n v="560"/>
    <n v="0"/>
    <n v="11.5"/>
    <n v="18.3"/>
    <n v="2301"/>
    <n v="3661"/>
    <n v="2"/>
    <x v="2"/>
    <n v="0.5"/>
    <n v="183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28"/>
    <s v="Polyline"/>
    <n v="1"/>
    <n v="21328"/>
    <n v="1"/>
    <n v="21328"/>
    <s v="53600 1175345477948"/>
    <n v="1175345477948"/>
    <s v="Little Spokane River"/>
    <n v="200.06399999999999"/>
    <n v="561"/>
    <n v="5.0000000000000001E-3"/>
    <n v="11.5"/>
    <n v="18.3"/>
    <n v="2301"/>
    <n v="3661"/>
    <n v="3"/>
    <x v="2"/>
    <n v="1"/>
    <n v="3661"/>
    <n v="2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0"/>
    <s v="Polyline"/>
    <n v="1"/>
    <n v="21330"/>
    <n v="1"/>
    <n v="21330"/>
    <s v="54000 1175345477948"/>
    <n v="1175345477948"/>
    <s v="Little Spokane River"/>
    <n v="200.06399999999999"/>
    <n v="566"/>
    <n v="0.01"/>
    <n v="11.5"/>
    <n v="18.399999999999999"/>
    <n v="2301"/>
    <n v="3681"/>
    <n v="3"/>
    <x v="2"/>
    <n v="1"/>
    <n v="3681"/>
    <n v="2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1"/>
    <s v="Polyline"/>
    <n v="1"/>
    <n v="21331"/>
    <n v="1"/>
    <n v="21331"/>
    <s v="54200 1175345477948"/>
    <n v="1175345477948"/>
    <s v="Little Spokane River"/>
    <n v="200.06399999999999"/>
    <n v="566"/>
    <n v="0"/>
    <n v="11.5"/>
    <n v="18.399999999999999"/>
    <n v="2301"/>
    <n v="3681"/>
    <n v="2"/>
    <x v="2"/>
    <n v="0.5"/>
    <n v="184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2"/>
    <s v="Polyline"/>
    <n v="1"/>
    <n v="21332"/>
    <n v="1"/>
    <n v="21332"/>
    <s v="54400 1175345477948"/>
    <n v="1175345477948"/>
    <s v="Little Spokane River"/>
    <n v="200.369"/>
    <n v="566"/>
    <n v="0"/>
    <n v="11.5"/>
    <n v="18.3"/>
    <n v="2304"/>
    <n v="3667"/>
    <n v="2"/>
    <x v="2"/>
    <n v="0.5"/>
    <n v="1834"/>
    <n v="100"/>
    <n v="1"/>
    <n v="230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3"/>
    <s v="Polyline"/>
    <n v="1"/>
    <n v="21333"/>
    <n v="1"/>
    <n v="21333"/>
    <s v="54600 1175345477948"/>
    <n v="1175345477948"/>
    <s v="Little Spokane River"/>
    <n v="200.06399999999999"/>
    <n v="566"/>
    <n v="0"/>
    <n v="11.5"/>
    <n v="18.3"/>
    <n v="2301"/>
    <n v="3661"/>
    <n v="2"/>
    <x v="2"/>
    <n v="0.5"/>
    <n v="183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4"/>
    <s v="Polyline"/>
    <n v="1"/>
    <n v="21334"/>
    <n v="1"/>
    <n v="21334"/>
    <s v="54800 1175345477948"/>
    <n v="1175345477948"/>
    <s v="Little Spokane River"/>
    <n v="200.06399999999999"/>
    <n v="566"/>
    <n v="0"/>
    <n v="11.5"/>
    <n v="18.3"/>
    <n v="2301"/>
    <n v="3661"/>
    <n v="2"/>
    <x v="2"/>
    <n v="0.5"/>
    <n v="1831"/>
    <n v="1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5"/>
    <s v="Polyline"/>
    <n v="1"/>
    <n v="21335"/>
    <n v="1"/>
    <n v="21335"/>
    <s v="55000 1175345477948"/>
    <n v="1175345477948"/>
    <s v="Little Spokane River"/>
    <n v="200.06299999999999"/>
    <n v="566"/>
    <n v="5.0000000000000001E-3"/>
    <n v="11.5"/>
    <n v="18.3"/>
    <n v="2301"/>
    <n v="3661"/>
    <n v="3"/>
    <x v="2"/>
    <n v="1"/>
    <n v="3661"/>
    <n v="200"/>
    <n v="1"/>
    <n v="230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39"/>
    <s v="Polyline"/>
    <n v="1"/>
    <n v="21339"/>
    <n v="1"/>
    <n v="21339"/>
    <s v="55800 1175345477948"/>
    <n v="1175345477948"/>
    <s v="Little Spokane River"/>
    <n v="200.369"/>
    <n v="572"/>
    <n v="5.0000000000000001E-3"/>
    <n v="11.5"/>
    <n v="18.3"/>
    <n v="2304"/>
    <n v="3667"/>
    <n v="3"/>
    <x v="2"/>
    <n v="1"/>
    <n v="3667"/>
    <n v="200"/>
    <n v="1"/>
    <n v="2304"/>
    <n v="200"/>
    <n v="1"/>
    <n v="1"/>
    <n v="4"/>
    <s v="island-braided"/>
    <s v="Oncorhynchus mykiss"/>
    <s v="summer"/>
    <x v="0"/>
    <x v="0"/>
    <x v="1"/>
    <s v="SPMAI-s"/>
    <s v="na"/>
    <s v="na"/>
    <s v="independent"/>
    <s v="extirpated via barriers"/>
    <s v="anthropogenically blocked"/>
    <n v="170103080102"/>
    <s v="Diamond Lake"/>
    <s v="N"/>
    <s v=" "/>
    <s v="Interior Columbia"/>
    <n v="0"/>
    <n v="494336.69625199999"/>
    <n v="4957379940.9700003"/>
  </r>
  <r>
    <n v="21342"/>
    <s v="Polyline"/>
    <n v="1"/>
    <n v="21342"/>
    <n v="1"/>
    <n v="21342"/>
    <s v="56400 1175345477948"/>
    <n v="1175345477948"/>
    <s v="Little Spokane River"/>
    <n v="200.06399999999999"/>
    <n v="585"/>
    <n v="5.0000000000000001E-3"/>
    <n v="11.2"/>
    <n v="17.899999999999999"/>
    <n v="2241"/>
    <n v="3581"/>
    <n v="3"/>
    <x v="2"/>
    <n v="1"/>
    <n v="3581"/>
    <n v="200"/>
    <n v="1"/>
    <n v="224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43"/>
    <s v="Polyline"/>
    <n v="1"/>
    <n v="21343"/>
    <n v="1"/>
    <n v="21343"/>
    <s v="56600 1175345477948"/>
    <n v="1175345477948"/>
    <s v="Little Spokane River"/>
    <n v="200.06399999999999"/>
    <n v="584"/>
    <n v="0"/>
    <n v="11.2"/>
    <n v="18"/>
    <n v="2241"/>
    <n v="3601"/>
    <n v="2"/>
    <x v="2"/>
    <n v="0.5"/>
    <n v="1801"/>
    <n v="100"/>
    <n v="1"/>
    <n v="224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44"/>
    <s v="Polyline"/>
    <n v="1"/>
    <n v="21344"/>
    <n v="1"/>
    <n v="21344"/>
    <s v="56800 1175345477948"/>
    <n v="1175345477948"/>
    <s v="Little Spokane River"/>
    <n v="200.06899999999999"/>
    <n v="584"/>
    <n v="5.0000000000000001E-3"/>
    <n v="11.2"/>
    <n v="18"/>
    <n v="2241"/>
    <n v="3601"/>
    <n v="1"/>
    <x v="2"/>
    <n v="0.25"/>
    <n v="900"/>
    <n v="50"/>
    <n v="1"/>
    <n v="224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45"/>
    <s v="Polyline"/>
    <n v="1"/>
    <n v="21345"/>
    <n v="1"/>
    <n v="21345"/>
    <s v="57000 1175345477948"/>
    <n v="1175345477948"/>
    <s v="Little Spokane River"/>
    <n v="200.37799999999999"/>
    <n v="585"/>
    <n v="0"/>
    <n v="11.2"/>
    <n v="17.899999999999999"/>
    <n v="2244"/>
    <n v="3587"/>
    <n v="1"/>
    <x v="2"/>
    <n v="0.25"/>
    <n v="897"/>
    <n v="50"/>
    <n v="1"/>
    <n v="224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47"/>
    <s v="Polyline"/>
    <n v="1"/>
    <n v="21347"/>
    <n v="1"/>
    <n v="21347"/>
    <s v="57400 1175345477948"/>
    <n v="1175345477948"/>
    <s v="Little Spokane River"/>
    <n v="200.07300000000001"/>
    <n v="584"/>
    <n v="0"/>
    <n v="11.2"/>
    <n v="17.899999999999999"/>
    <n v="2241"/>
    <n v="3581"/>
    <n v="1"/>
    <x v="2"/>
    <n v="0.25"/>
    <n v="895"/>
    <n v="50"/>
    <n v="1"/>
    <n v="224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48"/>
    <s v="Polyline"/>
    <n v="1"/>
    <n v="21348"/>
    <n v="1"/>
    <n v="21348"/>
    <s v="57600 1175345477948"/>
    <n v="1175345477948"/>
    <s v="Little Spokane River"/>
    <n v="200.072"/>
    <n v="584"/>
    <n v="0"/>
    <n v="11.2"/>
    <n v="17.899999999999999"/>
    <n v="2241"/>
    <n v="3581"/>
    <n v="1"/>
    <x v="2"/>
    <n v="0.25"/>
    <n v="895"/>
    <n v="50"/>
    <n v="1"/>
    <n v="224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50"/>
    <s v="Polyline"/>
    <n v="1"/>
    <n v="21350"/>
    <n v="1"/>
    <n v="21350"/>
    <s v="58000 1175345477948"/>
    <n v="1175345477948"/>
    <s v="Little Spokane River"/>
    <n v="200.06"/>
    <n v="584"/>
    <n v="0"/>
    <n v="11.2"/>
    <n v="17.899999999999999"/>
    <n v="2241"/>
    <n v="3581"/>
    <n v="1"/>
    <x v="2"/>
    <n v="0.25"/>
    <n v="895"/>
    <n v="50"/>
    <n v="1"/>
    <n v="2241"/>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51"/>
    <s v="Polyline"/>
    <n v="1"/>
    <n v="21351"/>
    <n v="1"/>
    <n v="21351"/>
    <s v="58200 1175345477948"/>
    <n v="1175345477948"/>
    <s v="Little Spokane River"/>
    <n v="200.36500000000001"/>
    <n v="584"/>
    <n v="0"/>
    <n v="11.2"/>
    <n v="17.899999999999999"/>
    <n v="2244"/>
    <n v="3587"/>
    <n v="1"/>
    <x v="2"/>
    <n v="0.25"/>
    <n v="897"/>
    <n v="50"/>
    <n v="1"/>
    <n v="2244"/>
    <n v="200"/>
    <n v="1"/>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52"/>
    <s v="Polyline"/>
    <n v="1"/>
    <n v="21352"/>
    <n v="1"/>
    <n v="21352"/>
    <s v="58400 1175345477948"/>
    <n v="1175345477948"/>
    <s v="Little Spokane River"/>
    <n v="200.06"/>
    <n v="584"/>
    <n v="0"/>
    <n v="11.2"/>
    <n v="17.899999999999999"/>
    <n v="2241"/>
    <n v="3581"/>
    <n v="1"/>
    <x v="2"/>
    <n v="0.25"/>
    <n v="895"/>
    <n v="50"/>
    <n v="1"/>
    <n v="2241"/>
    <n v="200"/>
    <n v="0"/>
    <n v="1"/>
    <n v="3"/>
    <s v="meandering"/>
    <s v="Oncorhynchus mykiss"/>
    <s v="summer"/>
    <x v="0"/>
    <x v="0"/>
    <x v="1"/>
    <s v="SPMAI-s"/>
    <s v="na"/>
    <s v="na"/>
    <s v="independent"/>
    <s v="extirpated via barriers"/>
    <s v="anthropogenically blocked"/>
    <n v="170103080102"/>
    <s v="Diamond Lake"/>
    <s v="N"/>
    <s v=" "/>
    <s v="Interior Columbia"/>
    <n v="0"/>
    <n v="494336.69625199999"/>
    <n v="4957379940.9700003"/>
  </r>
  <r>
    <n v="21369"/>
    <s v="Polyline"/>
    <n v="1"/>
    <n v="21369"/>
    <n v="1"/>
    <n v="21369"/>
    <s v="61800 1175345477948"/>
    <n v="1175345477948"/>
    <s v="Little Spokane River"/>
    <n v="200.04900000000001"/>
    <n v="596"/>
    <n v="5.0000000000000001E-3"/>
    <n v="11.2"/>
    <n v="17.899999999999999"/>
    <n v="2241"/>
    <n v="3581"/>
    <n v="3"/>
    <x v="2"/>
    <n v="1"/>
    <n v="3581"/>
    <n v="200"/>
    <n v="1"/>
    <n v="2241"/>
    <n v="200"/>
    <n v="1"/>
    <n v="1"/>
    <n v="4"/>
    <s v="island-braided"/>
    <s v="Oncorhynchus mykiss"/>
    <s v="summer"/>
    <x v="0"/>
    <x v="0"/>
    <x v="1"/>
    <s v="SPMAI-s"/>
    <s v="na"/>
    <s v="na"/>
    <s v="independent"/>
    <s v="extirpated via barriers"/>
    <s v="anthropogenically blocked"/>
    <n v="170103080102"/>
    <s v="Diamond Lake"/>
    <s v="N"/>
    <s v=" "/>
    <s v="Interior Columbia"/>
    <n v="0"/>
    <n v="494336.69625199999"/>
    <n v="4957379940.9700003"/>
  </r>
  <r>
    <n v="21371"/>
    <s v="Polyline"/>
    <n v="1"/>
    <n v="21371"/>
    <n v="1"/>
    <n v="21371"/>
    <s v="62200 1175345477948"/>
    <n v="1175345477948"/>
    <s v="Little Spokane River"/>
    <n v="200.04900000000001"/>
    <n v="596"/>
    <n v="0"/>
    <n v="11.2"/>
    <n v="17.899999999999999"/>
    <n v="2241"/>
    <n v="3581"/>
    <n v="2"/>
    <x v="2"/>
    <n v="0.5"/>
    <n v="1791"/>
    <n v="100"/>
    <n v="1"/>
    <n v="2241"/>
    <n v="200"/>
    <n v="1"/>
    <n v="1"/>
    <n v="4"/>
    <s v="island-braided"/>
    <s v="Oncorhynchus mykiss"/>
    <s v="summer"/>
    <x v="0"/>
    <x v="0"/>
    <x v="1"/>
    <s v="SPMAI-s"/>
    <s v="na"/>
    <s v="na"/>
    <s v="independent"/>
    <s v="extirpated via barriers"/>
    <s v="anthropogenically blocked"/>
    <n v="170103080102"/>
    <s v="Diamond Lake"/>
    <s v="N"/>
    <s v=" "/>
    <s v="Interior Columbia"/>
    <n v="0"/>
    <n v="494336.69625199999"/>
    <n v="4957379940.9700003"/>
  </r>
  <r>
    <n v="21372"/>
    <s v="Polyline"/>
    <n v="1"/>
    <n v="21372"/>
    <n v="1"/>
    <n v="21372"/>
    <s v="62400 1175345477948"/>
    <n v="1175345477948"/>
    <s v="Little Spokane River"/>
    <n v="200.04900000000001"/>
    <n v="596"/>
    <n v="5.0000000000000001E-3"/>
    <n v="11.2"/>
    <n v="17.899999999999999"/>
    <n v="2241"/>
    <n v="3581"/>
    <n v="3"/>
    <x v="2"/>
    <n v="1"/>
    <n v="3581"/>
    <n v="200"/>
    <n v="1"/>
    <n v="2241"/>
    <n v="200"/>
    <n v="1"/>
    <n v="1"/>
    <n v="4"/>
    <s v="island-braided"/>
    <s v="Oncorhynchus mykiss"/>
    <s v="summer"/>
    <x v="0"/>
    <x v="0"/>
    <x v="1"/>
    <s v="SPMAI-s"/>
    <s v="na"/>
    <s v="na"/>
    <s v="independent"/>
    <s v="extirpated via barriers"/>
    <s v="anthropogenically blocked"/>
    <n v="170103080102"/>
    <s v="Diamond Lake"/>
    <s v="N"/>
    <s v=" "/>
    <s v="Interior Columbia"/>
    <n v="0"/>
    <n v="494336.69625199999"/>
    <n v="4957379940.9700003"/>
  </r>
  <r>
    <n v="24053"/>
    <s v="Polyline"/>
    <n v="1"/>
    <n v="24053"/>
    <n v="1"/>
    <n v="24053"/>
    <s v="200 1177590489363"/>
    <n v="1177590489363"/>
    <s v="Big Sheep Creek"/>
    <n v="199.98599999999999"/>
    <n v="392"/>
    <n v="0"/>
    <n v="10.9"/>
    <n v="17.399999999999999"/>
    <n v="2180"/>
    <n v="3480"/>
    <n v="1"/>
    <x v="2"/>
    <n v="0.25"/>
    <n v="870"/>
    <n v="50"/>
    <n v="1"/>
    <n v="2180"/>
    <n v="200"/>
    <n v="0"/>
    <n v="1"/>
    <n v="4"/>
    <s v="island-braided"/>
    <s v="Oncorhynchus mykiss"/>
    <s v="summer"/>
    <x v="0"/>
    <x v="1"/>
    <x v="2"/>
    <s v="ACPEN-s"/>
    <s v="na"/>
    <s v="na"/>
    <s v="independent"/>
    <s v="extirpated via barriers"/>
    <s v="naturally blocked"/>
    <n v="170200010203"/>
    <s v="Big Sheep Creek"/>
    <s v="N"/>
    <s v=" "/>
    <s v="Interior Columbia"/>
    <n v="0"/>
    <n v="230568.41620499999"/>
    <n v="1602427062.3800001"/>
  </r>
  <r>
    <n v="24855"/>
    <s v="Polyline"/>
    <n v="1"/>
    <n v="24855"/>
    <n v="0"/>
    <n v="24855"/>
    <s v="400 1178463488778"/>
    <n v="1178463488778"/>
    <s v="Onion Creek"/>
    <n v="199.77500000000001"/>
    <n v="392"/>
    <n v="0"/>
    <n v="5.7"/>
    <n v="9.8000000000000007"/>
    <n v="1139"/>
    <n v="1958"/>
    <n v="1"/>
    <x v="2"/>
    <n v="0.25"/>
    <n v="490"/>
    <n v="50"/>
    <n v="1"/>
    <n v="1139"/>
    <n v="200"/>
    <n v="1"/>
    <n v="1"/>
    <n v="4"/>
    <s v="island-braided"/>
    <s v=" "/>
    <s v=" "/>
    <x v="1"/>
    <x v="2"/>
    <x v="5"/>
    <s v=" "/>
    <s v=" "/>
    <s v=" "/>
    <s v=" "/>
    <s v=" "/>
    <s v=" "/>
    <s v=" "/>
    <s v=" "/>
    <s v=" "/>
    <s v=" "/>
    <s v=" "/>
    <n v="0"/>
    <n v="0"/>
    <n v="0"/>
  </r>
  <r>
    <n v="27981"/>
    <s v="Polyline"/>
    <n v="1"/>
    <n v="27981"/>
    <n v="1"/>
    <n v="27981"/>
    <s v="4200 1181657483008"/>
    <n v="1181657483008"/>
    <s v="Stranger Creek"/>
    <n v="200.036"/>
    <n v="494"/>
    <n v="5.0000000000000001E-3"/>
    <n v="5.3"/>
    <n v="9.1999999999999993"/>
    <n v="1060"/>
    <n v="1840"/>
    <n v="3"/>
    <x v="2"/>
    <n v="1"/>
    <n v="1840"/>
    <n v="200"/>
    <n v="1"/>
    <n v="106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2"/>
    <s v="Polyline"/>
    <n v="1"/>
    <n v="27982"/>
    <n v="1"/>
    <n v="27982"/>
    <s v="4400 1181657483008"/>
    <n v="1181657483008"/>
    <s v="Stranger Creek"/>
    <n v="200.34100000000001"/>
    <n v="495"/>
    <n v="1.4999999999999999E-2"/>
    <n v="5.3"/>
    <n v="9.1999999999999993"/>
    <n v="1062"/>
    <n v="1843"/>
    <n v="3"/>
    <x v="2"/>
    <n v="1"/>
    <n v="1843"/>
    <n v="200"/>
    <n v="1"/>
    <n v="1062"/>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3"/>
    <s v="Polyline"/>
    <n v="1"/>
    <n v="27983"/>
    <n v="1"/>
    <n v="27983"/>
    <s v="4600 1181657483008"/>
    <n v="1181657483008"/>
    <s v="Stranger Creek"/>
    <n v="200.036"/>
    <n v="497"/>
    <n v="1.4999999999999999E-2"/>
    <n v="5.3"/>
    <n v="9.1999999999999993"/>
    <n v="1060"/>
    <n v="1840"/>
    <n v="3"/>
    <x v="2"/>
    <n v="1"/>
    <n v="1840"/>
    <n v="200"/>
    <n v="1"/>
    <n v="106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89"/>
    <s v="Polyline"/>
    <n v="1"/>
    <n v="27989"/>
    <n v="1"/>
    <n v="27989"/>
    <s v="5800 1181657483008"/>
    <n v="1181657483008"/>
    <s v="Stranger Creek"/>
    <n v="200.34100000000001"/>
    <n v="509"/>
    <n v="1.4999999999999999E-2"/>
    <n v="5.3"/>
    <n v="9.1999999999999993"/>
    <n v="1062"/>
    <n v="1843"/>
    <n v="3"/>
    <x v="2"/>
    <n v="1"/>
    <n v="1843"/>
    <n v="200"/>
    <n v="1"/>
    <n v="1062"/>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0"/>
    <s v="Polyline"/>
    <n v="1"/>
    <n v="27990"/>
    <n v="1"/>
    <n v="27990"/>
    <s v="6000 1181657483008"/>
    <n v="1181657483008"/>
    <s v="Stranger Creek"/>
    <n v="200.03899999999999"/>
    <n v="509"/>
    <n v="0.01"/>
    <n v="5.2"/>
    <n v="9"/>
    <n v="1040"/>
    <n v="1800"/>
    <n v="3"/>
    <x v="2"/>
    <n v="1"/>
    <n v="1800"/>
    <n v="200"/>
    <n v="1"/>
    <n v="104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2"/>
    <s v="Polyline"/>
    <n v="1"/>
    <n v="27992"/>
    <n v="1"/>
    <n v="27992"/>
    <s v="6400 1181657483008"/>
    <n v="1181657483008"/>
    <s v="Stranger Creek"/>
    <n v="200.053"/>
    <n v="511"/>
    <n v="5.0000000000000001E-3"/>
    <n v="4.9000000000000004"/>
    <n v="8.6999999999999993"/>
    <n v="980"/>
    <n v="1740"/>
    <n v="3"/>
    <x v="2"/>
    <n v="1"/>
    <n v="1740"/>
    <n v="200"/>
    <n v="1"/>
    <n v="98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3"/>
    <s v="Polyline"/>
    <n v="1"/>
    <n v="27993"/>
    <n v="1"/>
    <n v="27993"/>
    <s v="6600 1181657483008"/>
    <n v="1181657483008"/>
    <s v="Stranger Creek"/>
    <n v="200.053"/>
    <n v="514"/>
    <n v="0.01"/>
    <n v="4.9000000000000004"/>
    <n v="8.6999999999999993"/>
    <n v="980"/>
    <n v="1740"/>
    <n v="3"/>
    <x v="2"/>
    <n v="1"/>
    <n v="1740"/>
    <n v="200"/>
    <n v="1"/>
    <n v="98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4"/>
    <s v="Polyline"/>
    <n v="1"/>
    <n v="27994"/>
    <n v="1"/>
    <n v="27994"/>
    <s v="6800 1181657483008"/>
    <n v="1181657483008"/>
    <s v="Stranger Creek"/>
    <n v="200.053"/>
    <n v="516"/>
    <n v="1.4999999999999999E-2"/>
    <n v="4.9000000000000004"/>
    <n v="8.6999999999999993"/>
    <n v="980"/>
    <n v="1740"/>
    <n v="3"/>
    <x v="2"/>
    <n v="1"/>
    <n v="1740"/>
    <n v="200"/>
    <n v="1"/>
    <n v="98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5"/>
    <s v="Polyline"/>
    <n v="1"/>
    <n v="27995"/>
    <n v="1"/>
    <n v="27995"/>
    <s v="7000 1181657483008"/>
    <n v="1181657483008"/>
    <s v="Stranger Creek"/>
    <n v="200.358"/>
    <n v="517"/>
    <n v="1.4999999999999999E-2"/>
    <n v="4.9000000000000004"/>
    <n v="8.6999999999999993"/>
    <n v="982"/>
    <n v="1743"/>
    <n v="3"/>
    <x v="2"/>
    <n v="1"/>
    <n v="1743"/>
    <n v="200"/>
    <n v="1"/>
    <n v="982"/>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6"/>
    <s v="Polyline"/>
    <n v="1"/>
    <n v="27996"/>
    <n v="1"/>
    <n v="27996"/>
    <s v="7200 1181657483008"/>
    <n v="1181657483008"/>
    <s v="Stranger Creek"/>
    <n v="200.053"/>
    <n v="519"/>
    <n v="0.01"/>
    <n v="4.9000000000000004"/>
    <n v="8.6999999999999993"/>
    <n v="980"/>
    <n v="1740"/>
    <n v="3"/>
    <x v="2"/>
    <n v="1"/>
    <n v="1740"/>
    <n v="200"/>
    <n v="1"/>
    <n v="98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7998"/>
    <s v="Polyline"/>
    <n v="1"/>
    <n v="27998"/>
    <n v="1"/>
    <n v="27998"/>
    <s v="7600 1181657483008"/>
    <n v="1181657483008"/>
    <s v="Stranger Creek"/>
    <n v="200.053"/>
    <n v="523"/>
    <n v="5.0000000000000001E-3"/>
    <n v="4.9000000000000004"/>
    <n v="8.6999999999999993"/>
    <n v="980"/>
    <n v="1740"/>
    <n v="3"/>
    <x v="2"/>
    <n v="1"/>
    <n v="1740"/>
    <n v="200"/>
    <n v="1"/>
    <n v="98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6"/>
    <s v="Polyline"/>
    <n v="1"/>
    <n v="28006"/>
    <n v="1"/>
    <n v="28006"/>
    <s v="9200 1181657483008"/>
    <n v="1181657483008"/>
    <s v="Stranger Creek"/>
    <n v="200.029"/>
    <n v="544"/>
    <n v="5.0000000000000001E-3"/>
    <n v="4.5"/>
    <n v="8"/>
    <n v="900"/>
    <n v="1600"/>
    <n v="3"/>
    <x v="2"/>
    <n v="1"/>
    <n v="1600"/>
    <n v="200"/>
    <n v="1"/>
    <n v="90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07"/>
    <s v="Polyline"/>
    <n v="1"/>
    <n v="28007"/>
    <n v="1"/>
    <n v="28007"/>
    <s v="9400 1181657483008"/>
    <n v="1181657483008"/>
    <s v="Stranger Creek"/>
    <n v="200.334"/>
    <n v="543"/>
    <n v="0"/>
    <n v="4.5"/>
    <n v="8"/>
    <n v="902"/>
    <n v="1603"/>
    <n v="2"/>
    <x v="2"/>
    <n v="0.5"/>
    <n v="802"/>
    <n v="100"/>
    <n v="1"/>
    <n v="902"/>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14"/>
    <s v="Polyline"/>
    <n v="1"/>
    <n v="28014"/>
    <n v="1"/>
    <n v="28014"/>
    <s v="10800 1181657483008"/>
    <n v="1181657483008"/>
    <s v="Stranger Creek"/>
    <n v="200.334"/>
    <n v="568"/>
    <n v="1.4999999999999999E-2"/>
    <n v="4.4000000000000004"/>
    <n v="8"/>
    <n v="881"/>
    <n v="1603"/>
    <n v="3"/>
    <x v="2"/>
    <n v="1"/>
    <n v="1603"/>
    <n v="200"/>
    <n v="1"/>
    <n v="881"/>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1"/>
    <s v="Polyline"/>
    <n v="1"/>
    <n v="28031"/>
    <n v="1"/>
    <n v="28031"/>
    <s v="14200 1181657483008"/>
    <n v="1181657483008"/>
    <s v="Stranger Creek"/>
    <n v="200.04"/>
    <n v="669"/>
    <n v="1.4999999999999999E-2"/>
    <n v="4.3"/>
    <n v="7.7"/>
    <n v="860"/>
    <n v="1540"/>
    <n v="3"/>
    <x v="2"/>
    <n v="1"/>
    <n v="1540"/>
    <n v="200"/>
    <n v="1"/>
    <n v="86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2"/>
    <s v="Polyline"/>
    <n v="1"/>
    <n v="28032"/>
    <n v="1"/>
    <n v="28032"/>
    <s v="14400 1181657483008"/>
    <n v="1181657483008"/>
    <s v="Stranger Creek"/>
    <n v="200.345"/>
    <n v="670"/>
    <n v="0"/>
    <n v="4.3"/>
    <n v="7.7"/>
    <n v="861"/>
    <n v="1543"/>
    <n v="2"/>
    <x v="2"/>
    <n v="0.5"/>
    <n v="772"/>
    <n v="100"/>
    <n v="1"/>
    <n v="861"/>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3"/>
    <s v="Polyline"/>
    <n v="1"/>
    <n v="28033"/>
    <n v="1"/>
    <n v="28033"/>
    <s v="14600 1181657483008"/>
    <n v="1181657483008"/>
    <s v="Stranger Creek"/>
    <n v="200.04"/>
    <n v="671"/>
    <n v="5.0000000000000001E-3"/>
    <n v="4.3"/>
    <n v="7.7"/>
    <n v="860"/>
    <n v="1540"/>
    <n v="3"/>
    <x v="2"/>
    <n v="1"/>
    <n v="1540"/>
    <n v="200"/>
    <n v="1"/>
    <n v="86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38"/>
    <s v="Polyline"/>
    <n v="1"/>
    <n v="28038"/>
    <n v="1"/>
    <n v="28038"/>
    <s v="15600 1181657483008"/>
    <n v="1181657483008"/>
    <s v="Stranger Creek"/>
    <n v="200.041"/>
    <n v="681"/>
    <n v="1.4999999999999999E-2"/>
    <n v="4.2"/>
    <n v="7.6"/>
    <n v="840"/>
    <n v="1520"/>
    <n v="3"/>
    <x v="2"/>
    <n v="1"/>
    <n v="1520"/>
    <n v="200"/>
    <n v="1"/>
    <n v="84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41"/>
    <s v="Polyline"/>
    <n v="1"/>
    <n v="28041"/>
    <n v="1"/>
    <n v="28041"/>
    <s v="16200 1181657483008"/>
    <n v="1181657483008"/>
    <s v="Stranger Creek"/>
    <n v="200.041"/>
    <n v="689"/>
    <n v="0.01"/>
    <n v="4.2"/>
    <n v="7.6"/>
    <n v="840"/>
    <n v="1520"/>
    <n v="3"/>
    <x v="2"/>
    <n v="1"/>
    <n v="1520"/>
    <n v="200"/>
    <n v="1"/>
    <n v="84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42"/>
    <s v="Polyline"/>
    <n v="1"/>
    <n v="28042"/>
    <n v="1"/>
    <n v="28042"/>
    <s v="16400 1181657483008"/>
    <n v="1181657483008"/>
    <s v="Stranger Creek"/>
    <n v="200.04"/>
    <n v="688"/>
    <n v="0"/>
    <n v="4.2"/>
    <n v="7.6"/>
    <n v="840"/>
    <n v="1520"/>
    <n v="2"/>
    <x v="2"/>
    <n v="0.5"/>
    <n v="760"/>
    <n v="100"/>
    <n v="1"/>
    <n v="84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43"/>
    <s v="Polyline"/>
    <n v="1"/>
    <n v="28043"/>
    <n v="1"/>
    <n v="28043"/>
    <s v="16600 1181657483008"/>
    <n v="1181657483008"/>
    <s v="Stranger Creek"/>
    <n v="200.04"/>
    <n v="689"/>
    <n v="5.0000000000000001E-3"/>
    <n v="4.2"/>
    <n v="7.6"/>
    <n v="840"/>
    <n v="1520"/>
    <n v="3"/>
    <x v="2"/>
    <n v="1"/>
    <n v="1520"/>
    <n v="200"/>
    <n v="1"/>
    <n v="84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044"/>
    <s v="Polyline"/>
    <n v="1"/>
    <n v="28044"/>
    <n v="1"/>
    <n v="28044"/>
    <s v="16800 1181657483008"/>
    <n v="1181657483008"/>
    <s v="Stranger Creek"/>
    <n v="200.04"/>
    <n v="688"/>
    <n v="5.0000000000000001E-3"/>
    <n v="4.2"/>
    <n v="7.5"/>
    <n v="840"/>
    <n v="1500"/>
    <n v="3"/>
    <x v="2"/>
    <n v="1"/>
    <n v="1500"/>
    <n v="200"/>
    <n v="1"/>
    <n v="840"/>
    <n v="200"/>
    <n v="1"/>
    <n v="1"/>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28172"/>
    <s v="Polyline"/>
    <n v="1"/>
    <n v="28172"/>
    <n v="1"/>
    <n v="28172"/>
    <s v="1400 1181675483130"/>
    <n v="1181675483130"/>
    <s v="Hall Creek"/>
    <n v="200.04400000000001"/>
    <n v="392"/>
    <n v="0"/>
    <n v="8.1"/>
    <n v="13.4"/>
    <n v="1620"/>
    <n v="2681"/>
    <n v="1"/>
    <x v="2"/>
    <n v="0.25"/>
    <n v="670"/>
    <n v="50"/>
    <n v="1"/>
    <n v="1620"/>
    <n v="20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73"/>
    <s v="Polyline"/>
    <n v="1"/>
    <n v="28173"/>
    <n v="1"/>
    <n v="28173"/>
    <s v="1600 1181675483130"/>
    <n v="1181675483130"/>
    <s v="Hall Creek"/>
    <n v="200.04400000000001"/>
    <n v="392"/>
    <n v="0"/>
    <n v="8.1"/>
    <n v="13.3"/>
    <n v="1620"/>
    <n v="2661"/>
    <n v="1"/>
    <x v="2"/>
    <n v="0.25"/>
    <n v="665"/>
    <n v="50"/>
    <n v="1"/>
    <n v="1620"/>
    <n v="20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74"/>
    <s v="Polyline"/>
    <n v="1"/>
    <n v="28174"/>
    <n v="1"/>
    <n v="28174"/>
    <s v="1800 1181675483130"/>
    <n v="1181675483130"/>
    <s v="Hall Creek"/>
    <n v="200.04400000000001"/>
    <n v="392"/>
    <n v="0"/>
    <n v="8.1"/>
    <n v="13.3"/>
    <n v="1620"/>
    <n v="2661"/>
    <n v="1"/>
    <x v="2"/>
    <n v="0.25"/>
    <n v="665"/>
    <n v="50"/>
    <n v="1"/>
    <n v="1620"/>
    <n v="20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75"/>
    <s v="Polyline"/>
    <n v="1"/>
    <n v="28175"/>
    <n v="1"/>
    <n v="28175"/>
    <s v="2000 1181675483130"/>
    <n v="1181675483130"/>
    <s v="Hall Creek"/>
    <n v="200.34899999999999"/>
    <n v="392"/>
    <n v="0"/>
    <n v="8.1"/>
    <n v="13.3"/>
    <n v="1623"/>
    <n v="2665"/>
    <n v="1"/>
    <x v="2"/>
    <n v="0.25"/>
    <n v="666"/>
    <n v="50"/>
    <n v="1"/>
    <n v="1623"/>
    <n v="20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76"/>
    <s v="Polyline"/>
    <n v="1"/>
    <n v="28176"/>
    <n v="1"/>
    <n v="28176"/>
    <s v="2200 1181675483130"/>
    <n v="1181675483130"/>
    <s v="Hall Creek"/>
    <n v="200.04400000000001"/>
    <n v="392"/>
    <n v="5.0000000000000001E-3"/>
    <n v="8.1"/>
    <n v="13.3"/>
    <n v="1620"/>
    <n v="2661"/>
    <n v="1"/>
    <x v="2"/>
    <n v="0.25"/>
    <n v="665"/>
    <n v="50"/>
    <n v="1"/>
    <n v="1620"/>
    <n v="20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177"/>
    <s v="Polyline"/>
    <n v="1"/>
    <n v="28177"/>
    <n v="1"/>
    <n v="28177"/>
    <s v="2400 1181675483130"/>
    <n v="1181675483130"/>
    <s v="Hall Creek"/>
    <n v="200.04400000000001"/>
    <n v="391"/>
    <n v="0"/>
    <n v="8.1"/>
    <n v="13.3"/>
    <n v="1620"/>
    <n v="2661"/>
    <n v="1"/>
    <x v="2"/>
    <n v="0.25"/>
    <n v="665"/>
    <n v="50"/>
    <n v="1"/>
    <n v="1620"/>
    <n v="200"/>
    <n v="0"/>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08"/>
    <s v="Polyline"/>
    <n v="1"/>
    <n v="28208"/>
    <n v="1"/>
    <n v="28208"/>
    <s v="8600 1181675483130"/>
    <n v="1181675483130"/>
    <s v="Hall Creek"/>
    <n v="199.99600000000001"/>
    <n v="548"/>
    <n v="5.0000000000000001E-3"/>
    <n v="8"/>
    <n v="13.3"/>
    <n v="1600"/>
    <n v="2660"/>
    <n v="3"/>
    <x v="2"/>
    <n v="1"/>
    <n v="2660"/>
    <n v="200"/>
    <n v="1"/>
    <n v="160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2"/>
    <s v="Polyline"/>
    <n v="1"/>
    <n v="28212"/>
    <n v="1"/>
    <n v="28212"/>
    <s v="9400 1181675483130"/>
    <n v="1181675483130"/>
    <s v="Hall Creek"/>
    <n v="200.3"/>
    <n v="557"/>
    <n v="1.4999999999999999E-2"/>
    <n v="8"/>
    <n v="13.3"/>
    <n v="1602"/>
    <n v="2664"/>
    <n v="3"/>
    <x v="2"/>
    <n v="1"/>
    <n v="2664"/>
    <n v="200"/>
    <n v="1"/>
    <n v="1602"/>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3"/>
    <s v="Polyline"/>
    <n v="1"/>
    <n v="28213"/>
    <n v="1"/>
    <n v="28213"/>
    <s v="9600 1181675483130"/>
    <n v="1181675483130"/>
    <s v="Hall Creek"/>
    <n v="199.99600000000001"/>
    <n v="555"/>
    <n v="0"/>
    <n v="8"/>
    <n v="13.3"/>
    <n v="1600"/>
    <n v="2660"/>
    <n v="2"/>
    <x v="2"/>
    <n v="0.5"/>
    <n v="1330"/>
    <n v="100"/>
    <n v="1"/>
    <n v="160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14"/>
    <s v="Polyline"/>
    <n v="1"/>
    <n v="28214"/>
    <n v="1"/>
    <n v="28214"/>
    <s v="9800 1181675483130"/>
    <n v="1181675483130"/>
    <s v="Hall Creek"/>
    <n v="199.99600000000001"/>
    <n v="555"/>
    <n v="5.0000000000000001E-3"/>
    <n v="8"/>
    <n v="13.3"/>
    <n v="1600"/>
    <n v="2660"/>
    <n v="3"/>
    <x v="2"/>
    <n v="1"/>
    <n v="2660"/>
    <n v="200"/>
    <n v="1"/>
    <n v="160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27"/>
    <s v="Polyline"/>
    <n v="1"/>
    <n v="28227"/>
    <n v="1"/>
    <n v="28227"/>
    <s v="12400 1181675483130"/>
    <n v="1181675483130"/>
    <s v="Hall Creek"/>
    <n v="199.98099999999999"/>
    <n v="579"/>
    <n v="0.01"/>
    <n v="7.2"/>
    <n v="12"/>
    <n v="1440"/>
    <n v="2400"/>
    <n v="3"/>
    <x v="2"/>
    <n v="1"/>
    <n v="2400"/>
    <n v="200"/>
    <n v="1"/>
    <n v="144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28"/>
    <s v="Polyline"/>
    <n v="1"/>
    <n v="28228"/>
    <n v="1"/>
    <n v="28228"/>
    <s v="12600 1181675483130"/>
    <n v="1181675483130"/>
    <s v="Hall Creek"/>
    <n v="199.98099999999999"/>
    <n v="580"/>
    <n v="5.0000000000000001E-3"/>
    <n v="7.2"/>
    <n v="12"/>
    <n v="1440"/>
    <n v="2400"/>
    <n v="3"/>
    <x v="2"/>
    <n v="1"/>
    <n v="2400"/>
    <n v="200"/>
    <n v="1"/>
    <n v="144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31"/>
    <s v="Polyline"/>
    <n v="1"/>
    <n v="28231"/>
    <n v="1"/>
    <n v="28231"/>
    <s v="13200 1181675483130"/>
    <n v="1181675483130"/>
    <s v="Hall Creek"/>
    <n v="200.29900000000001"/>
    <n v="587"/>
    <n v="0.01"/>
    <n v="7.2"/>
    <n v="11.9"/>
    <n v="1442"/>
    <n v="2384"/>
    <n v="3"/>
    <x v="2"/>
    <n v="1"/>
    <n v="2384"/>
    <n v="200"/>
    <n v="1"/>
    <n v="1442"/>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32"/>
    <s v="Polyline"/>
    <n v="1"/>
    <n v="28232"/>
    <n v="1"/>
    <n v="28232"/>
    <s v="13400 1181675483130"/>
    <n v="1181675483130"/>
    <s v="Hall Creek"/>
    <n v="199.994"/>
    <n v="586"/>
    <n v="0.01"/>
    <n v="7.2"/>
    <n v="11.9"/>
    <n v="1440"/>
    <n v="2380"/>
    <n v="3"/>
    <x v="2"/>
    <n v="1"/>
    <n v="2380"/>
    <n v="200"/>
    <n v="1"/>
    <n v="1440"/>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33"/>
    <s v="Polyline"/>
    <n v="1"/>
    <n v="28233"/>
    <n v="1"/>
    <n v="28233"/>
    <s v="13600 1181675483130"/>
    <n v="1181675483130"/>
    <s v="Hall Creek"/>
    <n v="199.994"/>
    <n v="585"/>
    <n v="5.0000000000000001E-3"/>
    <n v="7.1"/>
    <n v="11.9"/>
    <n v="1420"/>
    <n v="2380"/>
    <n v="3"/>
    <x v="2"/>
    <n v="1"/>
    <n v="2380"/>
    <n v="200"/>
    <n v="1"/>
    <n v="1420"/>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36"/>
    <s v="Polyline"/>
    <n v="1"/>
    <n v="28236"/>
    <n v="1"/>
    <n v="28236"/>
    <s v="14200 1181675483130"/>
    <n v="1181675483130"/>
    <s v="Hall Creek"/>
    <n v="199.994"/>
    <n v="593"/>
    <n v="1.4999999999999999E-2"/>
    <n v="7.1"/>
    <n v="11.9"/>
    <n v="1420"/>
    <n v="2380"/>
    <n v="3"/>
    <x v="2"/>
    <n v="1"/>
    <n v="2380"/>
    <n v="200"/>
    <n v="1"/>
    <n v="142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40"/>
    <s v="Polyline"/>
    <n v="1"/>
    <n v="28240"/>
    <n v="1"/>
    <n v="28240"/>
    <s v="15000 1181675483130"/>
    <n v="1181675483130"/>
    <s v="Hall Creek"/>
    <n v="199.994"/>
    <n v="597"/>
    <n v="1.4999999999999999E-2"/>
    <n v="7.1"/>
    <n v="11.9"/>
    <n v="1420"/>
    <n v="2380"/>
    <n v="3"/>
    <x v="2"/>
    <n v="1"/>
    <n v="2380"/>
    <n v="200"/>
    <n v="1"/>
    <n v="142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41"/>
    <s v="Polyline"/>
    <n v="1"/>
    <n v="28241"/>
    <n v="1"/>
    <n v="28241"/>
    <s v="15200 1181675483130"/>
    <n v="1181675483130"/>
    <s v="Hall Creek"/>
    <n v="199.994"/>
    <n v="597"/>
    <n v="0.01"/>
    <n v="7.1"/>
    <n v="11.9"/>
    <n v="1420"/>
    <n v="2380"/>
    <n v="3"/>
    <x v="2"/>
    <n v="1"/>
    <n v="2380"/>
    <n v="200"/>
    <n v="1"/>
    <n v="142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42"/>
    <s v="Polyline"/>
    <n v="1"/>
    <n v="28242"/>
    <n v="1"/>
    <n v="28242"/>
    <s v="15400 1181675483130"/>
    <n v="1181675483130"/>
    <s v="Hall Creek"/>
    <n v="199.99199999999999"/>
    <n v="600"/>
    <n v="1.4999999999999999E-2"/>
    <n v="7.1"/>
    <n v="11.9"/>
    <n v="1420"/>
    <n v="2380"/>
    <n v="3"/>
    <x v="2"/>
    <n v="1"/>
    <n v="2380"/>
    <n v="200"/>
    <n v="1"/>
    <n v="142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43"/>
    <s v="Polyline"/>
    <n v="1"/>
    <n v="28243"/>
    <n v="1"/>
    <n v="28243"/>
    <s v="15600 1181675483130"/>
    <n v="1181675483130"/>
    <s v="Hall Creek"/>
    <n v="199.98400000000001"/>
    <n v="603"/>
    <n v="0.01"/>
    <n v="7.1"/>
    <n v="11.8"/>
    <n v="1420"/>
    <n v="2360"/>
    <n v="3"/>
    <x v="2"/>
    <n v="1"/>
    <n v="2360"/>
    <n v="200"/>
    <n v="1"/>
    <n v="1420"/>
    <n v="200"/>
    <n v="1"/>
    <n v="1"/>
    <n v="4"/>
    <s v="meandering"/>
    <s v="Oncorhynchus mykiss"/>
    <s v="summer"/>
    <x v="0"/>
    <x v="1"/>
    <x v="3"/>
    <s v="ACKET-s"/>
    <s v="na"/>
    <s v="na"/>
    <s v="independent"/>
    <s v="extirpated via barriers"/>
    <s v="anthropogenically blocked"/>
    <n v="170200010403"/>
    <s v="Lower Hall Creek"/>
    <s v="N"/>
    <s v=" "/>
    <s v="Interior Columbia"/>
    <n v="0"/>
    <n v="250388.26576899999"/>
    <n v="1102931160.98"/>
  </r>
  <r>
    <n v="28244"/>
    <s v="Polyline"/>
    <n v="1"/>
    <n v="28244"/>
    <n v="1"/>
    <n v="28244"/>
    <s v="15800 1181675483130"/>
    <n v="1181675483130"/>
    <s v="Hall Creek"/>
    <n v="200.28899999999999"/>
    <n v="603"/>
    <n v="5.0000000000000001E-3"/>
    <n v="7.1"/>
    <n v="11.8"/>
    <n v="1422"/>
    <n v="2363"/>
    <n v="3"/>
    <x v="2"/>
    <n v="1"/>
    <n v="2363"/>
    <n v="200"/>
    <n v="1"/>
    <n v="1422"/>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45"/>
    <s v="Polyline"/>
    <n v="1"/>
    <n v="28245"/>
    <n v="1"/>
    <n v="28245"/>
    <s v="16000 1181675483130"/>
    <n v="1181675483130"/>
    <s v="Hall Creek"/>
    <n v="199.98400000000001"/>
    <n v="603"/>
    <n v="0"/>
    <n v="7.1"/>
    <n v="11.8"/>
    <n v="1420"/>
    <n v="2360"/>
    <n v="2"/>
    <x v="2"/>
    <n v="0.5"/>
    <n v="1180"/>
    <n v="100"/>
    <n v="1"/>
    <n v="1420"/>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46"/>
    <s v="Polyline"/>
    <n v="1"/>
    <n v="28246"/>
    <n v="1"/>
    <n v="28246"/>
    <s v="16200 1181675483130"/>
    <n v="1181675483130"/>
    <s v="Hall Creek"/>
    <n v="199.98400000000001"/>
    <n v="603"/>
    <n v="0"/>
    <n v="7.1"/>
    <n v="11.8"/>
    <n v="1420"/>
    <n v="2360"/>
    <n v="2"/>
    <x v="2"/>
    <n v="0.5"/>
    <n v="1180"/>
    <n v="100"/>
    <n v="1"/>
    <n v="1420"/>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47"/>
    <s v="Polyline"/>
    <n v="1"/>
    <n v="28247"/>
    <n v="1"/>
    <n v="28247"/>
    <s v="16400 1181675483130"/>
    <n v="1181675483130"/>
    <s v="Hall Creek"/>
    <n v="199.98400000000001"/>
    <n v="603"/>
    <n v="0"/>
    <n v="7.1"/>
    <n v="11.8"/>
    <n v="1420"/>
    <n v="2360"/>
    <n v="2"/>
    <x v="2"/>
    <n v="0.5"/>
    <n v="1180"/>
    <n v="100"/>
    <n v="1"/>
    <n v="1420"/>
    <n v="200"/>
    <n v="1"/>
    <n v="1"/>
    <n v="3"/>
    <s v="meandering"/>
    <s v="Oncorhynchus mykiss"/>
    <s v="summer"/>
    <x v="0"/>
    <x v="1"/>
    <x v="3"/>
    <s v="ACKET-s"/>
    <s v="na"/>
    <s v="na"/>
    <s v="independent"/>
    <s v="extirpated via barriers"/>
    <s v="anthropogenically blocked"/>
    <n v="170200010403"/>
    <s v="Lower Hall Creek"/>
    <s v="N"/>
    <s v=" "/>
    <s v="Interior Columbia"/>
    <n v="0"/>
    <n v="250388.26576899999"/>
    <n v="1102931160.98"/>
  </r>
  <r>
    <n v="28248"/>
    <s v="Polyline"/>
    <n v="1"/>
    <n v="28248"/>
    <n v="0"/>
    <n v="28248"/>
    <s v="16600 1181675483130"/>
    <n v="1181675483130"/>
    <s v="Hall Creek"/>
    <n v="199.99600000000001"/>
    <n v="604"/>
    <n v="0.01"/>
    <n v="7.1"/>
    <n v="11.8"/>
    <n v="1420"/>
    <n v="2360"/>
    <n v="3"/>
    <x v="2"/>
    <n v="1"/>
    <n v="2360"/>
    <n v="200"/>
    <n v="1"/>
    <n v="1420"/>
    <n v="200"/>
    <n v="1"/>
    <n v="1"/>
    <n v="3"/>
    <s v="meandering"/>
    <s v=" "/>
    <s v=" "/>
    <x v="1"/>
    <x v="2"/>
    <x v="5"/>
    <s v=" "/>
    <s v=" "/>
    <s v=" "/>
    <s v=" "/>
    <s v=" "/>
    <s v=" "/>
    <s v=" "/>
    <s v=" "/>
    <s v=" "/>
    <s v=" "/>
    <s v=" "/>
    <n v="0"/>
    <n v="0"/>
    <n v="0"/>
  </r>
  <r>
    <n v="28249"/>
    <s v="Polyline"/>
    <n v="1"/>
    <n v="28249"/>
    <n v="1"/>
    <n v="28249"/>
    <s v="16800 1181675483130"/>
    <n v="1181675483130"/>
    <s v="Hall Creek"/>
    <n v="200.01499999999999"/>
    <n v="606"/>
    <n v="5.0000000000000001E-3"/>
    <n v="6.6"/>
    <n v="11.1"/>
    <n v="1320"/>
    <n v="2220"/>
    <n v="3"/>
    <x v="2"/>
    <n v="1"/>
    <n v="2220"/>
    <n v="200"/>
    <n v="1"/>
    <n v="1320"/>
    <n v="200"/>
    <n v="1"/>
    <n v="1"/>
    <n v="3"/>
    <s v="meandering"/>
    <s v="Oncorhynchus mykiss"/>
    <s v="summer"/>
    <x v="0"/>
    <x v="1"/>
    <x v="3"/>
    <s v="ACKET-s"/>
    <s v="na"/>
    <s v="na"/>
    <s v="independent"/>
    <s v="extirpated via barriers"/>
    <s v="anthropogenically blocked"/>
    <n v="170200010401"/>
    <s v="Upper Hall Creek"/>
    <s v="N"/>
    <s v=" "/>
    <s v="Interior Columbia"/>
    <n v="0"/>
    <n v="256002.135989"/>
    <n v="2704161931.8000002"/>
  </r>
  <r>
    <n v="28250"/>
    <s v="Polyline"/>
    <n v="1"/>
    <n v="28250"/>
    <n v="1"/>
    <n v="28250"/>
    <s v="17000 1181675483130"/>
    <n v="1181675483130"/>
    <s v="Hall Creek"/>
    <n v="200.32"/>
    <n v="607"/>
    <n v="0.01"/>
    <n v="6.6"/>
    <n v="11.1"/>
    <n v="1322"/>
    <n v="2224"/>
    <n v="3"/>
    <x v="2"/>
    <n v="1"/>
    <n v="2224"/>
    <n v="200"/>
    <n v="1"/>
    <n v="1322"/>
    <n v="200"/>
    <n v="1"/>
    <n v="1"/>
    <n v="3"/>
    <s v="meandering"/>
    <s v="Oncorhynchus mykiss"/>
    <s v="summer"/>
    <x v="0"/>
    <x v="1"/>
    <x v="3"/>
    <s v="ACKET-s"/>
    <s v="na"/>
    <s v="na"/>
    <s v="independent"/>
    <s v="extirpated via barriers"/>
    <s v="anthropogenically blocked"/>
    <n v="170200010401"/>
    <s v="Upper Hall Creek"/>
    <s v="N"/>
    <s v=" "/>
    <s v="Interior Columbia"/>
    <n v="0"/>
    <n v="256002.135989"/>
    <n v="2704161931.8000002"/>
  </r>
  <r>
    <n v="28251"/>
    <s v="Polyline"/>
    <n v="1"/>
    <n v="28251"/>
    <n v="1"/>
    <n v="28251"/>
    <s v="17200 1181675483130"/>
    <n v="1181675483130"/>
    <s v="Hall Creek"/>
    <n v="200.01499999999999"/>
    <n v="607"/>
    <n v="5.0000000000000001E-3"/>
    <n v="6.6"/>
    <n v="11.1"/>
    <n v="1320"/>
    <n v="2220"/>
    <n v="3"/>
    <x v="2"/>
    <n v="1"/>
    <n v="2220"/>
    <n v="200"/>
    <n v="1"/>
    <n v="1320"/>
    <n v="200"/>
    <n v="1"/>
    <n v="1"/>
    <n v="3"/>
    <s v="meandering"/>
    <s v="Oncorhynchus mykiss"/>
    <s v="summer"/>
    <x v="0"/>
    <x v="1"/>
    <x v="3"/>
    <s v="ACKET-s"/>
    <s v="na"/>
    <s v="na"/>
    <s v="independent"/>
    <s v="extirpated via barriers"/>
    <s v="anthropogenically blocked"/>
    <n v="170200010401"/>
    <s v="Upper Hall Creek"/>
    <s v="N"/>
    <s v=" "/>
    <s v="Interior Columbia"/>
    <n v="0"/>
    <n v="256002.135989"/>
    <n v="2704161931.8000002"/>
  </r>
  <r>
    <n v="28252"/>
    <s v="Polyline"/>
    <n v="1"/>
    <n v="28252"/>
    <n v="1"/>
    <n v="28252"/>
    <s v="17400 1181675483130"/>
    <n v="1181675483130"/>
    <s v="Hall Creek"/>
    <n v="200.01499999999999"/>
    <n v="608"/>
    <n v="5.0000000000000001E-3"/>
    <n v="6.6"/>
    <n v="11.1"/>
    <n v="1320"/>
    <n v="2220"/>
    <n v="3"/>
    <x v="2"/>
    <n v="1"/>
    <n v="2220"/>
    <n v="200"/>
    <n v="1"/>
    <n v="1320"/>
    <n v="200"/>
    <n v="1"/>
    <n v="1"/>
    <n v="3"/>
    <s v="meandering"/>
    <s v="Oncorhynchus mykiss"/>
    <s v="summer"/>
    <x v="0"/>
    <x v="1"/>
    <x v="3"/>
    <s v="ACKET-s"/>
    <s v="na"/>
    <s v="na"/>
    <s v="independent"/>
    <s v="extirpated via barriers"/>
    <s v="anthropogenically blocked"/>
    <n v="170200010401"/>
    <s v="Upper Hall Creek"/>
    <s v="N"/>
    <s v=" "/>
    <s v="Interior Columbia"/>
    <n v="0"/>
    <n v="256002.135989"/>
    <n v="2704161931.8000002"/>
  </r>
  <r>
    <n v="28253"/>
    <s v="Polyline"/>
    <n v="1"/>
    <n v="28253"/>
    <n v="1"/>
    <n v="28253"/>
    <s v="17600 1181675483130"/>
    <n v="1181675483130"/>
    <s v="Hall Creek"/>
    <n v="200.01499999999999"/>
    <n v="609"/>
    <n v="0.01"/>
    <n v="6.5"/>
    <n v="11.1"/>
    <n v="1300"/>
    <n v="2220"/>
    <n v="3"/>
    <x v="2"/>
    <n v="1"/>
    <n v="2220"/>
    <n v="200"/>
    <n v="1"/>
    <n v="1300"/>
    <n v="200"/>
    <n v="1"/>
    <n v="1"/>
    <n v="3"/>
    <s v="meandering"/>
    <s v="Oncorhynchus mykiss"/>
    <s v="summer"/>
    <x v="0"/>
    <x v="1"/>
    <x v="3"/>
    <s v="ACKET-s"/>
    <s v="na"/>
    <s v="na"/>
    <s v="independent"/>
    <s v="extirpated via barriers"/>
    <s v="anthropogenically blocked"/>
    <n v="170200010401"/>
    <s v="Upper Hall Creek"/>
    <s v="N"/>
    <s v=" "/>
    <s v="Interior Columbia"/>
    <n v="0"/>
    <n v="256002.135989"/>
    <n v="2704161931.8000002"/>
  </r>
  <r>
    <n v="28254"/>
    <s v="Polyline"/>
    <n v="1"/>
    <n v="28254"/>
    <n v="1"/>
    <n v="28254"/>
    <s v="17800 1181675483130"/>
    <n v="1181675483130"/>
    <s v="Hall Creek"/>
    <n v="200.01499999999999"/>
    <n v="611"/>
    <n v="0.01"/>
    <n v="6.5"/>
    <n v="11.1"/>
    <n v="1300"/>
    <n v="2220"/>
    <n v="3"/>
    <x v="2"/>
    <n v="1"/>
    <n v="2220"/>
    <n v="200"/>
    <n v="1"/>
    <n v="1300"/>
    <n v="200"/>
    <n v="1"/>
    <n v="1"/>
    <n v="3"/>
    <s v="meandering"/>
    <s v="Oncorhynchus mykiss"/>
    <s v="summer"/>
    <x v="0"/>
    <x v="1"/>
    <x v="3"/>
    <s v="ACKET-s"/>
    <s v="na"/>
    <s v="na"/>
    <s v="independent"/>
    <s v="extirpated via barriers"/>
    <s v="anthropogenically blocked"/>
    <n v="170200010401"/>
    <s v="Upper Hall Creek"/>
    <s v="N"/>
    <s v=" "/>
    <s v="Interior Columbia"/>
    <n v="0"/>
    <n v="256002.135989"/>
    <n v="2704161931.8000002"/>
  </r>
  <r>
    <n v="30241"/>
    <s v="Polyline"/>
    <n v="1"/>
    <n v="30241"/>
    <n v="1"/>
    <n v="30241"/>
    <s v="800 1182607483444"/>
    <n v="1182607483444"/>
    <s v="Lynx Creek"/>
    <n v="200.35599999999999"/>
    <n v="587"/>
    <n v="1.4999999999999999E-2"/>
    <n v="4.0999999999999996"/>
    <n v="7.5"/>
    <n v="821"/>
    <n v="1503"/>
    <n v="3"/>
    <x v="2"/>
    <n v="1"/>
    <n v="1503"/>
    <n v="200"/>
    <n v="1"/>
    <n v="821"/>
    <n v="2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42"/>
    <s v="Polyline"/>
    <n v="1"/>
    <n v="30242"/>
    <n v="1"/>
    <n v="30242"/>
    <s v="1000 1182607483444"/>
    <n v="1182607483444"/>
    <s v="Lynx Creek"/>
    <n v="200.05"/>
    <n v="590"/>
    <n v="0.01"/>
    <n v="4.0999999999999996"/>
    <n v="7.5"/>
    <n v="820"/>
    <n v="1500"/>
    <n v="3"/>
    <x v="2"/>
    <n v="1"/>
    <n v="1500"/>
    <n v="200"/>
    <n v="1"/>
    <n v="820"/>
    <n v="200"/>
    <n v="1"/>
    <n v="1"/>
    <n v="4"/>
    <s v="meandering"/>
    <s v="Oncorhynchus mykiss"/>
    <s v="summer"/>
    <x v="0"/>
    <x v="1"/>
    <x v="3"/>
    <s v="ACKET-s"/>
    <s v="na"/>
    <s v="na"/>
    <s v="independent"/>
    <s v="extirpated via barriers"/>
    <s v="anthropogenically blocked"/>
    <n v="170200010402"/>
    <s v="Lynx Creek"/>
    <s v="N"/>
    <s v=" "/>
    <s v="Interior Columbia"/>
    <n v="0"/>
    <n v="183699.65339799999"/>
    <n v="1020773167.37"/>
  </r>
  <r>
    <n v="30246"/>
    <s v="Polyline"/>
    <n v="1"/>
    <n v="30246"/>
    <n v="1"/>
    <n v="30246"/>
    <s v="1800 1182607483444"/>
    <n v="1182607483444"/>
    <s v="Lynx Creek"/>
    <n v="200.05099999999999"/>
    <n v="599"/>
    <n v="0.01"/>
    <n v="4.0999999999999996"/>
    <n v="7.5"/>
    <n v="820"/>
    <n v="1500"/>
    <n v="3"/>
    <x v="2"/>
    <n v="1"/>
    <n v="1500"/>
    <n v="200"/>
    <n v="1"/>
    <n v="82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47"/>
    <s v="Polyline"/>
    <n v="1"/>
    <n v="30247"/>
    <n v="1"/>
    <n v="30247"/>
    <s v="2000 1182607483444"/>
    <n v="1182607483444"/>
    <s v="Lynx Creek"/>
    <n v="200.35499999999999"/>
    <n v="602"/>
    <n v="1.4999999999999999E-2"/>
    <n v="4.0999999999999996"/>
    <n v="7.5"/>
    <n v="821"/>
    <n v="1503"/>
    <n v="3"/>
    <x v="2"/>
    <n v="1"/>
    <n v="1503"/>
    <n v="200"/>
    <n v="1"/>
    <n v="821"/>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48"/>
    <s v="Polyline"/>
    <n v="1"/>
    <n v="30248"/>
    <n v="1"/>
    <n v="30248"/>
    <s v="2200 1182607483444"/>
    <n v="1182607483444"/>
    <s v="Lynx Creek"/>
    <n v="200.05"/>
    <n v="605"/>
    <n v="0.01"/>
    <n v="4.0999999999999996"/>
    <n v="7.5"/>
    <n v="820"/>
    <n v="1500"/>
    <n v="3"/>
    <x v="2"/>
    <n v="1"/>
    <n v="1500"/>
    <n v="200"/>
    <n v="1"/>
    <n v="82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49"/>
    <s v="Polyline"/>
    <n v="1"/>
    <n v="30249"/>
    <n v="1"/>
    <n v="30249"/>
    <s v="2400 1182607483444"/>
    <n v="1182607483444"/>
    <s v="Lynx Creek"/>
    <n v="200.05099999999999"/>
    <n v="607"/>
    <n v="1.4999999999999999E-2"/>
    <n v="4.0999999999999996"/>
    <n v="7.5"/>
    <n v="820"/>
    <n v="1500"/>
    <n v="3"/>
    <x v="2"/>
    <n v="1"/>
    <n v="1500"/>
    <n v="200"/>
    <n v="1"/>
    <n v="82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50"/>
    <s v="Polyline"/>
    <n v="1"/>
    <n v="30250"/>
    <n v="1"/>
    <n v="30250"/>
    <s v="2600 1182607483444"/>
    <n v="1182607483444"/>
    <s v="Lynx Creek"/>
    <n v="200.05099999999999"/>
    <n v="609"/>
    <n v="0.01"/>
    <n v="4.0999999999999996"/>
    <n v="7.5"/>
    <n v="820"/>
    <n v="1500"/>
    <n v="3"/>
    <x v="2"/>
    <n v="1"/>
    <n v="1500"/>
    <n v="200"/>
    <n v="1"/>
    <n v="82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51"/>
    <s v="Polyline"/>
    <n v="1"/>
    <n v="30251"/>
    <n v="1"/>
    <n v="30251"/>
    <s v="2800 1182607483444"/>
    <n v="1182607483444"/>
    <s v="Lynx Creek"/>
    <n v="200.05099999999999"/>
    <n v="612"/>
    <n v="1.4999999999999999E-2"/>
    <n v="4.0999999999999996"/>
    <n v="7.5"/>
    <n v="820"/>
    <n v="1500"/>
    <n v="3"/>
    <x v="2"/>
    <n v="1"/>
    <n v="1500"/>
    <n v="200"/>
    <n v="1"/>
    <n v="82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53"/>
    <s v="Polyline"/>
    <n v="1"/>
    <n v="30253"/>
    <n v="1"/>
    <n v="30253"/>
    <s v="3200 1182607483444"/>
    <n v="1182607483444"/>
    <s v="Lynx Creek"/>
    <n v="200.35499999999999"/>
    <n v="618"/>
    <n v="1.4999999999999999E-2"/>
    <n v="4.0999999999999996"/>
    <n v="7.4"/>
    <n v="821"/>
    <n v="1483"/>
    <n v="3"/>
    <x v="2"/>
    <n v="1"/>
    <n v="1483"/>
    <n v="200"/>
    <n v="1"/>
    <n v="821"/>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67"/>
    <s v="Polyline"/>
    <n v="1"/>
    <n v="30267"/>
    <n v="1"/>
    <n v="30267"/>
    <s v="6000 1182607483444"/>
    <n v="1182607483444"/>
    <s v="Lynx Creek"/>
    <n v="200.05"/>
    <n v="668"/>
    <n v="1.4999999999999999E-2"/>
    <n v="4"/>
    <n v="7.3"/>
    <n v="800"/>
    <n v="1460"/>
    <n v="3"/>
    <x v="2"/>
    <n v="1"/>
    <n v="1460"/>
    <n v="200"/>
    <n v="1"/>
    <n v="80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68"/>
    <s v="Polyline"/>
    <n v="1"/>
    <n v="30268"/>
    <n v="1"/>
    <n v="30268"/>
    <s v="6200 1182607483444"/>
    <n v="1182607483444"/>
    <s v="Lynx Creek"/>
    <n v="200.05099999999999"/>
    <n v="669"/>
    <n v="0.01"/>
    <n v="4"/>
    <n v="7.3"/>
    <n v="800"/>
    <n v="1460"/>
    <n v="3"/>
    <x v="2"/>
    <n v="1"/>
    <n v="1460"/>
    <n v="200"/>
    <n v="1"/>
    <n v="80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0269"/>
    <s v="Polyline"/>
    <n v="1"/>
    <n v="30269"/>
    <n v="1"/>
    <n v="30269"/>
    <s v="6400 1182607483444"/>
    <n v="1182607483444"/>
    <s v="Lynx Creek"/>
    <n v="200.05"/>
    <n v="673"/>
    <n v="1.4999999999999999E-2"/>
    <n v="4"/>
    <n v="7.2"/>
    <n v="800"/>
    <n v="1440"/>
    <n v="3"/>
    <x v="2"/>
    <n v="1"/>
    <n v="1440"/>
    <n v="200"/>
    <n v="1"/>
    <n v="800"/>
    <n v="200"/>
    <n v="1"/>
    <n v="1"/>
    <n v="3"/>
    <s v="meandering"/>
    <s v="Oncorhynchus mykiss"/>
    <s v="summer"/>
    <x v="0"/>
    <x v="1"/>
    <x v="3"/>
    <s v="ACKET-s"/>
    <s v="na"/>
    <s v="na"/>
    <s v="independent"/>
    <s v="extirpated via barriers"/>
    <s v="anthropogenically blocked"/>
    <n v="170200010402"/>
    <s v="Lynx Creek"/>
    <s v="N"/>
    <s v=" "/>
    <s v="Interior Columbia"/>
    <n v="0"/>
    <n v="183699.65339799999"/>
    <n v="1020773167.37"/>
  </r>
  <r>
    <n v="31976"/>
    <s v="Polyline"/>
    <n v="1"/>
    <n v="31976"/>
    <n v="1"/>
    <n v="31976"/>
    <s v="200 1183459482534"/>
    <n v="1183459482534"/>
    <s v=" "/>
    <n v="200.017"/>
    <n v="689"/>
    <n v="5.0000000000000001E-3"/>
    <n v="4"/>
    <n v="7.4"/>
    <n v="800"/>
    <n v="1480"/>
    <n v="1"/>
    <x v="2"/>
    <n v="0.25"/>
    <n v="370"/>
    <n v="50"/>
    <n v="1"/>
    <n v="800"/>
    <n v="200"/>
    <n v="0"/>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1978"/>
    <s v="Polyline"/>
    <n v="1"/>
    <n v="31978"/>
    <n v="1"/>
    <n v="31978"/>
    <s v="600 1183459482534"/>
    <n v="1183459482534"/>
    <s v=" "/>
    <n v="200.01599999999999"/>
    <n v="690"/>
    <n v="0"/>
    <n v="4"/>
    <n v="7.4"/>
    <n v="800"/>
    <n v="1480"/>
    <n v="1"/>
    <x v="2"/>
    <n v="0.25"/>
    <n v="370"/>
    <n v="50"/>
    <n v="1"/>
    <n v="800"/>
    <n v="200"/>
    <n v="0"/>
    <n v="0"/>
    <n v="4"/>
    <s v="meandering"/>
    <s v="Oncorhynchus mykiss"/>
    <s v="summer"/>
    <x v="0"/>
    <x v="1"/>
    <x v="3"/>
    <s v="ACKET-s"/>
    <s v="na"/>
    <s v="na"/>
    <s v="independent"/>
    <s v="extirpated via barriers"/>
    <s v="anthropogenically blocked"/>
    <n v="170200010404"/>
    <s v="Stranger Creek"/>
    <s v="N"/>
    <s v=" "/>
    <s v="Interior Columbia"/>
    <n v="0"/>
    <n v="272844.27536299999"/>
    <n v="2286676593.9200001"/>
  </r>
  <r>
    <n v="32731"/>
    <s v="Polyline"/>
    <n v="1"/>
    <n v="32731"/>
    <n v="1"/>
    <n v="32731"/>
    <s v="400 1183829478308"/>
    <n v="1183829478308"/>
    <s v="Hawk Creek"/>
    <n v="200.08600000000001"/>
    <n v="392"/>
    <n v="0"/>
    <n v="6.6"/>
    <n v="11.1"/>
    <n v="1321"/>
    <n v="2221"/>
    <n v="1"/>
    <x v="2"/>
    <n v="0.25"/>
    <n v="555"/>
    <n v="50"/>
    <n v="1"/>
    <n v="132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2"/>
    <s v="Polyline"/>
    <n v="1"/>
    <n v="32732"/>
    <n v="1"/>
    <n v="32732"/>
    <s v="600 1183829478308"/>
    <n v="1183829478308"/>
    <s v="Hawk Creek"/>
    <n v="200.08600000000001"/>
    <n v="392"/>
    <n v="0"/>
    <n v="6.6"/>
    <n v="11.1"/>
    <n v="1321"/>
    <n v="2221"/>
    <n v="1"/>
    <x v="2"/>
    <n v="0.25"/>
    <n v="555"/>
    <n v="50"/>
    <n v="1"/>
    <n v="132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3"/>
    <s v="Polyline"/>
    <n v="1"/>
    <n v="32733"/>
    <n v="1"/>
    <n v="32733"/>
    <s v="800 1183829478308"/>
    <n v="1183829478308"/>
    <s v="Hawk Creek"/>
    <n v="200.39099999999999"/>
    <n v="392"/>
    <n v="0"/>
    <n v="6.5"/>
    <n v="11.1"/>
    <n v="1303"/>
    <n v="2224"/>
    <n v="1"/>
    <x v="2"/>
    <n v="0.25"/>
    <n v="556"/>
    <n v="50"/>
    <n v="1"/>
    <n v="1303"/>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4"/>
    <s v="Polyline"/>
    <n v="1"/>
    <n v="32734"/>
    <n v="1"/>
    <n v="32734"/>
    <s v="1000 1183829478308"/>
    <n v="1183829478308"/>
    <s v="Hawk Creek"/>
    <n v="200.08600000000001"/>
    <n v="392"/>
    <n v="0"/>
    <n v="6.5"/>
    <n v="11.1"/>
    <n v="1301"/>
    <n v="2221"/>
    <n v="1"/>
    <x v="2"/>
    <n v="0.25"/>
    <n v="555"/>
    <n v="50"/>
    <n v="1"/>
    <n v="130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5"/>
    <s v="Polyline"/>
    <n v="1"/>
    <n v="32735"/>
    <n v="1"/>
    <n v="32735"/>
    <s v="1200 1183829478308"/>
    <n v="1183829478308"/>
    <s v="Hawk Creek"/>
    <n v="200.08600000000001"/>
    <n v="392"/>
    <n v="0"/>
    <n v="6.5"/>
    <n v="11.1"/>
    <n v="1301"/>
    <n v="2221"/>
    <n v="1"/>
    <x v="2"/>
    <n v="0.25"/>
    <n v="555"/>
    <n v="50"/>
    <n v="1"/>
    <n v="130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6"/>
    <s v="Polyline"/>
    <n v="1"/>
    <n v="32736"/>
    <n v="1"/>
    <n v="32736"/>
    <s v="1400 1183829478308"/>
    <n v="1183829478308"/>
    <s v="Hawk Creek"/>
    <n v="200.08600000000001"/>
    <n v="392"/>
    <n v="0"/>
    <n v="6.6"/>
    <n v="11.1"/>
    <n v="1321"/>
    <n v="2221"/>
    <n v="1"/>
    <x v="2"/>
    <n v="0.25"/>
    <n v="555"/>
    <n v="50"/>
    <n v="1"/>
    <n v="132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7"/>
    <s v="Polyline"/>
    <n v="1"/>
    <n v="32737"/>
    <n v="1"/>
    <n v="32737"/>
    <s v="1600 1183829478308"/>
    <n v="1183829478308"/>
    <s v="Hawk Creek"/>
    <n v="200.08600000000001"/>
    <n v="392"/>
    <n v="0"/>
    <n v="6.5"/>
    <n v="11.1"/>
    <n v="1301"/>
    <n v="2221"/>
    <n v="1"/>
    <x v="2"/>
    <n v="0.25"/>
    <n v="555"/>
    <n v="50"/>
    <n v="1"/>
    <n v="130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8"/>
    <s v="Polyline"/>
    <n v="1"/>
    <n v="32738"/>
    <n v="1"/>
    <n v="32738"/>
    <s v="1800 1183829478308"/>
    <n v="1183829478308"/>
    <s v="Hawk Creek"/>
    <n v="200.08600000000001"/>
    <n v="392"/>
    <n v="0"/>
    <n v="6.5"/>
    <n v="11.1"/>
    <n v="1301"/>
    <n v="2221"/>
    <n v="1"/>
    <x v="2"/>
    <n v="0.25"/>
    <n v="555"/>
    <n v="50"/>
    <n v="1"/>
    <n v="130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39"/>
    <s v="Polyline"/>
    <n v="1"/>
    <n v="32739"/>
    <n v="1"/>
    <n v="32739"/>
    <s v="2000 1183829478308"/>
    <n v="1183829478308"/>
    <s v="Hawk Creek"/>
    <n v="200.39099999999999"/>
    <n v="392"/>
    <n v="0"/>
    <n v="6.5"/>
    <n v="11.1"/>
    <n v="1303"/>
    <n v="2224"/>
    <n v="1"/>
    <x v="2"/>
    <n v="0.25"/>
    <n v="556"/>
    <n v="50"/>
    <n v="1"/>
    <n v="1303"/>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0"/>
    <s v="Polyline"/>
    <n v="1"/>
    <n v="32740"/>
    <n v="1"/>
    <n v="32740"/>
    <s v="2200 1183829478308"/>
    <n v="1183829478308"/>
    <s v="Hawk Creek"/>
    <n v="200.08500000000001"/>
    <n v="392"/>
    <n v="0"/>
    <n v="6.5"/>
    <n v="11.1"/>
    <n v="1301"/>
    <n v="2221"/>
    <n v="1"/>
    <x v="2"/>
    <n v="0.25"/>
    <n v="555"/>
    <n v="50"/>
    <n v="1"/>
    <n v="1301"/>
    <n v="200"/>
    <n v="0"/>
    <n v="1"/>
    <n v="1"/>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1"/>
    <s v="Polyline"/>
    <n v="1"/>
    <n v="32741"/>
    <n v="1"/>
    <n v="32741"/>
    <s v="2400 1183829478308"/>
    <n v="1183829478308"/>
    <s v="Hawk Creek"/>
    <n v="200.07499999999999"/>
    <n v="392"/>
    <n v="0"/>
    <n v="6.6"/>
    <n v="11.1"/>
    <n v="1320"/>
    <n v="2221"/>
    <n v="1"/>
    <x v="2"/>
    <n v="0.25"/>
    <n v="555"/>
    <n v="50"/>
    <n v="1"/>
    <n v="132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2"/>
    <s v="Polyline"/>
    <n v="1"/>
    <n v="32742"/>
    <n v="1"/>
    <n v="32742"/>
    <s v="2600 1183829478308"/>
    <n v="1183829478308"/>
    <s v="Hawk Creek"/>
    <n v="200.07599999999999"/>
    <n v="392"/>
    <n v="0"/>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3"/>
    <s v="Polyline"/>
    <n v="1"/>
    <n v="32743"/>
    <n v="1"/>
    <n v="32743"/>
    <s v="2800 1183829478308"/>
    <n v="1183829478308"/>
    <s v="Hawk Creek"/>
    <n v="200.07599999999999"/>
    <n v="392"/>
    <n v="0"/>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4"/>
    <s v="Polyline"/>
    <n v="1"/>
    <n v="32744"/>
    <n v="1"/>
    <n v="32744"/>
    <s v="3000 1183829478308"/>
    <n v="1183829478308"/>
    <s v="Hawk Creek"/>
    <n v="200.07499999999999"/>
    <n v="392"/>
    <n v="0"/>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5"/>
    <s v="Polyline"/>
    <n v="1"/>
    <n v="32745"/>
    <n v="1"/>
    <n v="32745"/>
    <s v="3200 1183829478308"/>
    <n v="1183829478308"/>
    <s v="Hawk Creek"/>
    <n v="200.381"/>
    <n v="392"/>
    <n v="0"/>
    <n v="6.4"/>
    <n v="10.9"/>
    <n v="1282"/>
    <n v="2184"/>
    <n v="1"/>
    <x v="2"/>
    <n v="0.25"/>
    <n v="546"/>
    <n v="50"/>
    <n v="1"/>
    <n v="1282"/>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6"/>
    <s v="Polyline"/>
    <n v="1"/>
    <n v="32746"/>
    <n v="1"/>
    <n v="32746"/>
    <s v="3400 1183829478308"/>
    <n v="1183829478308"/>
    <s v="Hawk Creek"/>
    <n v="200.07599999999999"/>
    <n v="392"/>
    <n v="0"/>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7"/>
    <s v="Polyline"/>
    <n v="1"/>
    <n v="32747"/>
    <n v="1"/>
    <n v="32747"/>
    <s v="3600 1183829478308"/>
    <n v="1183829478308"/>
    <s v="Hawk Creek"/>
    <n v="200.07599999999999"/>
    <n v="392"/>
    <n v="0"/>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8"/>
    <s v="Polyline"/>
    <n v="1"/>
    <n v="32748"/>
    <n v="1"/>
    <n v="32748"/>
    <s v="3800 1183829478308"/>
    <n v="1183829478308"/>
    <s v="Hawk Creek"/>
    <n v="200.07599999999999"/>
    <n v="392"/>
    <n v="0"/>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49"/>
    <s v="Polyline"/>
    <n v="1"/>
    <n v="32749"/>
    <n v="1"/>
    <n v="32749"/>
    <s v="4000 1183829478308"/>
    <n v="1183829478308"/>
    <s v="Hawk Creek"/>
    <n v="200.07599999999999"/>
    <n v="392"/>
    <n v="0.01"/>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50"/>
    <s v="Polyline"/>
    <n v="1"/>
    <n v="32750"/>
    <n v="1"/>
    <n v="32750"/>
    <s v="4200 1183829478308"/>
    <n v="1183829478308"/>
    <s v="Hawk Creek"/>
    <n v="200.07599999999999"/>
    <n v="392"/>
    <n v="0.01"/>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54"/>
    <s v="Polyline"/>
    <n v="1"/>
    <n v="32754"/>
    <n v="1"/>
    <n v="32754"/>
    <s v="5000 1183829478308"/>
    <n v="1183829478308"/>
    <s v="Hawk Creek"/>
    <n v="200.07599999999999"/>
    <n v="392"/>
    <n v="5.0000000000000001E-3"/>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32755"/>
    <s v="Polyline"/>
    <n v="1"/>
    <n v="32755"/>
    <n v="1"/>
    <n v="32755"/>
    <s v="5200 1183829478308"/>
    <n v="1183829478308"/>
    <s v="Hawk Creek"/>
    <n v="200.07599999999999"/>
    <n v="392"/>
    <n v="5.0000000000000001E-3"/>
    <n v="6.4"/>
    <n v="10.9"/>
    <n v="1280"/>
    <n v="2181"/>
    <n v="1"/>
    <x v="2"/>
    <n v="0.25"/>
    <n v="545"/>
    <n v="50"/>
    <n v="1"/>
    <n v="1280"/>
    <n v="200"/>
    <n v="0"/>
    <n v="1"/>
    <n v="4"/>
    <s v="meandering"/>
    <s v="Oncorhynchus mykiss"/>
    <s v="summer"/>
    <x v="0"/>
    <x v="0"/>
    <x v="1"/>
    <s v="SPMAI-s"/>
    <s v="na"/>
    <s v="na"/>
    <s v="independent"/>
    <s v="extirpated via barriers"/>
    <s v="naturally blocked"/>
    <n v="170200010602"/>
    <s v="Lower Hawk Creek"/>
    <s v="N"/>
    <s v="Changed 5/26/2015 ACCESS_HUC based on info from Damon Holzer NOAA"/>
    <s v="Interior Columbia"/>
    <n v="0"/>
    <n v="256930.85950799999"/>
    <n v="1834062464.6500001"/>
  </r>
  <r>
    <n v="41620"/>
    <s v="Polyline"/>
    <n v="1"/>
    <n v="41620"/>
    <n v="1"/>
    <n v="41620"/>
    <s v="400 1186780479379"/>
    <n v="1186780479379"/>
    <s v="Sanpoil River"/>
    <n v="200.083"/>
    <n v="392"/>
    <n v="0"/>
    <n v="15.8"/>
    <n v="24.7"/>
    <n v="3161"/>
    <n v="4942"/>
    <n v="2"/>
    <x v="2"/>
    <n v="0.5"/>
    <n v="2471"/>
    <n v="100"/>
    <n v="1"/>
    <n v="3161"/>
    <n v="200"/>
    <n v="1"/>
    <n v="1"/>
    <n v="4"/>
    <s v="meandering"/>
    <s v="Oncorhynchus mykiss"/>
    <s v="summer"/>
    <x v="0"/>
    <x v="0"/>
    <x v="1"/>
    <s v="SPMAI-s"/>
    <s v="na"/>
    <s v="na"/>
    <s v="independent"/>
    <s v="extirpated via barriers"/>
    <s v="anthropogenically blocked"/>
    <n v="170200010604"/>
    <s v="Brody Creek"/>
    <s v="N"/>
    <s v=" "/>
    <s v="Interior Columbia"/>
    <n v="0"/>
    <n v="387138.86609000002"/>
    <n v="3830990265.77"/>
  </r>
  <r>
    <n v="41621"/>
    <s v="Polyline"/>
    <n v="1"/>
    <n v="41621"/>
    <n v="1"/>
    <n v="41621"/>
    <s v="600 1186780479379"/>
    <n v="1186780479379"/>
    <s v="Sanpoil River"/>
    <n v="200.083"/>
    <n v="392"/>
    <n v="0"/>
    <n v="15.8"/>
    <n v="24.7"/>
    <n v="3161"/>
    <n v="4942"/>
    <n v="2"/>
    <x v="2"/>
    <n v="0.5"/>
    <n v="2471"/>
    <n v="100"/>
    <n v="1"/>
    <n v="3161"/>
    <n v="200"/>
    <n v="1"/>
    <n v="1"/>
    <n v="4"/>
    <s v="meandering"/>
    <s v="Oncorhynchus mykiss"/>
    <s v="summer"/>
    <x v="0"/>
    <x v="0"/>
    <x v="1"/>
    <s v="SPMAI-s"/>
    <s v="na"/>
    <s v="na"/>
    <s v="independent"/>
    <s v="extirpated via barriers"/>
    <s v="anthropogenically blocked"/>
    <n v="170200010604"/>
    <s v="Brody Creek"/>
    <s v="N"/>
    <s v=" "/>
    <s v="Interior Columbia"/>
    <n v="0"/>
    <n v="387138.86609000002"/>
    <n v="3830990265.77"/>
  </r>
  <r>
    <n v="41622"/>
    <s v="Polyline"/>
    <n v="1"/>
    <n v="41622"/>
    <n v="0"/>
    <n v="41622"/>
    <s v="800 1186780479379"/>
    <n v="1186780479379"/>
    <s v="Sanpoil River"/>
    <n v="200.38800000000001"/>
    <n v="392"/>
    <n v="0"/>
    <n v="15.8"/>
    <n v="24.7"/>
    <n v="3166"/>
    <n v="4950"/>
    <n v="2"/>
    <x v="2"/>
    <n v="0.5"/>
    <n v="2475"/>
    <n v="100"/>
    <n v="1"/>
    <n v="3166"/>
    <n v="200"/>
    <n v="1"/>
    <n v="1"/>
    <n v="4"/>
    <s v="meandering"/>
    <s v=" "/>
    <s v=" "/>
    <x v="1"/>
    <x v="2"/>
    <x v="5"/>
    <s v=" "/>
    <s v=" "/>
    <s v=" "/>
    <s v=" "/>
    <s v=" "/>
    <s v=" "/>
    <s v=" "/>
    <s v=" "/>
    <s v=" "/>
    <s v=" "/>
    <s v=" "/>
    <n v="0"/>
    <n v="0"/>
    <n v="0"/>
  </r>
  <r>
    <n v="41623"/>
    <s v="Polyline"/>
    <n v="1"/>
    <n v="41623"/>
    <n v="1"/>
    <n v="41623"/>
    <s v="1000 1186780479379"/>
    <n v="1186780479379"/>
    <s v="Sanpoil River"/>
    <n v="200.083"/>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24"/>
    <s v="Polyline"/>
    <n v="1"/>
    <n v="41624"/>
    <n v="1"/>
    <n v="41624"/>
    <s v="1200 1186780479379"/>
    <n v="1186780479379"/>
    <s v="Sanpoil River"/>
    <n v="200.083"/>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25"/>
    <s v="Polyline"/>
    <n v="1"/>
    <n v="41625"/>
    <n v="1"/>
    <n v="41625"/>
    <s v="1400 1186780479379"/>
    <n v="1186780479379"/>
    <s v="Sanpoil River"/>
    <n v="200.083"/>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26"/>
    <s v="Polyline"/>
    <n v="1"/>
    <n v="41626"/>
    <n v="1"/>
    <n v="41626"/>
    <s v="1600 1186780479379"/>
    <n v="1186780479379"/>
    <s v="Sanpoil River"/>
    <n v="200.083"/>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27"/>
    <s v="Polyline"/>
    <n v="1"/>
    <n v="41627"/>
    <n v="1"/>
    <n v="41627"/>
    <s v="1800 1186780479379"/>
    <n v="1186780479379"/>
    <s v="Sanpoil River"/>
    <n v="200.07499999999999"/>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28"/>
    <s v="Polyline"/>
    <n v="1"/>
    <n v="41628"/>
    <n v="1"/>
    <n v="41628"/>
    <s v="2000 1186780479379"/>
    <n v="1186780479379"/>
    <s v="Sanpoil River"/>
    <n v="200.37799999999999"/>
    <n v="392"/>
    <n v="0"/>
    <n v="15.8"/>
    <n v="24.7"/>
    <n v="3166"/>
    <n v="4949"/>
    <n v="2"/>
    <x v="2"/>
    <n v="0.5"/>
    <n v="2475"/>
    <n v="100"/>
    <n v="1"/>
    <n v="316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29"/>
    <s v="Polyline"/>
    <n v="1"/>
    <n v="41629"/>
    <n v="1"/>
    <n v="41629"/>
    <s v="22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0"/>
    <s v="Polyline"/>
    <n v="1"/>
    <n v="41630"/>
    <n v="1"/>
    <n v="41630"/>
    <s v="24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1"/>
    <s v="Polyline"/>
    <n v="1"/>
    <n v="41631"/>
    <n v="1"/>
    <n v="41631"/>
    <s v="26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2"/>
    <s v="Polyline"/>
    <n v="1"/>
    <n v="41632"/>
    <n v="1"/>
    <n v="41632"/>
    <s v="28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3"/>
    <s v="Polyline"/>
    <n v="1"/>
    <n v="41633"/>
    <n v="1"/>
    <n v="41633"/>
    <s v="30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4"/>
    <s v="Polyline"/>
    <n v="1"/>
    <n v="41634"/>
    <n v="1"/>
    <n v="41634"/>
    <s v="3200 1186780479379"/>
    <n v="1186780479379"/>
    <s v="Sanpoil River"/>
    <n v="200.37799999999999"/>
    <n v="392"/>
    <n v="0"/>
    <n v="15.8"/>
    <n v="24.7"/>
    <n v="3166"/>
    <n v="4949"/>
    <n v="2"/>
    <x v="2"/>
    <n v="0.5"/>
    <n v="2475"/>
    <n v="100"/>
    <n v="1"/>
    <n v="316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5"/>
    <s v="Polyline"/>
    <n v="1"/>
    <n v="41635"/>
    <n v="1"/>
    <n v="41635"/>
    <s v="34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6"/>
    <s v="Polyline"/>
    <n v="1"/>
    <n v="41636"/>
    <n v="1"/>
    <n v="41636"/>
    <s v="36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7"/>
    <s v="Polyline"/>
    <n v="1"/>
    <n v="41637"/>
    <n v="1"/>
    <n v="41637"/>
    <s v="38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8"/>
    <s v="Polyline"/>
    <n v="1"/>
    <n v="41638"/>
    <n v="1"/>
    <n v="41638"/>
    <s v="40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39"/>
    <s v="Polyline"/>
    <n v="1"/>
    <n v="41639"/>
    <n v="1"/>
    <n v="41639"/>
    <s v="4200 1186780479379"/>
    <n v="1186780479379"/>
    <s v="Sanpoil River"/>
    <n v="200.07300000000001"/>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0"/>
    <s v="Polyline"/>
    <n v="1"/>
    <n v="41640"/>
    <n v="1"/>
    <n v="41640"/>
    <s v="4400 1186780479379"/>
    <n v="1186780479379"/>
    <s v="Sanpoil River"/>
    <n v="200.37799999999999"/>
    <n v="392"/>
    <n v="0"/>
    <n v="15.8"/>
    <n v="24.7"/>
    <n v="3166"/>
    <n v="4949"/>
    <n v="2"/>
    <x v="2"/>
    <n v="0.5"/>
    <n v="2475"/>
    <n v="100"/>
    <n v="1"/>
    <n v="316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1"/>
    <s v="Polyline"/>
    <n v="1"/>
    <n v="41641"/>
    <n v="1"/>
    <n v="41641"/>
    <s v="4600 1186780479379"/>
    <n v="1186780479379"/>
    <s v="Sanpoil River"/>
    <n v="200.08099999999999"/>
    <n v="392"/>
    <n v="0"/>
    <n v="15.8"/>
    <n v="24.7"/>
    <n v="3161"/>
    <n v="4942"/>
    <n v="2"/>
    <x v="2"/>
    <n v="0.5"/>
    <n v="247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2"/>
    <s v="Polyline"/>
    <n v="1"/>
    <n v="41642"/>
    <n v="1"/>
    <n v="41642"/>
    <s v="4800 1186780479379"/>
    <n v="1186780479379"/>
    <s v="Sanpoil River"/>
    <n v="200.08699999999999"/>
    <n v="392"/>
    <n v="0"/>
    <n v="15.8"/>
    <n v="24.6"/>
    <n v="3161"/>
    <n v="4922"/>
    <n v="2"/>
    <x v="2"/>
    <n v="0.5"/>
    <n v="246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3"/>
    <s v="Polyline"/>
    <n v="1"/>
    <n v="41643"/>
    <n v="1"/>
    <n v="41643"/>
    <s v="5000 1186780479379"/>
    <n v="1186780479379"/>
    <s v="Sanpoil River"/>
    <n v="200.08199999999999"/>
    <n v="392"/>
    <n v="0"/>
    <n v="15.8"/>
    <n v="24.6"/>
    <n v="3161"/>
    <n v="4922"/>
    <n v="2"/>
    <x v="2"/>
    <n v="0.5"/>
    <n v="2461"/>
    <n v="100"/>
    <n v="1"/>
    <n v="316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4"/>
    <s v="Polyline"/>
    <n v="1"/>
    <n v="41644"/>
    <n v="1"/>
    <n v="41644"/>
    <s v="52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5"/>
    <s v="Polyline"/>
    <n v="1"/>
    <n v="41645"/>
    <n v="1"/>
    <n v="41645"/>
    <s v="54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6"/>
    <s v="Polyline"/>
    <n v="1"/>
    <n v="41646"/>
    <n v="1"/>
    <n v="41646"/>
    <s v="56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7"/>
    <s v="Polyline"/>
    <n v="1"/>
    <n v="41647"/>
    <n v="1"/>
    <n v="41647"/>
    <s v="5800 1186780479379"/>
    <n v="1186780479379"/>
    <s v="Sanpoil River"/>
    <n v="200.37"/>
    <n v="392"/>
    <n v="0"/>
    <n v="15.7"/>
    <n v="24.6"/>
    <n v="3146"/>
    <n v="4929"/>
    <n v="2"/>
    <x v="2"/>
    <n v="0.5"/>
    <n v="2465"/>
    <n v="100"/>
    <n v="1"/>
    <n v="314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8"/>
    <s v="Polyline"/>
    <n v="1"/>
    <n v="41648"/>
    <n v="1"/>
    <n v="41648"/>
    <s v="60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49"/>
    <s v="Polyline"/>
    <n v="1"/>
    <n v="41649"/>
    <n v="1"/>
    <n v="41649"/>
    <s v="62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0"/>
    <s v="Polyline"/>
    <n v="1"/>
    <n v="41650"/>
    <n v="1"/>
    <n v="41650"/>
    <s v="64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1"/>
    <s v="Polyline"/>
    <n v="1"/>
    <n v="41651"/>
    <n v="1"/>
    <n v="41651"/>
    <s v="66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2"/>
    <s v="Polyline"/>
    <n v="1"/>
    <n v="41652"/>
    <n v="1"/>
    <n v="41652"/>
    <s v="68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3"/>
    <s v="Polyline"/>
    <n v="1"/>
    <n v="41653"/>
    <n v="1"/>
    <n v="41653"/>
    <s v="7000 1186780479379"/>
    <n v="1186780479379"/>
    <s v="Sanpoil River"/>
    <n v="200.37"/>
    <n v="392"/>
    <n v="0"/>
    <n v="15.7"/>
    <n v="24.6"/>
    <n v="3146"/>
    <n v="4929"/>
    <n v="2"/>
    <x v="2"/>
    <n v="0.5"/>
    <n v="2465"/>
    <n v="100"/>
    <n v="1"/>
    <n v="314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4"/>
    <s v="Polyline"/>
    <n v="1"/>
    <n v="41654"/>
    <n v="1"/>
    <n v="41654"/>
    <s v="72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5"/>
    <s v="Polyline"/>
    <n v="1"/>
    <n v="41655"/>
    <n v="1"/>
    <n v="41655"/>
    <s v="7400 1186780479379"/>
    <n v="1186780479379"/>
    <s v="Sanpoil River"/>
    <n v="200.065"/>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6"/>
    <s v="Polyline"/>
    <n v="1"/>
    <n v="41656"/>
    <n v="1"/>
    <n v="41656"/>
    <s v="7600 1186780479379"/>
    <n v="1186780479379"/>
    <s v="Sanpoil River"/>
    <n v="200.06299999999999"/>
    <n v="392"/>
    <n v="0"/>
    <n v="15.7"/>
    <n v="24.6"/>
    <n v="3141"/>
    <n v="4922"/>
    <n v="2"/>
    <x v="2"/>
    <n v="0.5"/>
    <n v="2461"/>
    <n v="100"/>
    <n v="1"/>
    <n v="314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7"/>
    <s v="Polyline"/>
    <n v="1"/>
    <n v="41657"/>
    <n v="1"/>
    <n v="41657"/>
    <s v="7800 1186780479379"/>
    <n v="1186780479379"/>
    <s v="Sanpoil River"/>
    <n v="200.06200000000001"/>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8"/>
    <s v="Polyline"/>
    <n v="1"/>
    <n v="41658"/>
    <n v="1"/>
    <n v="41658"/>
    <s v="8000 1186780479379"/>
    <n v="1186780479379"/>
    <s v="Sanpoil River"/>
    <n v="200.06200000000001"/>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59"/>
    <s v="Polyline"/>
    <n v="1"/>
    <n v="41659"/>
    <n v="1"/>
    <n v="41659"/>
    <s v="8200 1186780479379"/>
    <n v="1186780479379"/>
    <s v="Sanpoil River"/>
    <n v="200.36699999999999"/>
    <n v="392"/>
    <n v="0"/>
    <n v="15.6"/>
    <n v="24.4"/>
    <n v="3126"/>
    <n v="4889"/>
    <n v="2"/>
    <x v="2"/>
    <n v="0.5"/>
    <n v="2445"/>
    <n v="100"/>
    <n v="1"/>
    <n v="312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0"/>
    <s v="Polyline"/>
    <n v="1"/>
    <n v="41660"/>
    <n v="1"/>
    <n v="41660"/>
    <s v="8400 1186780479379"/>
    <n v="1186780479379"/>
    <s v="Sanpoil River"/>
    <n v="200.06200000000001"/>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1"/>
    <s v="Polyline"/>
    <n v="1"/>
    <n v="41661"/>
    <n v="1"/>
    <n v="41661"/>
    <s v="8600 1186780479379"/>
    <n v="1186780479379"/>
    <s v="Sanpoil River"/>
    <n v="200.06200000000001"/>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2"/>
    <s v="Polyline"/>
    <n v="1"/>
    <n v="41662"/>
    <n v="1"/>
    <n v="41662"/>
    <s v="8800 1186780479379"/>
    <n v="1186780479379"/>
    <s v="Sanpoil River"/>
    <n v="200.062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3"/>
    <s v="Polyline"/>
    <n v="1"/>
    <n v="41663"/>
    <n v="1"/>
    <n v="41663"/>
    <s v="90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4"/>
    <s v="Polyline"/>
    <n v="1"/>
    <n v="41664"/>
    <n v="1"/>
    <n v="41664"/>
    <s v="92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5"/>
    <s v="Polyline"/>
    <n v="1"/>
    <n v="41665"/>
    <n v="1"/>
    <n v="41665"/>
    <s v="9400 1186780479379"/>
    <n v="1186780479379"/>
    <s v="Sanpoil River"/>
    <n v="200.369"/>
    <n v="392"/>
    <n v="0"/>
    <n v="15.6"/>
    <n v="24.4"/>
    <n v="3126"/>
    <n v="4889"/>
    <n v="2"/>
    <x v="2"/>
    <n v="0.5"/>
    <n v="2445"/>
    <n v="100"/>
    <n v="1"/>
    <n v="312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6"/>
    <s v="Polyline"/>
    <n v="1"/>
    <n v="41666"/>
    <n v="1"/>
    <n v="41666"/>
    <s v="96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7"/>
    <s v="Polyline"/>
    <n v="1"/>
    <n v="41667"/>
    <n v="1"/>
    <n v="41667"/>
    <s v="98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8"/>
    <s v="Polyline"/>
    <n v="1"/>
    <n v="41668"/>
    <n v="1"/>
    <n v="41668"/>
    <s v="100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69"/>
    <s v="Polyline"/>
    <n v="1"/>
    <n v="41669"/>
    <n v="1"/>
    <n v="41669"/>
    <s v="102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70"/>
    <s v="Polyline"/>
    <n v="1"/>
    <n v="41670"/>
    <n v="1"/>
    <n v="41670"/>
    <s v="104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71"/>
    <s v="Polyline"/>
    <n v="1"/>
    <n v="41671"/>
    <n v="1"/>
    <n v="41671"/>
    <s v="106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72"/>
    <s v="Polyline"/>
    <n v="1"/>
    <n v="41672"/>
    <n v="1"/>
    <n v="41672"/>
    <s v="10800 1186780479379"/>
    <n v="1186780479379"/>
    <s v="Sanpoil River"/>
    <n v="200.369"/>
    <n v="392"/>
    <n v="0"/>
    <n v="15.6"/>
    <n v="24.4"/>
    <n v="3126"/>
    <n v="4889"/>
    <n v="2"/>
    <x v="2"/>
    <n v="0.5"/>
    <n v="2445"/>
    <n v="100"/>
    <n v="1"/>
    <n v="3126"/>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73"/>
    <s v="Polyline"/>
    <n v="1"/>
    <n v="41673"/>
    <n v="1"/>
    <n v="41673"/>
    <s v="11000 1186780479379"/>
    <n v="1186780479379"/>
    <s v="Sanpoil River"/>
    <n v="200.06399999999999"/>
    <n v="392"/>
    <n v="0"/>
    <n v="15.6"/>
    <n v="24.4"/>
    <n v="3121"/>
    <n v="4882"/>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74"/>
    <s v="Polyline"/>
    <n v="1"/>
    <n v="41674"/>
    <n v="1"/>
    <n v="41674"/>
    <s v="11200 1186780479379"/>
    <n v="1186780479379"/>
    <s v="Sanpoil River"/>
    <n v="200.06100000000001"/>
    <n v="392"/>
    <n v="0"/>
    <n v="15.6"/>
    <n v="24.4"/>
    <n v="3121"/>
    <n v="4881"/>
    <n v="2"/>
    <x v="2"/>
    <n v="0.5"/>
    <n v="2441"/>
    <n v="100"/>
    <n v="1"/>
    <n v="3121"/>
    <n v="200"/>
    <n v="1"/>
    <n v="1"/>
    <n v="4"/>
    <s v="meandering"/>
    <s v="Oncorhynchus mykiss"/>
    <s v="summer"/>
    <x v="0"/>
    <x v="1"/>
    <x v="4"/>
    <s v="ACSAN-s"/>
    <s v="na"/>
    <s v="na"/>
    <s v="independent"/>
    <s v="functionally extirpated"/>
    <s v="anthropogenically blocked"/>
    <n v="170200040403"/>
    <s v="Manila Creek"/>
    <s v="N"/>
    <s v=" "/>
    <s v="Interior Columbia"/>
    <n v="0"/>
    <n v="228601.10993899999"/>
    <n v="2201368570.6799998"/>
  </r>
  <r>
    <n v="41675"/>
    <s v="Polyline"/>
    <n v="1"/>
    <n v="41675"/>
    <n v="1"/>
    <n v="41675"/>
    <s v="114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76"/>
    <s v="Polyline"/>
    <n v="1"/>
    <n v="41676"/>
    <n v="1"/>
    <n v="41676"/>
    <s v="116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77"/>
    <s v="Polyline"/>
    <n v="1"/>
    <n v="41677"/>
    <n v="1"/>
    <n v="41677"/>
    <s v="118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78"/>
    <s v="Polyline"/>
    <n v="1"/>
    <n v="41678"/>
    <n v="1"/>
    <n v="41678"/>
    <s v="12000 1186780479379"/>
    <n v="1186780479379"/>
    <s v="Sanpoil River"/>
    <n v="200.35900000000001"/>
    <n v="392"/>
    <n v="0"/>
    <n v="15.5"/>
    <n v="24.3"/>
    <n v="3106"/>
    <n v="4869"/>
    <n v="2"/>
    <x v="2"/>
    <n v="0.5"/>
    <n v="2435"/>
    <n v="100"/>
    <n v="1"/>
    <n v="3106"/>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79"/>
    <s v="Polyline"/>
    <n v="1"/>
    <n v="41679"/>
    <n v="1"/>
    <n v="41679"/>
    <s v="122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0"/>
    <s v="Polyline"/>
    <n v="1"/>
    <n v="41680"/>
    <n v="1"/>
    <n v="41680"/>
    <s v="124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1"/>
    <s v="Polyline"/>
    <n v="1"/>
    <n v="41681"/>
    <n v="1"/>
    <n v="41681"/>
    <s v="126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2"/>
    <s v="Polyline"/>
    <n v="1"/>
    <n v="41682"/>
    <n v="1"/>
    <n v="41682"/>
    <s v="12800 1186780479379"/>
    <n v="1186780479379"/>
    <s v="Sanpoil River"/>
    <n v="200.054"/>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3"/>
    <s v="Polyline"/>
    <n v="1"/>
    <n v="41683"/>
    <n v="1"/>
    <n v="41683"/>
    <s v="13000 1186780479379"/>
    <n v="1186780479379"/>
    <s v="Sanpoil River"/>
    <n v="200.05"/>
    <n v="392"/>
    <n v="0"/>
    <n v="15.5"/>
    <n v="24.3"/>
    <n v="3101"/>
    <n v="4861"/>
    <n v="2"/>
    <x v="2"/>
    <n v="0.5"/>
    <n v="243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4"/>
    <s v="Polyline"/>
    <n v="1"/>
    <n v="41684"/>
    <n v="1"/>
    <n v="41684"/>
    <s v="13200 1186780479379"/>
    <n v="1186780479379"/>
    <s v="Sanpoil River"/>
    <n v="200.35400000000001"/>
    <n v="392"/>
    <n v="5.0000000000000001E-3"/>
    <n v="15.5"/>
    <n v="24.2"/>
    <n v="3105"/>
    <n v="4849"/>
    <n v="3"/>
    <x v="2"/>
    <n v="1"/>
    <n v="4849"/>
    <n v="200"/>
    <n v="1"/>
    <n v="3105"/>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5"/>
    <s v="Polyline"/>
    <n v="1"/>
    <n v="41685"/>
    <n v="1"/>
    <n v="41685"/>
    <s v="13400 1186780479379"/>
    <n v="1186780479379"/>
    <s v="Sanpoil River"/>
    <n v="200.04900000000001"/>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6"/>
    <s v="Polyline"/>
    <n v="1"/>
    <n v="41686"/>
    <n v="1"/>
    <n v="41686"/>
    <s v="13600 1186780479379"/>
    <n v="1186780479379"/>
    <s v="Sanpoil River"/>
    <n v="200.04900000000001"/>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7"/>
    <s v="Polyline"/>
    <n v="1"/>
    <n v="41687"/>
    <n v="1"/>
    <n v="41687"/>
    <s v="13800 1186780479379"/>
    <n v="1186780479379"/>
    <s v="Sanpoil River"/>
    <n v="200.04900000000001"/>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8"/>
    <s v="Polyline"/>
    <n v="1"/>
    <n v="41688"/>
    <n v="1"/>
    <n v="41688"/>
    <s v="14000 1186780479379"/>
    <n v="1186780479379"/>
    <s v="Sanpoil River"/>
    <n v="200.04900000000001"/>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89"/>
    <s v="Polyline"/>
    <n v="1"/>
    <n v="41689"/>
    <n v="1"/>
    <n v="41689"/>
    <s v="14200 1186780479379"/>
    <n v="1186780479379"/>
    <s v="Sanpoil River"/>
    <n v="200.048"/>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0"/>
    <s v="Polyline"/>
    <n v="1"/>
    <n v="41690"/>
    <n v="1"/>
    <n v="41690"/>
    <s v="14400 1186780479379"/>
    <n v="1186780479379"/>
    <s v="Sanpoil River"/>
    <n v="200.35400000000001"/>
    <n v="392"/>
    <n v="0"/>
    <n v="15.5"/>
    <n v="24.2"/>
    <n v="3105"/>
    <n v="4849"/>
    <n v="2"/>
    <x v="2"/>
    <n v="0.5"/>
    <n v="2425"/>
    <n v="100"/>
    <n v="1"/>
    <n v="3105"/>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1"/>
    <s v="Polyline"/>
    <n v="1"/>
    <n v="41691"/>
    <n v="1"/>
    <n v="41691"/>
    <s v="14600 1186780479379"/>
    <n v="1186780479379"/>
    <s v="Sanpoil River"/>
    <n v="200.04900000000001"/>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2"/>
    <s v="Polyline"/>
    <n v="1"/>
    <n v="41692"/>
    <n v="1"/>
    <n v="41692"/>
    <s v="14800 1186780479379"/>
    <n v="1186780479379"/>
    <s v="Sanpoil River"/>
    <n v="200.04900000000001"/>
    <n v="392"/>
    <n v="0"/>
    <n v="15.5"/>
    <n v="24.2"/>
    <n v="3101"/>
    <n v="4841"/>
    <n v="2"/>
    <x v="2"/>
    <n v="0.5"/>
    <n v="2421"/>
    <n v="100"/>
    <n v="1"/>
    <n v="310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696"/>
    <s v="Polyline"/>
    <n v="1"/>
    <n v="41696"/>
    <n v="1"/>
    <n v="41696"/>
    <s v="15600 1186780479379"/>
    <n v="1186780479379"/>
    <s v="Sanpoil River"/>
    <n v="200.07"/>
    <n v="396"/>
    <n v="5.0000000000000001E-3"/>
    <n v="15.4"/>
    <n v="24.1"/>
    <n v="3081"/>
    <n v="4822"/>
    <n v="3"/>
    <x v="2"/>
    <n v="1"/>
    <n v="4822"/>
    <n v="200"/>
    <n v="1"/>
    <n v="3081"/>
    <n v="200"/>
    <n v="1"/>
    <n v="1"/>
    <n v="3"/>
    <s v="meandering"/>
    <s v="Oncorhynchus mykiss"/>
    <s v="summer"/>
    <x v="0"/>
    <x v="1"/>
    <x v="4"/>
    <s v="ACSAN-s"/>
    <s v="na"/>
    <s v="na"/>
    <s v="independent"/>
    <s v="functionally extirpated"/>
    <s v="anthropogenically blocked"/>
    <n v="170200040403"/>
    <s v="Manila Creek"/>
    <s v="N"/>
    <s v=" "/>
    <s v="Interior Columbia"/>
    <n v="0"/>
    <n v="228601.10993899999"/>
    <n v="2201368570.6799998"/>
  </r>
  <r>
    <n v="41725"/>
    <s v="Polyline"/>
    <n v="1"/>
    <n v="41725"/>
    <n v="1"/>
    <n v="41725"/>
    <s v="21400 1186780479379"/>
    <n v="1186780479379"/>
    <s v="Sanpoil River"/>
    <n v="200.05500000000001"/>
    <n v="440"/>
    <n v="5.0000000000000001E-3"/>
    <n v="15.3"/>
    <n v="23.9"/>
    <n v="3061"/>
    <n v="4781"/>
    <n v="3"/>
    <x v="2"/>
    <n v="1"/>
    <n v="4781"/>
    <n v="200"/>
    <n v="1"/>
    <n v="3061"/>
    <n v="200"/>
    <n v="1"/>
    <n v="0"/>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41"/>
    <s v="Polyline"/>
    <n v="1"/>
    <n v="41741"/>
    <n v="1"/>
    <n v="41741"/>
    <s v="24600 1186780479379"/>
    <n v="1186780479379"/>
    <s v="Sanpoil River"/>
    <n v="200.03"/>
    <n v="460"/>
    <n v="0"/>
    <n v="15.2"/>
    <n v="23.8"/>
    <n v="3040"/>
    <n v="4761"/>
    <n v="2"/>
    <x v="2"/>
    <n v="0.5"/>
    <n v="2381"/>
    <n v="100"/>
    <n v="1"/>
    <n v="3040"/>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3"/>
    <s v="Polyline"/>
    <n v="1"/>
    <n v="41743"/>
    <n v="1"/>
    <n v="41743"/>
    <s v="25000 1186780479379"/>
    <n v="1186780479379"/>
    <s v="Sanpoil River"/>
    <n v="200.041"/>
    <n v="462"/>
    <n v="5.0000000000000001E-3"/>
    <n v="15.2"/>
    <n v="23.8"/>
    <n v="3041"/>
    <n v="4761"/>
    <n v="3"/>
    <x v="2"/>
    <n v="1"/>
    <n v="4761"/>
    <n v="200"/>
    <n v="1"/>
    <n v="3041"/>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4"/>
    <s v="Polyline"/>
    <n v="1"/>
    <n v="41744"/>
    <n v="1"/>
    <n v="41744"/>
    <s v="25200 1186780479379"/>
    <n v="1186780479379"/>
    <s v="Sanpoil River"/>
    <n v="200.041"/>
    <n v="462"/>
    <n v="0"/>
    <n v="15.2"/>
    <n v="23.8"/>
    <n v="3041"/>
    <n v="4761"/>
    <n v="2"/>
    <x v="2"/>
    <n v="0.5"/>
    <n v="2381"/>
    <n v="100"/>
    <n v="1"/>
    <n v="3041"/>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5"/>
    <s v="Polyline"/>
    <n v="1"/>
    <n v="41745"/>
    <n v="1"/>
    <n v="41745"/>
    <s v="25400 1186780479379"/>
    <n v="1186780479379"/>
    <s v="Sanpoil River"/>
    <n v="200.041"/>
    <n v="462"/>
    <n v="0"/>
    <n v="15.2"/>
    <n v="23.8"/>
    <n v="3041"/>
    <n v="4761"/>
    <n v="2"/>
    <x v="2"/>
    <n v="0.5"/>
    <n v="2381"/>
    <n v="100"/>
    <n v="1"/>
    <n v="3041"/>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6"/>
    <s v="Polyline"/>
    <n v="1"/>
    <n v="41746"/>
    <n v="1"/>
    <n v="41746"/>
    <s v="25600 1186780479379"/>
    <n v="1186780479379"/>
    <s v="Sanpoil River"/>
    <n v="200.041"/>
    <n v="462"/>
    <n v="0"/>
    <n v="15.2"/>
    <n v="23.8"/>
    <n v="3041"/>
    <n v="4761"/>
    <n v="2"/>
    <x v="2"/>
    <n v="0.5"/>
    <n v="2381"/>
    <n v="100"/>
    <n v="1"/>
    <n v="3041"/>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7"/>
    <s v="Polyline"/>
    <n v="1"/>
    <n v="41747"/>
    <n v="1"/>
    <n v="41747"/>
    <s v="25800 1186780479379"/>
    <n v="1186780479379"/>
    <s v="Sanpoil River"/>
    <n v="200.346"/>
    <n v="462"/>
    <n v="5.0000000000000001E-3"/>
    <n v="15.2"/>
    <n v="23.8"/>
    <n v="3045"/>
    <n v="4768"/>
    <n v="3"/>
    <x v="2"/>
    <n v="1"/>
    <n v="4768"/>
    <n v="200"/>
    <n v="1"/>
    <n v="3045"/>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8"/>
    <s v="Polyline"/>
    <n v="1"/>
    <n v="41748"/>
    <n v="1"/>
    <n v="41748"/>
    <s v="26000 1186780479379"/>
    <n v="1186780479379"/>
    <s v="Sanpoil River"/>
    <n v="200.041"/>
    <n v="463"/>
    <n v="5.0000000000000001E-3"/>
    <n v="15.2"/>
    <n v="23.8"/>
    <n v="3041"/>
    <n v="4761"/>
    <n v="3"/>
    <x v="2"/>
    <n v="1"/>
    <n v="4761"/>
    <n v="200"/>
    <n v="1"/>
    <n v="3041"/>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49"/>
    <s v="Polyline"/>
    <n v="1"/>
    <n v="41749"/>
    <n v="1"/>
    <n v="41749"/>
    <s v="26200 1186780479379"/>
    <n v="1186780479379"/>
    <s v="Sanpoil River"/>
    <n v="200.03399999999999"/>
    <n v="463"/>
    <n v="5.0000000000000001E-3"/>
    <n v="15.2"/>
    <n v="23.8"/>
    <n v="3041"/>
    <n v="4761"/>
    <n v="3"/>
    <x v="2"/>
    <n v="1"/>
    <n v="4761"/>
    <n v="200"/>
    <n v="1"/>
    <n v="3041"/>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50"/>
    <s v="Polyline"/>
    <n v="1"/>
    <n v="41750"/>
    <n v="1"/>
    <n v="41750"/>
    <s v="26400 1186780479379"/>
    <n v="1186780479379"/>
    <s v="Sanpoil River"/>
    <n v="200.023"/>
    <n v="463"/>
    <n v="5.0000000000000001E-3"/>
    <n v="15.1"/>
    <n v="23.7"/>
    <n v="3020"/>
    <n v="4741"/>
    <n v="3"/>
    <x v="2"/>
    <n v="1"/>
    <n v="4741"/>
    <n v="200"/>
    <n v="1"/>
    <n v="3020"/>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53"/>
    <s v="Polyline"/>
    <n v="1"/>
    <n v="41753"/>
    <n v="1"/>
    <n v="41753"/>
    <s v="27000 1186780479379"/>
    <n v="1186780479379"/>
    <s v="Sanpoil River"/>
    <n v="200.328"/>
    <n v="463"/>
    <n v="0"/>
    <n v="15.1"/>
    <n v="23.7"/>
    <n v="3025"/>
    <n v="4748"/>
    <n v="2"/>
    <x v="2"/>
    <n v="0.5"/>
    <n v="2374"/>
    <n v="100"/>
    <n v="1"/>
    <n v="3025"/>
    <n v="200"/>
    <n v="1"/>
    <n v="1"/>
    <n v="3"/>
    <s v="meandering"/>
    <s v="Oncorhynchus mykiss"/>
    <s v="summer"/>
    <x v="0"/>
    <x v="1"/>
    <x v="4"/>
    <s v="ACSAN-s"/>
    <s v="na"/>
    <s v="na"/>
    <s v="independent"/>
    <s v="functionally extirpated"/>
    <s v="anthropogenically blocked"/>
    <n v="170200040402"/>
    <s v="Jack Creek"/>
    <s v="N"/>
    <s v=" "/>
    <s v="Interior Columbia"/>
    <n v="0"/>
    <n v="177893.53416400001"/>
    <n v="1569118035.1600001"/>
  </r>
  <r>
    <n v="41769"/>
    <s v="Polyline"/>
    <n v="1"/>
    <n v="41769"/>
    <n v="1"/>
    <n v="41769"/>
    <s v="30200 1186780479379"/>
    <n v="1186780479379"/>
    <s v="Sanpoil River"/>
    <n v="200.02600000000001"/>
    <n v="471"/>
    <n v="5.0000000000000001E-3"/>
    <n v="15"/>
    <n v="23.6"/>
    <n v="3000"/>
    <n v="4721"/>
    <n v="3"/>
    <x v="2"/>
    <n v="1"/>
    <n v="4721"/>
    <n v="200"/>
    <n v="1"/>
    <n v="3000"/>
    <n v="200"/>
    <n v="1"/>
    <n v="1"/>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71"/>
    <s v="Polyline"/>
    <n v="1"/>
    <n v="41771"/>
    <n v="1"/>
    <n v="41771"/>
    <s v="30600 1186780479379"/>
    <n v="1186780479379"/>
    <s v="Sanpoil River"/>
    <n v="200.02600000000001"/>
    <n v="471"/>
    <n v="5.0000000000000001E-3"/>
    <n v="15"/>
    <n v="23.6"/>
    <n v="3000"/>
    <n v="4721"/>
    <n v="3"/>
    <x v="2"/>
    <n v="1"/>
    <n v="4721"/>
    <n v="200"/>
    <n v="1"/>
    <n v="3000"/>
    <n v="200"/>
    <n v="1"/>
    <n v="1"/>
    <n v="4"/>
    <s v="island-braided"/>
    <s v="Oncorhynchus mykiss"/>
    <s v="summer"/>
    <x v="0"/>
    <x v="1"/>
    <x v="4"/>
    <s v="ACSAN-s"/>
    <s v="na"/>
    <s v="na"/>
    <s v="independent"/>
    <s v="functionally extirpated"/>
    <s v="anthropogenically blocked"/>
    <n v="170200040402"/>
    <s v="Jack Creek"/>
    <s v="N"/>
    <s v=" "/>
    <s v="Interior Columbia"/>
    <n v="0"/>
    <n v="177893.53416400001"/>
    <n v="1569118035.1600001"/>
  </r>
  <r>
    <n v="41773"/>
    <s v="Polyline"/>
    <n v="1"/>
    <n v="41773"/>
    <n v="1"/>
    <n v="41773"/>
    <s v="31000 1186780479379"/>
    <n v="1186780479379"/>
    <s v="Sanpoil River"/>
    <n v="200.02699999999999"/>
    <n v="472"/>
    <n v="5.0000000000000001E-3"/>
    <n v="15"/>
    <n v="23.5"/>
    <n v="3000"/>
    <n v="4701"/>
    <n v="3"/>
    <x v="2"/>
    <n v="1"/>
    <n v="4701"/>
    <n v="200"/>
    <n v="1"/>
    <n v="300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74"/>
    <s v="Polyline"/>
    <n v="1"/>
    <n v="41774"/>
    <n v="1"/>
    <n v="41774"/>
    <s v="31200 1186780479379"/>
    <n v="1186780479379"/>
    <s v="Sanpoil River"/>
    <n v="200.02699999999999"/>
    <n v="473"/>
    <n v="5.0000000000000001E-3"/>
    <n v="15"/>
    <n v="23.5"/>
    <n v="3000"/>
    <n v="4701"/>
    <n v="3"/>
    <x v="2"/>
    <n v="1"/>
    <n v="4701"/>
    <n v="200"/>
    <n v="1"/>
    <n v="300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75"/>
    <s v="Polyline"/>
    <n v="1"/>
    <n v="41775"/>
    <n v="1"/>
    <n v="41775"/>
    <s v="31400 1186780479379"/>
    <n v="1186780479379"/>
    <s v="Sanpoil River"/>
    <n v="200.02699999999999"/>
    <n v="473"/>
    <n v="0"/>
    <n v="15"/>
    <n v="23.5"/>
    <n v="3000"/>
    <n v="4701"/>
    <n v="2"/>
    <x v="2"/>
    <n v="0.5"/>
    <n v="2351"/>
    <n v="100"/>
    <n v="1"/>
    <n v="300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78"/>
    <s v="Polyline"/>
    <n v="1"/>
    <n v="41778"/>
    <n v="1"/>
    <n v="41778"/>
    <s v="32000 1186780479379"/>
    <n v="1186780479379"/>
    <s v="Sanpoil River"/>
    <n v="200.33099999999999"/>
    <n v="475"/>
    <n v="5.0000000000000001E-3"/>
    <n v="15"/>
    <n v="23.5"/>
    <n v="3005"/>
    <n v="4708"/>
    <n v="3"/>
    <x v="2"/>
    <n v="1"/>
    <n v="4708"/>
    <n v="200"/>
    <n v="1"/>
    <n v="3005"/>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79"/>
    <s v="Polyline"/>
    <n v="1"/>
    <n v="41779"/>
    <n v="1"/>
    <n v="41779"/>
    <s v="32200 1186780479379"/>
    <n v="1186780479379"/>
    <s v="Sanpoil River"/>
    <n v="200.02600000000001"/>
    <n v="476"/>
    <n v="5.0000000000000001E-3"/>
    <n v="15"/>
    <n v="23.5"/>
    <n v="3000"/>
    <n v="4701"/>
    <n v="3"/>
    <x v="2"/>
    <n v="1"/>
    <n v="4701"/>
    <n v="200"/>
    <n v="1"/>
    <n v="300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81"/>
    <s v="Polyline"/>
    <n v="1"/>
    <n v="41781"/>
    <n v="1"/>
    <n v="41781"/>
    <s v="32600 1186780479379"/>
    <n v="1186780479379"/>
    <s v="Sanpoil River"/>
    <n v="200.02600000000001"/>
    <n v="477"/>
    <n v="5.0000000000000001E-3"/>
    <n v="15"/>
    <n v="23.5"/>
    <n v="3000"/>
    <n v="4701"/>
    <n v="3"/>
    <x v="2"/>
    <n v="1"/>
    <n v="4701"/>
    <n v="200"/>
    <n v="1"/>
    <n v="300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2"/>
    <s v="Polyline"/>
    <n v="1"/>
    <n v="41792"/>
    <n v="1"/>
    <n v="41792"/>
    <s v="34800 1186780479379"/>
    <n v="1186780479379"/>
    <s v="Sanpoil River"/>
    <n v="200.06899999999999"/>
    <n v="488"/>
    <n v="5.0000000000000001E-3"/>
    <n v="14.9"/>
    <n v="23.4"/>
    <n v="2981"/>
    <n v="4682"/>
    <n v="3"/>
    <x v="2"/>
    <n v="1"/>
    <n v="4682"/>
    <n v="200"/>
    <n v="1"/>
    <n v="2981"/>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5"/>
    <s v="Polyline"/>
    <n v="1"/>
    <n v="41795"/>
    <n v="1"/>
    <n v="41795"/>
    <s v="35400 1186780479379"/>
    <n v="1186780479379"/>
    <s v="Sanpoil River"/>
    <n v="200.02600000000001"/>
    <n v="489"/>
    <n v="5.0000000000000001E-3"/>
    <n v="14.9"/>
    <n v="23.3"/>
    <n v="2980"/>
    <n v="4661"/>
    <n v="3"/>
    <x v="2"/>
    <n v="1"/>
    <n v="4661"/>
    <n v="200"/>
    <n v="1"/>
    <n v="298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797"/>
    <s v="Polyline"/>
    <n v="1"/>
    <n v="41797"/>
    <n v="1"/>
    <n v="41797"/>
    <s v="35800 1186780479379"/>
    <n v="1186780479379"/>
    <s v="Sanpoil River"/>
    <n v="200.33"/>
    <n v="491"/>
    <n v="5.0000000000000001E-3"/>
    <n v="14.9"/>
    <n v="23.3"/>
    <n v="2985"/>
    <n v="4668"/>
    <n v="3"/>
    <x v="2"/>
    <n v="1"/>
    <n v="4668"/>
    <n v="200"/>
    <n v="1"/>
    <n v="2985"/>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01"/>
    <s v="Polyline"/>
    <n v="1"/>
    <n v="41801"/>
    <n v="1"/>
    <n v="41801"/>
    <s v="36600 1186780479379"/>
    <n v="1186780479379"/>
    <s v="Sanpoil River"/>
    <n v="200.02500000000001"/>
    <n v="495"/>
    <n v="5.0000000000000001E-3"/>
    <n v="14.8"/>
    <n v="23.2"/>
    <n v="2960"/>
    <n v="4641"/>
    <n v="3"/>
    <x v="2"/>
    <n v="1"/>
    <n v="4641"/>
    <n v="200"/>
    <n v="1"/>
    <n v="2960"/>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0"/>
    <s v="Polyline"/>
    <n v="1"/>
    <n v="41810"/>
    <n v="1"/>
    <n v="41810"/>
    <s v="38400 1186780479379"/>
    <n v="1186780479379"/>
    <s v="Sanpoil River"/>
    <n v="200.02500000000001"/>
    <n v="500"/>
    <n v="0.01"/>
    <n v="14.8"/>
    <n v="23.3"/>
    <n v="2960"/>
    <n v="4661"/>
    <n v="3"/>
    <x v="2"/>
    <n v="1"/>
    <n v="4661"/>
    <n v="200"/>
    <n v="1"/>
    <n v="2960"/>
    <n v="2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1"/>
    <s v="Polyline"/>
    <n v="1"/>
    <n v="41811"/>
    <n v="1"/>
    <n v="41811"/>
    <s v="38600 1186780479379"/>
    <n v="1186780479379"/>
    <s v="Sanpoil River"/>
    <n v="200.02500000000001"/>
    <n v="500"/>
    <n v="5.0000000000000001E-3"/>
    <n v="14.8"/>
    <n v="23.2"/>
    <n v="2960"/>
    <n v="4641"/>
    <n v="3"/>
    <x v="2"/>
    <n v="1"/>
    <n v="4641"/>
    <n v="200"/>
    <n v="1"/>
    <n v="2960"/>
    <n v="2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3"/>
    <s v="Polyline"/>
    <n v="1"/>
    <n v="41813"/>
    <n v="1"/>
    <n v="41813"/>
    <s v="39000 1186780479379"/>
    <n v="1186780479379"/>
    <s v="Sanpoil River"/>
    <n v="200.02500000000001"/>
    <n v="504"/>
    <n v="0.01"/>
    <n v="14.8"/>
    <n v="23.2"/>
    <n v="2960"/>
    <n v="4641"/>
    <n v="3"/>
    <x v="2"/>
    <n v="1"/>
    <n v="4641"/>
    <n v="200"/>
    <n v="1"/>
    <n v="2960"/>
    <n v="2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4"/>
    <s v="Polyline"/>
    <n v="1"/>
    <n v="41814"/>
    <n v="1"/>
    <n v="41814"/>
    <s v="39200 1186780479379"/>
    <n v="1186780479379"/>
    <s v="Sanpoil River"/>
    <n v="200.02500000000001"/>
    <n v="504"/>
    <n v="5.0000000000000001E-3"/>
    <n v="14.8"/>
    <n v="23.2"/>
    <n v="2960"/>
    <n v="4641"/>
    <n v="3"/>
    <x v="2"/>
    <n v="1"/>
    <n v="4641"/>
    <n v="200"/>
    <n v="1"/>
    <n v="2960"/>
    <n v="2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5"/>
    <s v="Polyline"/>
    <n v="1"/>
    <n v="41815"/>
    <n v="1"/>
    <n v="41815"/>
    <s v="39400 1186780479379"/>
    <n v="1186780479379"/>
    <s v="Sanpoil River"/>
    <n v="200.33"/>
    <n v="504"/>
    <n v="5.0000000000000001E-3"/>
    <n v="14.8"/>
    <n v="23.2"/>
    <n v="2965"/>
    <n v="4648"/>
    <n v="3"/>
    <x v="2"/>
    <n v="1"/>
    <n v="4648"/>
    <n v="200"/>
    <n v="1"/>
    <n v="2965"/>
    <n v="200"/>
    <n v="1"/>
    <n v="1"/>
    <n v="3"/>
    <s v="island-braided"/>
    <s v="Oncorhynchus mykiss"/>
    <s v="summer"/>
    <x v="0"/>
    <x v="1"/>
    <x v="4"/>
    <s v="ACSAN-s"/>
    <s v="na"/>
    <s v="na"/>
    <s v="independent"/>
    <s v="functionally extirpated"/>
    <s v="anthropogenically blocked"/>
    <n v="170200040401"/>
    <s v="Bridge Creek"/>
    <s v="N"/>
    <s v=" "/>
    <s v="Interior Columbia"/>
    <n v="0"/>
    <n v="250189.06438900001"/>
    <n v="1784932574.5699999"/>
  </r>
  <r>
    <n v="41816"/>
    <s v="Polyline"/>
    <n v="1"/>
    <n v="41816"/>
    <n v="1"/>
    <n v="41816"/>
    <s v="39600 1186780479379"/>
    <n v="1186780479379"/>
    <s v="Sanpoil River"/>
    <n v="200.03200000000001"/>
    <n v="504"/>
    <n v="0"/>
    <n v="14.8"/>
    <n v="23.2"/>
    <n v="2960"/>
    <n v="4641"/>
    <n v="2"/>
    <x v="2"/>
    <n v="0.5"/>
    <n v="2321"/>
    <n v="100"/>
    <n v="1"/>
    <n v="296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17"/>
    <s v="Polyline"/>
    <n v="1"/>
    <n v="41817"/>
    <n v="1"/>
    <n v="41817"/>
    <s v="39800 1186780479379"/>
    <n v="1186780479379"/>
    <s v="Sanpoil River"/>
    <n v="200.03700000000001"/>
    <n v="504"/>
    <n v="0"/>
    <n v="14.5"/>
    <n v="22.8"/>
    <n v="2901"/>
    <n v="4561"/>
    <n v="2"/>
    <x v="2"/>
    <n v="0.5"/>
    <n v="2281"/>
    <n v="100"/>
    <n v="1"/>
    <n v="2901"/>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18"/>
    <s v="Polyline"/>
    <n v="1"/>
    <n v="41818"/>
    <n v="1"/>
    <n v="41818"/>
    <s v="40000 1186780479379"/>
    <n v="1186780479379"/>
    <s v="Sanpoil River"/>
    <n v="200.03700000000001"/>
    <n v="504"/>
    <n v="5.0000000000000001E-3"/>
    <n v="14.5"/>
    <n v="22.8"/>
    <n v="2901"/>
    <n v="4561"/>
    <n v="3"/>
    <x v="2"/>
    <n v="1"/>
    <n v="4561"/>
    <n v="200"/>
    <n v="1"/>
    <n v="2901"/>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21"/>
    <s v="Polyline"/>
    <n v="1"/>
    <n v="41821"/>
    <n v="1"/>
    <n v="41821"/>
    <s v="40600 1186780479379"/>
    <n v="1186780479379"/>
    <s v="Sanpoil River"/>
    <n v="200.03700000000001"/>
    <n v="505"/>
    <n v="5.0000000000000001E-3"/>
    <n v="14.5"/>
    <n v="22.8"/>
    <n v="2901"/>
    <n v="4561"/>
    <n v="3"/>
    <x v="2"/>
    <n v="1"/>
    <n v="4561"/>
    <n v="200"/>
    <n v="1"/>
    <n v="2901"/>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22"/>
    <s v="Polyline"/>
    <n v="1"/>
    <n v="41822"/>
    <n v="1"/>
    <n v="41822"/>
    <s v="40800 1186780479379"/>
    <n v="1186780479379"/>
    <s v="Sanpoil River"/>
    <n v="200.35499999999999"/>
    <n v="506"/>
    <n v="5.0000000000000001E-3"/>
    <n v="14.5"/>
    <n v="22.8"/>
    <n v="2905"/>
    <n v="4568"/>
    <n v="3"/>
    <x v="2"/>
    <n v="1"/>
    <n v="4568"/>
    <n v="200"/>
    <n v="1"/>
    <n v="2905"/>
    <n v="200"/>
    <n v="1"/>
    <n v="1"/>
    <n v="4"/>
    <s v="island-braided"/>
    <s v="Oncorhynchus mykiss"/>
    <s v="summer"/>
    <x v="0"/>
    <x v="1"/>
    <x v="4"/>
    <s v="ACSAN-s"/>
    <s v="na"/>
    <s v="na"/>
    <s v="independent"/>
    <s v="functionally extirpated"/>
    <s v="anthropogenically blocked"/>
    <n v="170200040401"/>
    <s v="Bridge Creek"/>
    <s v="N"/>
    <s v=" "/>
    <s v="Interior Columbia"/>
    <n v="0"/>
    <n v="250189.06438900001"/>
    <n v="1784932574.5699999"/>
  </r>
  <r>
    <n v="41827"/>
    <s v="Polyline"/>
    <n v="1"/>
    <n v="41827"/>
    <n v="1"/>
    <n v="41827"/>
    <s v="41800 1186780479379"/>
    <n v="1186780479379"/>
    <s v="Sanpoil River"/>
    <n v="200.03200000000001"/>
    <n v="507"/>
    <n v="0"/>
    <n v="14.5"/>
    <n v="22.8"/>
    <n v="2900"/>
    <n v="4561"/>
    <n v="2"/>
    <x v="2"/>
    <n v="0.5"/>
    <n v="2281"/>
    <n v="1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28"/>
    <s v="Polyline"/>
    <n v="1"/>
    <n v="41828"/>
    <n v="1"/>
    <n v="41828"/>
    <s v="42000 1186780479379"/>
    <n v="1186780479379"/>
    <s v="Sanpoil River"/>
    <n v="200.322"/>
    <n v="507"/>
    <n v="0"/>
    <n v="14.5"/>
    <n v="22.8"/>
    <n v="2905"/>
    <n v="4567"/>
    <n v="2"/>
    <x v="2"/>
    <n v="0.5"/>
    <n v="2284"/>
    <n v="100"/>
    <n v="1"/>
    <n v="2905"/>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29"/>
    <s v="Polyline"/>
    <n v="1"/>
    <n v="41829"/>
    <n v="1"/>
    <n v="41829"/>
    <s v="42200 1186780479379"/>
    <n v="1186780479379"/>
    <s v="Sanpoil River"/>
    <n v="200.00700000000001"/>
    <n v="507"/>
    <n v="0"/>
    <n v="14.5"/>
    <n v="22.8"/>
    <n v="2900"/>
    <n v="4560"/>
    <n v="2"/>
    <x v="2"/>
    <n v="0.5"/>
    <n v="2280"/>
    <n v="1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0"/>
    <s v="Polyline"/>
    <n v="1"/>
    <n v="41830"/>
    <n v="1"/>
    <n v="41830"/>
    <s v="42400 1186780479379"/>
    <n v="1186780479379"/>
    <s v="Sanpoil River"/>
    <n v="200.00700000000001"/>
    <n v="507"/>
    <n v="5.0000000000000001E-3"/>
    <n v="14.5"/>
    <n v="22.8"/>
    <n v="2900"/>
    <n v="4560"/>
    <n v="3"/>
    <x v="2"/>
    <n v="1"/>
    <n v="4560"/>
    <n v="2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1"/>
    <s v="Polyline"/>
    <n v="1"/>
    <n v="41831"/>
    <n v="1"/>
    <n v="41831"/>
    <s v="42600 1186780479379"/>
    <n v="1186780479379"/>
    <s v="Sanpoil River"/>
    <n v="200.00700000000001"/>
    <n v="508"/>
    <n v="5.0000000000000001E-3"/>
    <n v="14.5"/>
    <n v="22.8"/>
    <n v="2900"/>
    <n v="4560"/>
    <n v="3"/>
    <x v="2"/>
    <n v="1"/>
    <n v="4560"/>
    <n v="2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2"/>
    <s v="Polyline"/>
    <n v="1"/>
    <n v="41832"/>
    <n v="1"/>
    <n v="41832"/>
    <s v="42800 1186780479379"/>
    <n v="1186780479379"/>
    <s v="Sanpoil River"/>
    <n v="200.00700000000001"/>
    <n v="508"/>
    <n v="0"/>
    <n v="14.5"/>
    <n v="22.7"/>
    <n v="2900"/>
    <n v="4540"/>
    <n v="2"/>
    <x v="2"/>
    <n v="0.5"/>
    <n v="2270"/>
    <n v="1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3"/>
    <s v="Polyline"/>
    <n v="1"/>
    <n v="41833"/>
    <n v="1"/>
    <n v="41833"/>
    <s v="43000 1186780479379"/>
    <n v="1186780479379"/>
    <s v="Sanpoil River"/>
    <n v="200.00700000000001"/>
    <n v="508"/>
    <n v="0"/>
    <n v="14.5"/>
    <n v="22.7"/>
    <n v="2900"/>
    <n v="4540"/>
    <n v="2"/>
    <x v="2"/>
    <n v="0.5"/>
    <n v="2270"/>
    <n v="1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6"/>
    <s v="Polyline"/>
    <n v="1"/>
    <n v="41836"/>
    <n v="1"/>
    <n v="41836"/>
    <s v="43600 1186780479379"/>
    <n v="1186780479379"/>
    <s v="Sanpoil River"/>
    <n v="200.00700000000001"/>
    <n v="505"/>
    <n v="0"/>
    <n v="14.5"/>
    <n v="22.7"/>
    <n v="2900"/>
    <n v="4540"/>
    <n v="2"/>
    <x v="2"/>
    <n v="0.5"/>
    <n v="2270"/>
    <n v="1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39"/>
    <s v="Polyline"/>
    <n v="1"/>
    <n v="41839"/>
    <n v="1"/>
    <n v="41839"/>
    <s v="44200 1186780479379"/>
    <n v="1186780479379"/>
    <s v="Sanpoil River"/>
    <n v="200.00700000000001"/>
    <n v="508"/>
    <n v="0"/>
    <n v="14.5"/>
    <n v="22.7"/>
    <n v="2900"/>
    <n v="4540"/>
    <n v="2"/>
    <x v="2"/>
    <n v="0.5"/>
    <n v="2270"/>
    <n v="100"/>
    <n v="1"/>
    <n v="2900"/>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40"/>
    <s v="Polyline"/>
    <n v="1"/>
    <n v="41840"/>
    <n v="1"/>
    <n v="41840"/>
    <s v="44400 1186780479379"/>
    <n v="1186780479379"/>
    <s v="Sanpoil River"/>
    <n v="200.31200000000001"/>
    <n v="508"/>
    <n v="0"/>
    <n v="14.5"/>
    <n v="22.7"/>
    <n v="2905"/>
    <n v="4547"/>
    <n v="2"/>
    <x v="2"/>
    <n v="0.5"/>
    <n v="2274"/>
    <n v="100"/>
    <n v="1"/>
    <n v="2905"/>
    <n v="200"/>
    <n v="1"/>
    <n v="1"/>
    <n v="3"/>
    <s v="meandering"/>
    <s v="Oncorhynchus mykiss"/>
    <s v="summer"/>
    <x v="0"/>
    <x v="1"/>
    <x v="4"/>
    <s v="ACSAN-s"/>
    <s v="na"/>
    <s v="na"/>
    <s v="independent"/>
    <s v="functionally extirpated"/>
    <s v="anthropogenically blocked"/>
    <n v="170200040401"/>
    <s v="Bridge Creek"/>
    <s v="N"/>
    <s v=" "/>
    <s v="Interior Columbia"/>
    <n v="0"/>
    <n v="250189.06438900001"/>
    <n v="1784932574.5699999"/>
  </r>
  <r>
    <n v="41841"/>
    <s v="Polyline"/>
    <n v="1"/>
    <n v="41841"/>
    <n v="0"/>
    <n v="41841"/>
    <s v="44600 1186780479379"/>
    <n v="1186780479379"/>
    <s v="Sanpoil River"/>
    <n v="200.00399999999999"/>
    <n v="508"/>
    <n v="0"/>
    <n v="14.2"/>
    <n v="22.4"/>
    <n v="2840"/>
    <n v="4480"/>
    <n v="2"/>
    <x v="2"/>
    <n v="0.5"/>
    <n v="2240"/>
    <n v="100"/>
    <n v="1"/>
    <n v="2840"/>
    <n v="200"/>
    <n v="1"/>
    <n v="1"/>
    <n v="3"/>
    <s v="meandering"/>
    <s v=" "/>
    <s v=" "/>
    <x v="1"/>
    <x v="2"/>
    <x v="5"/>
    <s v=" "/>
    <s v=" "/>
    <s v=" "/>
    <s v=" "/>
    <s v=" "/>
    <s v=" "/>
    <s v=" "/>
    <s v=" "/>
    <s v=" "/>
    <s v=" "/>
    <s v=" "/>
    <n v="0"/>
    <n v="0"/>
    <n v="0"/>
  </r>
  <r>
    <n v="41842"/>
    <s v="Polyline"/>
    <n v="1"/>
    <n v="41842"/>
    <n v="1"/>
    <n v="41842"/>
    <s v="44800 1186780479379"/>
    <n v="1186780479379"/>
    <s v="Sanpoil River"/>
    <n v="200.00299999999999"/>
    <n v="508"/>
    <n v="0"/>
    <n v="14.2"/>
    <n v="22.4"/>
    <n v="2840"/>
    <n v="4480"/>
    <n v="2"/>
    <x v="2"/>
    <n v="0.5"/>
    <n v="2240"/>
    <n v="1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44"/>
    <s v="Polyline"/>
    <n v="1"/>
    <n v="41844"/>
    <n v="1"/>
    <n v="41844"/>
    <s v="45200 1186780479379"/>
    <n v="1186780479379"/>
    <s v="Sanpoil River"/>
    <n v="200.00299999999999"/>
    <n v="509"/>
    <n v="0"/>
    <n v="14.2"/>
    <n v="22.4"/>
    <n v="2840"/>
    <n v="4480"/>
    <n v="2"/>
    <x v="2"/>
    <n v="0.5"/>
    <n v="2240"/>
    <n v="1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45"/>
    <s v="Polyline"/>
    <n v="1"/>
    <n v="41845"/>
    <n v="1"/>
    <n v="41845"/>
    <s v="45400 1186780479379"/>
    <n v="1186780479379"/>
    <s v="Sanpoil River"/>
    <n v="200.00299999999999"/>
    <n v="509"/>
    <n v="0.01"/>
    <n v="14.2"/>
    <n v="22.4"/>
    <n v="2840"/>
    <n v="4480"/>
    <n v="3"/>
    <x v="2"/>
    <n v="1"/>
    <n v="4480"/>
    <n v="2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46"/>
    <s v="Polyline"/>
    <n v="1"/>
    <n v="41846"/>
    <n v="1"/>
    <n v="41846"/>
    <s v="45600 1186780479379"/>
    <n v="1186780479379"/>
    <s v="Sanpoil River"/>
    <n v="200.00299999999999"/>
    <n v="511"/>
    <n v="5.0000000000000001E-3"/>
    <n v="14.2"/>
    <n v="22.4"/>
    <n v="2840"/>
    <n v="4480"/>
    <n v="3"/>
    <x v="2"/>
    <n v="1"/>
    <n v="4480"/>
    <n v="2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47"/>
    <s v="Polyline"/>
    <n v="1"/>
    <n v="41847"/>
    <n v="1"/>
    <n v="41847"/>
    <s v="45800 1186780479379"/>
    <n v="1186780479379"/>
    <s v="Sanpoil River"/>
    <n v="200.30799999999999"/>
    <n v="510"/>
    <n v="5.0000000000000001E-3"/>
    <n v="14.2"/>
    <n v="22.4"/>
    <n v="2844"/>
    <n v="4487"/>
    <n v="3"/>
    <x v="2"/>
    <n v="1"/>
    <n v="4487"/>
    <n v="200"/>
    <n v="1"/>
    <n v="2844"/>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48"/>
    <s v="Polyline"/>
    <n v="1"/>
    <n v="41848"/>
    <n v="1"/>
    <n v="41848"/>
    <s v="46000 1186780479379"/>
    <n v="1186780479379"/>
    <s v="Sanpoil River"/>
    <n v="200.00299999999999"/>
    <n v="511"/>
    <n v="0"/>
    <n v="14.2"/>
    <n v="22.3"/>
    <n v="2840"/>
    <n v="4460"/>
    <n v="2"/>
    <x v="2"/>
    <n v="0.5"/>
    <n v="2230"/>
    <n v="1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49"/>
    <s v="Polyline"/>
    <n v="1"/>
    <n v="41849"/>
    <n v="1"/>
    <n v="41849"/>
    <s v="46200 1186780479379"/>
    <n v="1186780479379"/>
    <s v="Sanpoil River"/>
    <n v="200.01400000000001"/>
    <n v="511"/>
    <n v="0"/>
    <n v="14.2"/>
    <n v="22.3"/>
    <n v="2840"/>
    <n v="4460"/>
    <n v="2"/>
    <x v="2"/>
    <n v="0.5"/>
    <n v="2230"/>
    <n v="1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0"/>
    <s v="Polyline"/>
    <n v="1"/>
    <n v="41850"/>
    <n v="1"/>
    <n v="41850"/>
    <s v="46400 1186780479379"/>
    <n v="1186780479379"/>
    <s v="Sanpoil River"/>
    <n v="200.018"/>
    <n v="512"/>
    <n v="5.0000000000000001E-3"/>
    <n v="14.2"/>
    <n v="22.3"/>
    <n v="2840"/>
    <n v="4460"/>
    <n v="3"/>
    <x v="2"/>
    <n v="1"/>
    <n v="4460"/>
    <n v="200"/>
    <n v="1"/>
    <n v="28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1"/>
    <s v="Polyline"/>
    <n v="1"/>
    <n v="41851"/>
    <n v="1"/>
    <n v="41851"/>
    <s v="46600 1186780479379"/>
    <n v="1186780479379"/>
    <s v="Sanpoil River"/>
    <n v="200.018"/>
    <n v="511"/>
    <n v="5.0000000000000001E-3"/>
    <n v="14.1"/>
    <n v="22.3"/>
    <n v="2820"/>
    <n v="4460"/>
    <n v="3"/>
    <x v="2"/>
    <n v="1"/>
    <n v="446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3"/>
    <s v="Polyline"/>
    <n v="1"/>
    <n v="41853"/>
    <n v="1"/>
    <n v="41853"/>
    <s v="47000 1186780479379"/>
    <n v="1186780479379"/>
    <s v="Sanpoil River"/>
    <n v="200.32300000000001"/>
    <n v="511"/>
    <n v="0"/>
    <n v="14.1"/>
    <n v="22.3"/>
    <n v="2825"/>
    <n v="4467"/>
    <n v="2"/>
    <x v="2"/>
    <n v="0.5"/>
    <n v="2234"/>
    <n v="100"/>
    <n v="1"/>
    <n v="2825"/>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5"/>
    <s v="Polyline"/>
    <n v="1"/>
    <n v="41855"/>
    <n v="1"/>
    <n v="41855"/>
    <s v="47400 1186780479379"/>
    <n v="1186780479379"/>
    <s v="Sanpoil River"/>
    <n v="200.018"/>
    <n v="514"/>
    <n v="0"/>
    <n v="14.1"/>
    <n v="22.3"/>
    <n v="2820"/>
    <n v="4460"/>
    <n v="2"/>
    <x v="2"/>
    <n v="0.5"/>
    <n v="2230"/>
    <n v="1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6"/>
    <s v="Polyline"/>
    <n v="1"/>
    <n v="41856"/>
    <n v="1"/>
    <n v="41856"/>
    <s v="47600 1186780479379"/>
    <n v="1186780479379"/>
    <s v="Sanpoil River"/>
    <n v="200.018"/>
    <n v="514"/>
    <n v="5.0000000000000001E-3"/>
    <n v="14.1"/>
    <n v="22.3"/>
    <n v="2820"/>
    <n v="4460"/>
    <n v="3"/>
    <x v="2"/>
    <n v="1"/>
    <n v="446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8"/>
    <s v="Polyline"/>
    <n v="1"/>
    <n v="41858"/>
    <n v="1"/>
    <n v="41858"/>
    <s v="48000 1186780479379"/>
    <n v="1186780479379"/>
    <s v="Sanpoil River"/>
    <n v="200.018"/>
    <n v="515"/>
    <n v="5.0000000000000001E-3"/>
    <n v="14.1"/>
    <n v="22.3"/>
    <n v="2820"/>
    <n v="4460"/>
    <n v="3"/>
    <x v="2"/>
    <n v="1"/>
    <n v="446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59"/>
    <s v="Polyline"/>
    <n v="1"/>
    <n v="41859"/>
    <n v="1"/>
    <n v="41859"/>
    <s v="48200 1186780479379"/>
    <n v="1186780479379"/>
    <s v="Sanpoil River"/>
    <n v="200.32300000000001"/>
    <n v="514"/>
    <n v="0"/>
    <n v="14.1"/>
    <n v="22.2"/>
    <n v="2825"/>
    <n v="4447"/>
    <n v="2"/>
    <x v="2"/>
    <n v="0.5"/>
    <n v="2224"/>
    <n v="100"/>
    <n v="1"/>
    <n v="2825"/>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0"/>
    <s v="Polyline"/>
    <n v="1"/>
    <n v="41860"/>
    <n v="1"/>
    <n v="41860"/>
    <s v="48400 1186780479379"/>
    <n v="1186780479379"/>
    <s v="Sanpoil River"/>
    <n v="200.018"/>
    <n v="515"/>
    <n v="5.0000000000000001E-3"/>
    <n v="14.1"/>
    <n v="22.2"/>
    <n v="2820"/>
    <n v="4440"/>
    <n v="3"/>
    <x v="2"/>
    <n v="1"/>
    <n v="444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1"/>
    <s v="Polyline"/>
    <n v="1"/>
    <n v="41861"/>
    <n v="1"/>
    <n v="41861"/>
    <s v="48600 1186780479379"/>
    <n v="1186780479379"/>
    <s v="Sanpoil River"/>
    <n v="200.018"/>
    <n v="515"/>
    <n v="5.0000000000000001E-3"/>
    <n v="14.1"/>
    <n v="22.2"/>
    <n v="2820"/>
    <n v="4440"/>
    <n v="3"/>
    <x v="2"/>
    <n v="1"/>
    <n v="444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2"/>
    <s v="Polyline"/>
    <n v="1"/>
    <n v="41862"/>
    <n v="1"/>
    <n v="41862"/>
    <s v="48800 1186780479379"/>
    <n v="1186780479379"/>
    <s v="Sanpoil River"/>
    <n v="200.018"/>
    <n v="515"/>
    <n v="5.0000000000000001E-3"/>
    <n v="14.1"/>
    <n v="22.2"/>
    <n v="2820"/>
    <n v="4440"/>
    <n v="3"/>
    <x v="2"/>
    <n v="1"/>
    <n v="444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3"/>
    <s v="Polyline"/>
    <n v="1"/>
    <n v="41863"/>
    <n v="1"/>
    <n v="41863"/>
    <s v="49000 1186780479379"/>
    <n v="1186780479379"/>
    <s v="Sanpoil River"/>
    <n v="200.018"/>
    <n v="515"/>
    <n v="5.0000000000000001E-3"/>
    <n v="14.1"/>
    <n v="22.2"/>
    <n v="2820"/>
    <n v="4440"/>
    <n v="3"/>
    <x v="2"/>
    <n v="1"/>
    <n v="444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4"/>
    <s v="Polyline"/>
    <n v="1"/>
    <n v="41864"/>
    <n v="1"/>
    <n v="41864"/>
    <s v="49200 1186780479379"/>
    <n v="1186780479379"/>
    <s v="Sanpoil River"/>
    <n v="200.018"/>
    <n v="515"/>
    <n v="5.0000000000000001E-3"/>
    <n v="14.1"/>
    <n v="22.2"/>
    <n v="2820"/>
    <n v="4440"/>
    <n v="3"/>
    <x v="2"/>
    <n v="1"/>
    <n v="4440"/>
    <n v="200"/>
    <n v="1"/>
    <n v="282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5"/>
    <s v="Polyline"/>
    <n v="1"/>
    <n v="41865"/>
    <n v="1"/>
    <n v="41865"/>
    <s v="49400 1186780479379"/>
    <n v="1186780479379"/>
    <s v="Sanpoil River"/>
    <n v="200.32300000000001"/>
    <n v="515"/>
    <n v="0.01"/>
    <n v="14.1"/>
    <n v="22.2"/>
    <n v="2825"/>
    <n v="4447"/>
    <n v="3"/>
    <x v="2"/>
    <n v="1"/>
    <n v="4447"/>
    <n v="200"/>
    <n v="1"/>
    <n v="2825"/>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6"/>
    <s v="Polyline"/>
    <n v="1"/>
    <n v="41866"/>
    <n v="1"/>
    <n v="41866"/>
    <s v="49600 1186780479379"/>
    <n v="1186780479379"/>
    <s v="Sanpoil River"/>
    <n v="200.018"/>
    <n v="516"/>
    <n v="0.01"/>
    <n v="14.1"/>
    <n v="22.2"/>
    <n v="2820"/>
    <n v="4440"/>
    <n v="3"/>
    <x v="2"/>
    <n v="1"/>
    <n v="4440"/>
    <n v="200"/>
    <n v="1"/>
    <n v="282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7"/>
    <s v="Polyline"/>
    <n v="1"/>
    <n v="41867"/>
    <n v="1"/>
    <n v="41867"/>
    <s v="49800 1186780479379"/>
    <n v="1186780479379"/>
    <s v="Sanpoil River"/>
    <n v="200.018"/>
    <n v="515"/>
    <n v="0"/>
    <n v="14.1"/>
    <n v="22.2"/>
    <n v="2820"/>
    <n v="4440"/>
    <n v="2"/>
    <x v="2"/>
    <n v="0.5"/>
    <n v="2220"/>
    <n v="100"/>
    <n v="1"/>
    <n v="282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68"/>
    <s v="Polyline"/>
    <n v="1"/>
    <n v="41868"/>
    <n v="1"/>
    <n v="41868"/>
    <s v="50000 1186780479379"/>
    <n v="1186780479379"/>
    <s v="Sanpoil River"/>
    <n v="200.018"/>
    <n v="515"/>
    <n v="0"/>
    <n v="14.1"/>
    <n v="22.2"/>
    <n v="2820"/>
    <n v="4440"/>
    <n v="2"/>
    <x v="2"/>
    <n v="0.5"/>
    <n v="2220"/>
    <n v="100"/>
    <n v="1"/>
    <n v="282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1"/>
    <s v="Polyline"/>
    <n v="1"/>
    <n v="41871"/>
    <n v="1"/>
    <n v="41871"/>
    <s v="50600 1186780479379"/>
    <n v="1186780479379"/>
    <s v="Sanpoil River"/>
    <n v="199.976"/>
    <n v="516"/>
    <n v="5.0000000000000001E-3"/>
    <n v="14.1"/>
    <n v="22.2"/>
    <n v="2820"/>
    <n v="4439"/>
    <n v="3"/>
    <x v="2"/>
    <n v="1"/>
    <n v="4439"/>
    <n v="200"/>
    <n v="1"/>
    <n v="282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2"/>
    <s v="Polyline"/>
    <n v="1"/>
    <n v="41872"/>
    <n v="1"/>
    <n v="41872"/>
    <s v="50800 1186780479379"/>
    <n v="1186780479379"/>
    <s v="Sanpoil River"/>
    <n v="200.28100000000001"/>
    <n v="516"/>
    <n v="0"/>
    <n v="14.1"/>
    <n v="22.2"/>
    <n v="2824"/>
    <n v="4446"/>
    <n v="2"/>
    <x v="2"/>
    <n v="0.5"/>
    <n v="2223"/>
    <n v="100"/>
    <n v="1"/>
    <n v="2824"/>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3"/>
    <s v="Polyline"/>
    <n v="1"/>
    <n v="41873"/>
    <n v="1"/>
    <n v="41873"/>
    <s v="51000 1186780479379"/>
    <n v="1186780479379"/>
    <s v="Sanpoil River"/>
    <n v="199.977"/>
    <n v="516"/>
    <n v="0"/>
    <n v="14.1"/>
    <n v="22.2"/>
    <n v="2820"/>
    <n v="4439"/>
    <n v="2"/>
    <x v="2"/>
    <n v="0.5"/>
    <n v="2220"/>
    <n v="100"/>
    <n v="1"/>
    <n v="282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6"/>
    <s v="Polyline"/>
    <n v="1"/>
    <n v="41876"/>
    <n v="1"/>
    <n v="41876"/>
    <s v="51600 1186780479379"/>
    <n v="1186780479379"/>
    <s v="Sanpoil River"/>
    <n v="199.977"/>
    <n v="522"/>
    <n v="5.0000000000000001E-3"/>
    <n v="14.1"/>
    <n v="22.2"/>
    <n v="2820"/>
    <n v="4439"/>
    <n v="3"/>
    <x v="2"/>
    <n v="1"/>
    <n v="4439"/>
    <n v="200"/>
    <n v="1"/>
    <n v="282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78"/>
    <s v="Polyline"/>
    <n v="1"/>
    <n v="41878"/>
    <n v="1"/>
    <n v="41878"/>
    <s v="52000 1186780479379"/>
    <n v="1186780479379"/>
    <s v="Sanpoil River"/>
    <n v="200.28200000000001"/>
    <n v="523"/>
    <n v="5.0000000000000001E-3"/>
    <n v="13.9"/>
    <n v="22"/>
    <n v="2784"/>
    <n v="4406"/>
    <n v="3"/>
    <x v="2"/>
    <n v="1"/>
    <n v="4406"/>
    <n v="200"/>
    <n v="1"/>
    <n v="2784"/>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4"/>
    <s v="Polyline"/>
    <n v="1"/>
    <n v="41884"/>
    <n v="1"/>
    <n v="41884"/>
    <s v="53200 1186780479379"/>
    <n v="1186780479379"/>
    <s v="Sanpoil River"/>
    <n v="200.28"/>
    <n v="526"/>
    <n v="5.0000000000000001E-3"/>
    <n v="13.8"/>
    <n v="21.8"/>
    <n v="2764"/>
    <n v="4366"/>
    <n v="3"/>
    <x v="2"/>
    <n v="1"/>
    <n v="4366"/>
    <n v="200"/>
    <n v="1"/>
    <n v="2764"/>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6"/>
    <s v="Polyline"/>
    <n v="1"/>
    <n v="41886"/>
    <n v="1"/>
    <n v="41886"/>
    <s v="53600 1186780479379"/>
    <n v="1186780479379"/>
    <s v="Sanpoil River"/>
    <n v="199.97499999999999"/>
    <n v="528"/>
    <n v="5.0000000000000001E-3"/>
    <n v="13.8"/>
    <n v="21.8"/>
    <n v="2760"/>
    <n v="4359"/>
    <n v="3"/>
    <x v="2"/>
    <n v="1"/>
    <n v="4359"/>
    <n v="2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7"/>
    <s v="Polyline"/>
    <n v="1"/>
    <n v="41887"/>
    <n v="1"/>
    <n v="41887"/>
    <s v="53800 1186780479379"/>
    <n v="1186780479379"/>
    <s v="Sanpoil River"/>
    <n v="199.97499999999999"/>
    <n v="528"/>
    <n v="5.0000000000000001E-3"/>
    <n v="13.8"/>
    <n v="21.8"/>
    <n v="2760"/>
    <n v="4359"/>
    <n v="3"/>
    <x v="2"/>
    <n v="1"/>
    <n v="4359"/>
    <n v="2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88"/>
    <s v="Polyline"/>
    <n v="1"/>
    <n v="41888"/>
    <n v="1"/>
    <n v="41888"/>
    <s v="54000 1186780479379"/>
    <n v="1186780479379"/>
    <s v="Sanpoil River"/>
    <n v="199.97499999999999"/>
    <n v="529"/>
    <n v="5.0000000000000001E-3"/>
    <n v="13.8"/>
    <n v="21.8"/>
    <n v="2760"/>
    <n v="4359"/>
    <n v="3"/>
    <x v="2"/>
    <n v="1"/>
    <n v="4359"/>
    <n v="2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1"/>
    <s v="Polyline"/>
    <n v="1"/>
    <n v="41891"/>
    <n v="1"/>
    <n v="41891"/>
    <s v="54600 1186780479379"/>
    <n v="1186780479379"/>
    <s v="Sanpoil River"/>
    <n v="199.97499999999999"/>
    <n v="531"/>
    <n v="5.0000000000000001E-3"/>
    <n v="13.8"/>
    <n v="21.8"/>
    <n v="2760"/>
    <n v="4359"/>
    <n v="3"/>
    <x v="2"/>
    <n v="1"/>
    <n v="4359"/>
    <n v="2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2"/>
    <s v="Polyline"/>
    <n v="1"/>
    <n v="41892"/>
    <n v="1"/>
    <n v="41892"/>
    <s v="54800 1186780479379"/>
    <n v="1186780479379"/>
    <s v="Sanpoil River"/>
    <n v="199.97499999999999"/>
    <n v="531"/>
    <n v="0"/>
    <n v="13.8"/>
    <n v="21.8"/>
    <n v="2760"/>
    <n v="4359"/>
    <n v="2"/>
    <x v="2"/>
    <n v="0.5"/>
    <n v="2180"/>
    <n v="1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3"/>
    <s v="Polyline"/>
    <n v="1"/>
    <n v="41893"/>
    <n v="1"/>
    <n v="41893"/>
    <s v="55000 1186780479379"/>
    <n v="1186780479379"/>
    <s v="Sanpoil River"/>
    <n v="199.97499999999999"/>
    <n v="531"/>
    <n v="5.0000000000000001E-3"/>
    <n v="13.8"/>
    <n v="21.7"/>
    <n v="2760"/>
    <n v="4339"/>
    <n v="3"/>
    <x v="2"/>
    <n v="1"/>
    <n v="4339"/>
    <n v="2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4"/>
    <s v="Polyline"/>
    <n v="1"/>
    <n v="41894"/>
    <n v="1"/>
    <n v="41894"/>
    <s v="55200 1186780479379"/>
    <n v="1186780479379"/>
    <s v="Sanpoil River"/>
    <n v="199.982"/>
    <n v="531"/>
    <n v="0"/>
    <n v="13.8"/>
    <n v="21.7"/>
    <n v="2760"/>
    <n v="4340"/>
    <n v="2"/>
    <x v="2"/>
    <n v="0.5"/>
    <n v="2170"/>
    <n v="1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6"/>
    <s v="Polyline"/>
    <n v="1"/>
    <n v="41896"/>
    <n v="1"/>
    <n v="41896"/>
    <s v="55600 1186780479379"/>
    <n v="1186780479379"/>
    <s v="Sanpoil River"/>
    <n v="199.982"/>
    <n v="533"/>
    <n v="0"/>
    <n v="13.8"/>
    <n v="21.7"/>
    <n v="2760"/>
    <n v="4340"/>
    <n v="2"/>
    <x v="2"/>
    <n v="0.5"/>
    <n v="2170"/>
    <n v="100"/>
    <n v="1"/>
    <n v="276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8"/>
    <s v="Polyline"/>
    <n v="1"/>
    <n v="41898"/>
    <n v="1"/>
    <n v="41898"/>
    <s v="56000 1186780479379"/>
    <n v="1186780479379"/>
    <s v="Sanpoil River"/>
    <n v="199.982"/>
    <n v="533"/>
    <n v="5.0000000000000001E-3"/>
    <n v="13.7"/>
    <n v="21.7"/>
    <n v="2740"/>
    <n v="4340"/>
    <n v="3"/>
    <x v="2"/>
    <n v="1"/>
    <n v="4340"/>
    <n v="200"/>
    <n v="1"/>
    <n v="27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899"/>
    <s v="Polyline"/>
    <n v="1"/>
    <n v="41899"/>
    <n v="1"/>
    <n v="41899"/>
    <s v="56200 1186780479379"/>
    <n v="1186780479379"/>
    <s v="Sanpoil River"/>
    <n v="199.982"/>
    <n v="533"/>
    <n v="0"/>
    <n v="13.7"/>
    <n v="21.7"/>
    <n v="2740"/>
    <n v="4340"/>
    <n v="2"/>
    <x v="2"/>
    <n v="0.5"/>
    <n v="2170"/>
    <n v="100"/>
    <n v="1"/>
    <n v="27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0"/>
    <s v="Polyline"/>
    <n v="1"/>
    <n v="41900"/>
    <n v="1"/>
    <n v="41900"/>
    <s v="56400 1186780479379"/>
    <n v="1186780479379"/>
    <s v="Sanpoil River"/>
    <n v="199.982"/>
    <n v="533"/>
    <n v="5.0000000000000001E-3"/>
    <n v="13.7"/>
    <n v="21.7"/>
    <n v="2740"/>
    <n v="4340"/>
    <n v="3"/>
    <x v="2"/>
    <n v="1"/>
    <n v="4340"/>
    <n v="200"/>
    <n v="1"/>
    <n v="27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1"/>
    <s v="Polyline"/>
    <n v="1"/>
    <n v="41901"/>
    <n v="1"/>
    <n v="41901"/>
    <s v="56600 1186780479379"/>
    <n v="1186780479379"/>
    <s v="Sanpoil River"/>
    <n v="199.982"/>
    <n v="534"/>
    <n v="0"/>
    <n v="13.7"/>
    <n v="21.7"/>
    <n v="2740"/>
    <n v="4340"/>
    <n v="2"/>
    <x v="2"/>
    <n v="0.5"/>
    <n v="2170"/>
    <n v="100"/>
    <n v="1"/>
    <n v="27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2"/>
    <s v="Polyline"/>
    <n v="1"/>
    <n v="41902"/>
    <n v="1"/>
    <n v="41902"/>
    <s v="56800 1186780479379"/>
    <n v="1186780479379"/>
    <s v="Sanpoil River"/>
    <n v="199.982"/>
    <n v="534"/>
    <n v="5.0000000000000001E-3"/>
    <n v="13.7"/>
    <n v="21.7"/>
    <n v="2740"/>
    <n v="4340"/>
    <n v="3"/>
    <x v="2"/>
    <n v="1"/>
    <n v="4340"/>
    <n v="200"/>
    <n v="1"/>
    <n v="2740"/>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3"/>
    <s v="Polyline"/>
    <n v="1"/>
    <n v="41903"/>
    <n v="1"/>
    <n v="41903"/>
    <s v="57000 1186780479379"/>
    <n v="1186780479379"/>
    <s v="Sanpoil River"/>
    <n v="200.286"/>
    <n v="535"/>
    <n v="5.0000000000000001E-3"/>
    <n v="13.7"/>
    <n v="21.7"/>
    <n v="2744"/>
    <n v="4346"/>
    <n v="3"/>
    <x v="2"/>
    <n v="1"/>
    <n v="4346"/>
    <n v="200"/>
    <n v="1"/>
    <n v="2744"/>
    <n v="200"/>
    <n v="1"/>
    <n v="1"/>
    <n v="3"/>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07"/>
    <s v="Polyline"/>
    <n v="1"/>
    <n v="41907"/>
    <n v="1"/>
    <n v="41907"/>
    <s v="57800 1186780479379"/>
    <n v="1186780479379"/>
    <s v="Sanpoil River"/>
    <n v="199.97200000000001"/>
    <n v="542"/>
    <n v="5.0000000000000001E-3"/>
    <n v="13.7"/>
    <n v="21.6"/>
    <n v="2740"/>
    <n v="4319"/>
    <n v="3"/>
    <x v="2"/>
    <n v="1"/>
    <n v="4319"/>
    <n v="200"/>
    <n v="1"/>
    <n v="274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1"/>
    <s v="Polyline"/>
    <n v="1"/>
    <n v="41911"/>
    <n v="1"/>
    <n v="41911"/>
    <s v="58600 1186780479379"/>
    <n v="1186780479379"/>
    <s v="Sanpoil River"/>
    <n v="199.97200000000001"/>
    <n v="541"/>
    <n v="5.0000000000000001E-3"/>
    <n v="13.7"/>
    <n v="21.6"/>
    <n v="2740"/>
    <n v="4319"/>
    <n v="3"/>
    <x v="2"/>
    <n v="1"/>
    <n v="4319"/>
    <n v="200"/>
    <n v="1"/>
    <n v="274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2"/>
    <s v="Polyline"/>
    <n v="1"/>
    <n v="41912"/>
    <n v="1"/>
    <n v="41912"/>
    <s v="58800 1186780479379"/>
    <n v="1186780479379"/>
    <s v="Sanpoil River"/>
    <n v="199.97200000000001"/>
    <n v="543"/>
    <n v="5.0000000000000001E-3"/>
    <n v="13.7"/>
    <n v="21.6"/>
    <n v="2740"/>
    <n v="4319"/>
    <n v="3"/>
    <x v="2"/>
    <n v="1"/>
    <n v="4319"/>
    <n v="200"/>
    <n v="1"/>
    <n v="274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3"/>
    <s v="Polyline"/>
    <n v="1"/>
    <n v="41913"/>
    <n v="1"/>
    <n v="41913"/>
    <s v="59000 1186780479379"/>
    <n v="1186780479379"/>
    <s v="Sanpoil River"/>
    <n v="199.97200000000001"/>
    <n v="541"/>
    <n v="0"/>
    <n v="13.7"/>
    <n v="21.6"/>
    <n v="2740"/>
    <n v="4319"/>
    <n v="2"/>
    <x v="2"/>
    <n v="0.5"/>
    <n v="2160"/>
    <n v="100"/>
    <n v="1"/>
    <n v="274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4"/>
    <s v="Polyline"/>
    <n v="1"/>
    <n v="41914"/>
    <n v="1"/>
    <n v="41914"/>
    <s v="59200 1186780479379"/>
    <n v="1186780479379"/>
    <s v="Sanpoil River"/>
    <n v="199.97200000000001"/>
    <n v="541"/>
    <n v="0"/>
    <n v="13.7"/>
    <n v="21.6"/>
    <n v="2740"/>
    <n v="4319"/>
    <n v="2"/>
    <x v="2"/>
    <n v="0.5"/>
    <n v="2160"/>
    <n v="100"/>
    <n v="1"/>
    <n v="274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5"/>
    <s v="Polyline"/>
    <n v="1"/>
    <n v="41915"/>
    <n v="1"/>
    <n v="41915"/>
    <s v="59400 1186780479379"/>
    <n v="1186780479379"/>
    <s v="Sanpoil River"/>
    <n v="200.27699999999999"/>
    <n v="542"/>
    <n v="0"/>
    <n v="13.7"/>
    <n v="21.6"/>
    <n v="2744"/>
    <n v="4326"/>
    <n v="2"/>
    <x v="2"/>
    <n v="0.5"/>
    <n v="2163"/>
    <n v="100"/>
    <n v="1"/>
    <n v="2744"/>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6"/>
    <s v="Polyline"/>
    <n v="1"/>
    <n v="41916"/>
    <n v="1"/>
    <n v="41916"/>
    <s v="59600 1186780479379"/>
    <n v="1186780479379"/>
    <s v="Sanpoil River"/>
    <n v="199.97300000000001"/>
    <n v="542"/>
    <n v="5.0000000000000001E-3"/>
    <n v="13.7"/>
    <n v="21.6"/>
    <n v="2740"/>
    <n v="4319"/>
    <n v="3"/>
    <x v="2"/>
    <n v="1"/>
    <n v="4319"/>
    <n v="200"/>
    <n v="1"/>
    <n v="2740"/>
    <n v="200"/>
    <n v="1"/>
    <n v="1"/>
    <n v="4"/>
    <s v="meandering"/>
    <s v="Oncorhynchus mykiss"/>
    <s v="summer"/>
    <x v="0"/>
    <x v="1"/>
    <x v="4"/>
    <s v="ACSAN-s"/>
    <s v="na"/>
    <s v="na"/>
    <s v="independent"/>
    <s v="functionally extirpated"/>
    <s v="anthropogenically blocked"/>
    <n v="170200040303"/>
    <s v="Thirtymile Creek"/>
    <s v="N"/>
    <s v=" "/>
    <s v="Interior Columbia"/>
    <n v="0"/>
    <n v="273472.54666599998"/>
    <n v="2485155481.8499999"/>
  </r>
  <r>
    <n v="41917"/>
    <s v="Polyline"/>
    <n v="1"/>
    <n v="41917"/>
    <n v="0"/>
    <n v="41917"/>
    <s v="59800 1186780479379"/>
    <n v="1186780479379"/>
    <s v="Sanpoil River"/>
    <n v="199.97900000000001"/>
    <n v="542"/>
    <n v="5.0000000000000001E-3"/>
    <n v="13.3"/>
    <n v="21.1"/>
    <n v="2660"/>
    <n v="4220"/>
    <n v="3"/>
    <x v="2"/>
    <n v="1"/>
    <n v="4220"/>
    <n v="200"/>
    <n v="1"/>
    <n v="2660"/>
    <n v="200"/>
    <n v="1"/>
    <n v="1"/>
    <n v="4"/>
    <s v="meandering"/>
    <s v=" "/>
    <s v=" "/>
    <x v="1"/>
    <x v="2"/>
    <x v="5"/>
    <s v=" "/>
    <s v=" "/>
    <s v=" "/>
    <s v=" "/>
    <s v=" "/>
    <s v=" "/>
    <s v=" "/>
    <s v=" "/>
    <s v=" "/>
    <s v=" "/>
    <s v=" "/>
    <n v="0"/>
    <n v="0"/>
    <n v="0"/>
  </r>
  <r>
    <n v="41918"/>
    <s v="Polyline"/>
    <n v="1"/>
    <n v="41918"/>
    <n v="1"/>
    <n v="41918"/>
    <s v="60000 1186780479379"/>
    <n v="1186780479379"/>
    <s v="Sanpoil River"/>
    <n v="199.97900000000001"/>
    <n v="541"/>
    <n v="5.0000000000000001E-3"/>
    <n v="13.3"/>
    <n v="21.1"/>
    <n v="2660"/>
    <n v="4220"/>
    <n v="3"/>
    <x v="2"/>
    <n v="1"/>
    <n v="4220"/>
    <n v="200"/>
    <n v="1"/>
    <n v="2660"/>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22"/>
    <s v="Polyline"/>
    <n v="1"/>
    <n v="41922"/>
    <n v="1"/>
    <n v="41922"/>
    <s v="60800 1186780479379"/>
    <n v="1186780479379"/>
    <s v="Sanpoil River"/>
    <n v="200.28399999999999"/>
    <n v="547"/>
    <n v="5.0000000000000001E-3"/>
    <n v="13.3"/>
    <n v="21.1"/>
    <n v="2664"/>
    <n v="4226"/>
    <n v="3"/>
    <x v="2"/>
    <n v="1"/>
    <n v="4226"/>
    <n v="200"/>
    <n v="1"/>
    <n v="2664"/>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23"/>
    <s v="Polyline"/>
    <n v="1"/>
    <n v="41923"/>
    <n v="1"/>
    <n v="41923"/>
    <s v="61000 1186780479379"/>
    <n v="1186780479379"/>
    <s v="Sanpoil River"/>
    <n v="199.97900000000001"/>
    <n v="547"/>
    <n v="5.0000000000000001E-3"/>
    <n v="13.3"/>
    <n v="21.1"/>
    <n v="2660"/>
    <n v="4220"/>
    <n v="3"/>
    <x v="2"/>
    <n v="1"/>
    <n v="4220"/>
    <n v="200"/>
    <n v="1"/>
    <n v="2660"/>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68"/>
    <s v="Polyline"/>
    <n v="1"/>
    <n v="41968"/>
    <n v="1"/>
    <n v="41968"/>
    <s v="70000 1186780479379"/>
    <n v="1186780479379"/>
    <s v="Sanpoil River"/>
    <n v="199.953"/>
    <n v="576"/>
    <n v="5.0000000000000001E-3"/>
    <n v="12.7"/>
    <n v="20.100000000000001"/>
    <n v="2539"/>
    <n v="4019"/>
    <n v="3"/>
    <x v="2"/>
    <n v="1"/>
    <n v="4019"/>
    <n v="200"/>
    <n v="1"/>
    <n v="2539"/>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69"/>
    <s v="Polyline"/>
    <n v="1"/>
    <n v="41969"/>
    <n v="1"/>
    <n v="41969"/>
    <s v="70200 1186780479379"/>
    <n v="1186780479379"/>
    <s v="Sanpoil River"/>
    <n v="199.95099999999999"/>
    <n v="576"/>
    <n v="5.0000000000000001E-3"/>
    <n v="12.7"/>
    <n v="20.100000000000001"/>
    <n v="2539"/>
    <n v="4019"/>
    <n v="3"/>
    <x v="2"/>
    <n v="1"/>
    <n v="4019"/>
    <n v="200"/>
    <n v="1"/>
    <n v="2539"/>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0"/>
    <s v="Polyline"/>
    <n v="1"/>
    <n v="41970"/>
    <n v="1"/>
    <n v="41970"/>
    <s v="70400 1186780479379"/>
    <n v="1186780479379"/>
    <s v="Sanpoil River"/>
    <n v="199.95099999999999"/>
    <n v="577"/>
    <n v="5.0000000000000001E-3"/>
    <n v="12.7"/>
    <n v="20.100000000000001"/>
    <n v="2539"/>
    <n v="4019"/>
    <n v="3"/>
    <x v="2"/>
    <n v="1"/>
    <n v="4019"/>
    <n v="200"/>
    <n v="1"/>
    <n v="2539"/>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1"/>
    <s v="Polyline"/>
    <n v="1"/>
    <n v="41971"/>
    <n v="1"/>
    <n v="41971"/>
    <s v="70600 1186780479379"/>
    <n v="1186780479379"/>
    <s v="Sanpoil River"/>
    <n v="199.95099999999999"/>
    <n v="578"/>
    <n v="5.0000000000000001E-3"/>
    <n v="12.7"/>
    <n v="20.100000000000001"/>
    <n v="2539"/>
    <n v="4019"/>
    <n v="3"/>
    <x v="2"/>
    <n v="1"/>
    <n v="4019"/>
    <n v="200"/>
    <n v="1"/>
    <n v="2539"/>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2"/>
    <s v="Polyline"/>
    <n v="1"/>
    <n v="41972"/>
    <n v="1"/>
    <n v="41972"/>
    <s v="70800 1186780479379"/>
    <n v="1186780479379"/>
    <s v="Sanpoil River"/>
    <n v="200.256"/>
    <n v="579"/>
    <n v="5.0000000000000001E-3"/>
    <n v="12.7"/>
    <n v="20.100000000000001"/>
    <n v="2543"/>
    <n v="4025"/>
    <n v="3"/>
    <x v="2"/>
    <n v="1"/>
    <n v="4025"/>
    <n v="200"/>
    <n v="1"/>
    <n v="2543"/>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3"/>
    <s v="Polyline"/>
    <n v="1"/>
    <n v="41973"/>
    <n v="1"/>
    <n v="41973"/>
    <s v="71000 1186780479379"/>
    <n v="1186780479379"/>
    <s v="Sanpoil River"/>
    <n v="199.95099999999999"/>
    <n v="580"/>
    <n v="0"/>
    <n v="12.7"/>
    <n v="20.100000000000001"/>
    <n v="2539"/>
    <n v="4019"/>
    <n v="2"/>
    <x v="2"/>
    <n v="0.5"/>
    <n v="2010"/>
    <n v="100"/>
    <n v="1"/>
    <n v="2539"/>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7"/>
    <s v="Polyline"/>
    <n v="1"/>
    <n v="41977"/>
    <n v="1"/>
    <n v="41977"/>
    <s v="71800 1186780479379"/>
    <n v="1186780479379"/>
    <s v="Sanpoil River"/>
    <n v="199.95099999999999"/>
    <n v="582"/>
    <n v="5.0000000000000001E-3"/>
    <n v="12.7"/>
    <n v="20.100000000000001"/>
    <n v="2539"/>
    <n v="4019"/>
    <n v="3"/>
    <x v="2"/>
    <n v="1"/>
    <n v="4019"/>
    <n v="200"/>
    <n v="1"/>
    <n v="2539"/>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78"/>
    <s v="Polyline"/>
    <n v="1"/>
    <n v="41978"/>
    <n v="1"/>
    <n v="41978"/>
    <s v="72000 1186780479379"/>
    <n v="1186780479379"/>
    <s v="Sanpoil River"/>
    <n v="200.256"/>
    <n v="584"/>
    <n v="1.4999999999999999E-2"/>
    <n v="12.6"/>
    <n v="20.100000000000001"/>
    <n v="2523"/>
    <n v="4025"/>
    <n v="3"/>
    <x v="2"/>
    <n v="1"/>
    <n v="4025"/>
    <n v="200"/>
    <n v="1"/>
    <n v="2523"/>
    <n v="200"/>
    <n v="1"/>
    <n v="1"/>
    <n v="4"/>
    <s v="meandering"/>
    <s v="Oncorhynchus mykiss"/>
    <s v="summer"/>
    <x v="0"/>
    <x v="1"/>
    <x v="4"/>
    <s v="ACSAN-s"/>
    <s v="na"/>
    <s v="na"/>
    <s v="independent"/>
    <s v="functionally extirpated"/>
    <s v="anthropogenically blocked"/>
    <n v="170200040301"/>
    <s v="Seventeenmile Creek"/>
    <s v="N"/>
    <s v=" "/>
    <s v="Interior Columbia"/>
    <n v="0"/>
    <n v="222500.89916100001"/>
    <n v="1894186531.8800001"/>
  </r>
  <r>
    <n v="41997"/>
    <s v="Polyline"/>
    <n v="1"/>
    <n v="41997"/>
    <n v="1"/>
    <n v="41997"/>
    <s v="75800 1186780479379"/>
    <n v="1186780479379"/>
    <s v="Sanpoil River"/>
    <n v="200.30199999999999"/>
    <n v="607"/>
    <n v="0"/>
    <n v="9.4"/>
    <n v="15.2"/>
    <n v="1883"/>
    <n v="3045"/>
    <n v="2"/>
    <x v="2"/>
    <n v="0.5"/>
    <n v="1523"/>
    <n v="100"/>
    <n v="1"/>
    <n v="1883"/>
    <n v="2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15"/>
    <s v="Polyline"/>
    <n v="1"/>
    <n v="42015"/>
    <n v="1"/>
    <n v="42015"/>
    <s v="79400 1186780479379"/>
    <n v="1186780479379"/>
    <s v="Sanpoil River"/>
    <n v="200.24299999999999"/>
    <n v="627"/>
    <n v="0"/>
    <n v="9.1"/>
    <n v="14.8"/>
    <n v="1822"/>
    <n v="2964"/>
    <n v="2"/>
    <x v="2"/>
    <n v="0.5"/>
    <n v="1482"/>
    <n v="100"/>
    <n v="1"/>
    <n v="1822"/>
    <n v="200"/>
    <n v="0"/>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17"/>
    <s v="Polyline"/>
    <n v="1"/>
    <n v="42017"/>
    <n v="1"/>
    <n v="42017"/>
    <s v="79800 1186780479379"/>
    <n v="1186780479379"/>
    <s v="Sanpoil River"/>
    <n v="199.93799999999999"/>
    <n v="637"/>
    <n v="0"/>
    <n v="9.1"/>
    <n v="14.8"/>
    <n v="1819"/>
    <n v="2959"/>
    <n v="2"/>
    <x v="2"/>
    <n v="0.5"/>
    <n v="1480"/>
    <n v="100"/>
    <n v="1"/>
    <n v="1819"/>
    <n v="200"/>
    <n v="1"/>
    <n v="0"/>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30"/>
    <s v="Polyline"/>
    <n v="1"/>
    <n v="42030"/>
    <n v="1"/>
    <n v="42030"/>
    <s v="82400 1186780479379"/>
    <n v="1186780479379"/>
    <s v="Sanpoil River"/>
    <n v="199.92"/>
    <n v="643"/>
    <n v="5.0000000000000001E-3"/>
    <n v="9"/>
    <n v="14.7"/>
    <n v="1799"/>
    <n v="2939"/>
    <n v="3"/>
    <x v="2"/>
    <n v="1"/>
    <n v="2939"/>
    <n v="200"/>
    <n v="1"/>
    <n v="1799"/>
    <n v="200"/>
    <n v="1"/>
    <n v="1"/>
    <n v="4"/>
    <s v="meandering"/>
    <s v="Oncorhynchus mykiss"/>
    <s v="summer"/>
    <x v="0"/>
    <x v="1"/>
    <x v="4"/>
    <s v="ACSAN-s"/>
    <s v="na"/>
    <s v="na"/>
    <s v="independent"/>
    <s v="functionally extirpated"/>
    <s v="anthropogenically blocked"/>
    <n v="170200040107"/>
    <s v="Thirteenmile Creek"/>
    <s v="N"/>
    <s v=" "/>
    <s v="Interior Columbia"/>
    <n v="0"/>
    <n v="180844.73514800001"/>
    <n v="879761172.39600003"/>
  </r>
  <r>
    <n v="42036"/>
    <s v="Polyline"/>
    <n v="1"/>
    <n v="42036"/>
    <n v="1"/>
    <n v="42036"/>
    <s v="83600 1186780479379"/>
    <n v="1186780479379"/>
    <s v="Sanpoil River"/>
    <n v="199.92"/>
    <n v="655"/>
    <n v="0"/>
    <n v="8.5"/>
    <n v="13.9"/>
    <n v="1699"/>
    <n v="2779"/>
    <n v="2"/>
    <x v="2"/>
    <n v="0.5"/>
    <n v="1390"/>
    <n v="100"/>
    <n v="1"/>
    <n v="169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37"/>
    <s v="Polyline"/>
    <n v="1"/>
    <n v="42037"/>
    <n v="1"/>
    <n v="42037"/>
    <s v="83800 1186780479379"/>
    <n v="1186780479379"/>
    <s v="Sanpoil River"/>
    <n v="199.92"/>
    <n v="656"/>
    <n v="5.0000000000000001E-3"/>
    <n v="8.5"/>
    <n v="13.9"/>
    <n v="1699"/>
    <n v="2779"/>
    <n v="3"/>
    <x v="2"/>
    <n v="1"/>
    <n v="2779"/>
    <n v="200"/>
    <n v="1"/>
    <n v="169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38"/>
    <s v="Polyline"/>
    <n v="1"/>
    <n v="42038"/>
    <n v="1"/>
    <n v="42038"/>
    <s v="84000 1186780479379"/>
    <n v="1186780479379"/>
    <s v="Sanpoil River"/>
    <n v="199.92"/>
    <n v="655"/>
    <n v="5.0000000000000001E-3"/>
    <n v="8.5"/>
    <n v="13.9"/>
    <n v="1699"/>
    <n v="2779"/>
    <n v="3"/>
    <x v="2"/>
    <n v="1"/>
    <n v="2779"/>
    <n v="200"/>
    <n v="1"/>
    <n v="169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39"/>
    <s v="Polyline"/>
    <n v="1"/>
    <n v="42039"/>
    <n v="1"/>
    <n v="42039"/>
    <s v="84200 1186780479379"/>
    <n v="1186780479379"/>
    <s v="Sanpoil River"/>
    <n v="199.92"/>
    <n v="658"/>
    <n v="5.0000000000000001E-3"/>
    <n v="8.5"/>
    <n v="13.9"/>
    <n v="1699"/>
    <n v="2779"/>
    <n v="3"/>
    <x v="2"/>
    <n v="1"/>
    <n v="2779"/>
    <n v="200"/>
    <n v="1"/>
    <n v="169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40"/>
    <s v="Polyline"/>
    <n v="1"/>
    <n v="42040"/>
    <n v="1"/>
    <n v="42040"/>
    <s v="84400 1186780479379"/>
    <n v="1186780479379"/>
    <s v="Sanpoil River"/>
    <n v="200.22399999999999"/>
    <n v="657"/>
    <n v="5.0000000000000001E-3"/>
    <n v="8.5"/>
    <n v="13.9"/>
    <n v="1702"/>
    <n v="2783"/>
    <n v="3"/>
    <x v="2"/>
    <n v="1"/>
    <n v="2783"/>
    <n v="200"/>
    <n v="1"/>
    <n v="1702"/>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41"/>
    <s v="Polyline"/>
    <n v="1"/>
    <n v="42041"/>
    <n v="1"/>
    <n v="42041"/>
    <s v="84600 1186780479379"/>
    <n v="1186780479379"/>
    <s v="Sanpoil River"/>
    <n v="199.92699999999999"/>
    <n v="658"/>
    <n v="5.0000000000000001E-3"/>
    <n v="8.5"/>
    <n v="13.9"/>
    <n v="1699"/>
    <n v="2779"/>
    <n v="3"/>
    <x v="2"/>
    <n v="1"/>
    <n v="2779"/>
    <n v="200"/>
    <n v="1"/>
    <n v="169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42"/>
    <s v="Polyline"/>
    <n v="1"/>
    <n v="42042"/>
    <n v="1"/>
    <n v="42042"/>
    <s v="84800 1186780479379"/>
    <n v="1186780479379"/>
    <s v="Sanpoil River"/>
    <n v="199.935"/>
    <n v="659"/>
    <n v="0"/>
    <n v="8.5"/>
    <n v="13.9"/>
    <n v="1699"/>
    <n v="2779"/>
    <n v="2"/>
    <x v="2"/>
    <n v="0.5"/>
    <n v="1390"/>
    <n v="100"/>
    <n v="1"/>
    <n v="169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49"/>
    <s v="Polyline"/>
    <n v="1"/>
    <n v="42049"/>
    <n v="1"/>
    <n v="42049"/>
    <s v="86200 1186780479379"/>
    <n v="1186780479379"/>
    <s v="Sanpoil River"/>
    <n v="199.929"/>
    <n v="677"/>
    <n v="5.0000000000000001E-3"/>
    <n v="8.1"/>
    <n v="13.4"/>
    <n v="1619"/>
    <n v="2679"/>
    <n v="1"/>
    <x v="2"/>
    <n v="0.25"/>
    <n v="670"/>
    <n v="50"/>
    <n v="1"/>
    <n v="1619"/>
    <n v="200"/>
    <n v="1"/>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0"/>
    <s v="Polyline"/>
    <n v="1"/>
    <n v="42050"/>
    <n v="1"/>
    <n v="42050"/>
    <s v="86400 1186780479379"/>
    <n v="1186780479379"/>
    <s v="Sanpoil River"/>
    <n v="199.92699999999999"/>
    <n v="677"/>
    <n v="0"/>
    <n v="8.1"/>
    <n v="13.4"/>
    <n v="1619"/>
    <n v="2679"/>
    <n v="1"/>
    <x v="2"/>
    <n v="0.25"/>
    <n v="670"/>
    <n v="50"/>
    <n v="1"/>
    <n v="1619"/>
    <n v="200"/>
    <n v="1"/>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1"/>
    <s v="Polyline"/>
    <n v="1"/>
    <n v="42051"/>
    <n v="1"/>
    <n v="42051"/>
    <s v="86600 1186780479379"/>
    <n v="1186780479379"/>
    <s v="Sanpoil River"/>
    <n v="199.92699999999999"/>
    <n v="677"/>
    <n v="0"/>
    <n v="8.1"/>
    <n v="13.4"/>
    <n v="1619"/>
    <n v="2679"/>
    <n v="1"/>
    <x v="2"/>
    <n v="0.25"/>
    <n v="670"/>
    <n v="50"/>
    <n v="1"/>
    <n v="1619"/>
    <n v="200"/>
    <n v="1"/>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2"/>
    <s v="Polyline"/>
    <n v="1"/>
    <n v="42052"/>
    <n v="1"/>
    <n v="42052"/>
    <s v="86800 1186780479379"/>
    <n v="1186780479379"/>
    <s v="Sanpoil River"/>
    <n v="199.92699999999999"/>
    <n v="677"/>
    <n v="0"/>
    <n v="8.1"/>
    <n v="13.4"/>
    <n v="1619"/>
    <n v="2679"/>
    <n v="1"/>
    <x v="2"/>
    <n v="0.25"/>
    <n v="670"/>
    <n v="50"/>
    <n v="1"/>
    <n v="161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3"/>
    <s v="Polyline"/>
    <n v="1"/>
    <n v="42053"/>
    <n v="1"/>
    <n v="42053"/>
    <s v="87000 1186780479379"/>
    <n v="1186780479379"/>
    <s v="Sanpoil River"/>
    <n v="200.232"/>
    <n v="676"/>
    <n v="0"/>
    <n v="8.1"/>
    <n v="13.4"/>
    <n v="1622"/>
    <n v="2683"/>
    <n v="1"/>
    <x v="2"/>
    <n v="0.25"/>
    <n v="671"/>
    <n v="50"/>
    <n v="1"/>
    <n v="1622"/>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4"/>
    <s v="Polyline"/>
    <n v="1"/>
    <n v="42054"/>
    <n v="1"/>
    <n v="42054"/>
    <s v="87200 1186780479379"/>
    <n v="1186780479379"/>
    <s v="Sanpoil River"/>
    <n v="199.92699999999999"/>
    <n v="676"/>
    <n v="0"/>
    <n v="8.1"/>
    <n v="13.4"/>
    <n v="1619"/>
    <n v="2679"/>
    <n v="1"/>
    <x v="2"/>
    <n v="0.25"/>
    <n v="670"/>
    <n v="50"/>
    <n v="1"/>
    <n v="161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5"/>
    <s v="Polyline"/>
    <n v="1"/>
    <n v="42055"/>
    <n v="1"/>
    <n v="42055"/>
    <s v="87400 1186780479379"/>
    <n v="1186780479379"/>
    <s v="Sanpoil River"/>
    <n v="199.92699999999999"/>
    <n v="677"/>
    <n v="0"/>
    <n v="8.1"/>
    <n v="13.4"/>
    <n v="1619"/>
    <n v="2679"/>
    <n v="1"/>
    <x v="2"/>
    <n v="0.25"/>
    <n v="670"/>
    <n v="50"/>
    <n v="1"/>
    <n v="161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6"/>
    <s v="Polyline"/>
    <n v="1"/>
    <n v="42056"/>
    <n v="1"/>
    <n v="42056"/>
    <s v="87600 1186780479379"/>
    <n v="1186780479379"/>
    <s v="Sanpoil River"/>
    <n v="199.92699999999999"/>
    <n v="677"/>
    <n v="0"/>
    <n v="8.1"/>
    <n v="13.4"/>
    <n v="1619"/>
    <n v="2679"/>
    <n v="1"/>
    <x v="2"/>
    <n v="0.25"/>
    <n v="670"/>
    <n v="50"/>
    <n v="1"/>
    <n v="161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7"/>
    <s v="Polyline"/>
    <n v="1"/>
    <n v="42057"/>
    <n v="1"/>
    <n v="42057"/>
    <s v="87800 1186780479379"/>
    <n v="1186780479379"/>
    <s v="Sanpoil River"/>
    <n v="199.92699999999999"/>
    <n v="677"/>
    <n v="0"/>
    <n v="8.1"/>
    <n v="13.4"/>
    <n v="1619"/>
    <n v="2679"/>
    <n v="1"/>
    <x v="2"/>
    <n v="0.25"/>
    <n v="670"/>
    <n v="50"/>
    <n v="1"/>
    <n v="161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8"/>
    <s v="Polyline"/>
    <n v="1"/>
    <n v="42058"/>
    <n v="1"/>
    <n v="42058"/>
    <s v="88000 1186780479379"/>
    <n v="1186780479379"/>
    <s v="Sanpoil River"/>
    <n v="199.92699999999999"/>
    <n v="677"/>
    <n v="0"/>
    <n v="8.1"/>
    <n v="13.4"/>
    <n v="1619"/>
    <n v="2679"/>
    <n v="1"/>
    <x v="2"/>
    <n v="0.25"/>
    <n v="670"/>
    <n v="50"/>
    <n v="1"/>
    <n v="161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59"/>
    <s v="Polyline"/>
    <n v="1"/>
    <n v="42059"/>
    <n v="1"/>
    <n v="42059"/>
    <s v="88200 1186780479379"/>
    <n v="1186780479379"/>
    <s v="Sanpoil River"/>
    <n v="200.24700000000001"/>
    <n v="677"/>
    <n v="0"/>
    <n v="8.1"/>
    <n v="13.3"/>
    <n v="1622"/>
    <n v="2663"/>
    <n v="1"/>
    <x v="2"/>
    <n v="0.25"/>
    <n v="666"/>
    <n v="50"/>
    <n v="1"/>
    <n v="1622"/>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0"/>
    <s v="Polyline"/>
    <n v="1"/>
    <n v="42060"/>
    <n v="1"/>
    <n v="42060"/>
    <s v="88400 1186780479379"/>
    <n v="1186780479379"/>
    <s v="Sanpoil River"/>
    <n v="199.946"/>
    <n v="677"/>
    <n v="0"/>
    <n v="8.1"/>
    <n v="13.3"/>
    <n v="1620"/>
    <n v="2659"/>
    <n v="1"/>
    <x v="2"/>
    <n v="0.25"/>
    <n v="665"/>
    <n v="50"/>
    <n v="1"/>
    <n v="162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1"/>
    <s v="Polyline"/>
    <n v="1"/>
    <n v="42061"/>
    <n v="1"/>
    <n v="42061"/>
    <s v="88600 1186780479379"/>
    <n v="1186780479379"/>
    <s v="Sanpoil River"/>
    <n v="199.946"/>
    <n v="677"/>
    <n v="0"/>
    <n v="8.1"/>
    <n v="13.3"/>
    <n v="1620"/>
    <n v="2659"/>
    <n v="1"/>
    <x v="2"/>
    <n v="0.25"/>
    <n v="665"/>
    <n v="50"/>
    <n v="1"/>
    <n v="162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2"/>
    <s v="Polyline"/>
    <n v="1"/>
    <n v="42062"/>
    <n v="1"/>
    <n v="42062"/>
    <s v="88800 1186780479379"/>
    <n v="1186780479379"/>
    <s v="Sanpoil River"/>
    <n v="199.946"/>
    <n v="677"/>
    <n v="0"/>
    <n v="8.1"/>
    <n v="13.3"/>
    <n v="1620"/>
    <n v="2659"/>
    <n v="1"/>
    <x v="2"/>
    <n v="0.25"/>
    <n v="665"/>
    <n v="50"/>
    <n v="1"/>
    <n v="162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3"/>
    <s v="Polyline"/>
    <n v="1"/>
    <n v="42063"/>
    <n v="1"/>
    <n v="42063"/>
    <s v="89000 1186780479379"/>
    <n v="1186780479379"/>
    <s v="Sanpoil River"/>
    <n v="199.94499999999999"/>
    <n v="677"/>
    <n v="0"/>
    <n v="8.1"/>
    <n v="13.3"/>
    <n v="1620"/>
    <n v="2659"/>
    <n v="1"/>
    <x v="2"/>
    <n v="0.25"/>
    <n v="665"/>
    <n v="50"/>
    <n v="1"/>
    <n v="162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6"/>
    <s v="Polyline"/>
    <n v="1"/>
    <n v="42066"/>
    <n v="1"/>
    <n v="42066"/>
    <s v="89600 1186780479379"/>
    <n v="1186780479379"/>
    <s v="Sanpoil River"/>
    <n v="199.94499999999999"/>
    <n v="677"/>
    <n v="0"/>
    <n v="8.1"/>
    <n v="13.3"/>
    <n v="1620"/>
    <n v="2659"/>
    <n v="1"/>
    <x v="2"/>
    <n v="0.25"/>
    <n v="665"/>
    <n v="50"/>
    <n v="1"/>
    <n v="162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7"/>
    <s v="Polyline"/>
    <n v="1"/>
    <n v="42067"/>
    <n v="1"/>
    <n v="42067"/>
    <s v="89800 1186780479379"/>
    <n v="1186780479379"/>
    <s v="Sanpoil River"/>
    <n v="199.93600000000001"/>
    <n v="677"/>
    <n v="0"/>
    <n v="7.8"/>
    <n v="12.9"/>
    <n v="1560"/>
    <n v="2579"/>
    <n v="1"/>
    <x v="2"/>
    <n v="0.25"/>
    <n v="645"/>
    <n v="50"/>
    <n v="1"/>
    <n v="156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8"/>
    <s v="Polyline"/>
    <n v="1"/>
    <n v="42068"/>
    <n v="1"/>
    <n v="42068"/>
    <s v="90000 1186780479379"/>
    <n v="1186780479379"/>
    <s v="Sanpoil River"/>
    <n v="199.93600000000001"/>
    <n v="677"/>
    <n v="0"/>
    <n v="7.8"/>
    <n v="12.9"/>
    <n v="1560"/>
    <n v="2579"/>
    <n v="1"/>
    <x v="2"/>
    <n v="0.25"/>
    <n v="645"/>
    <n v="50"/>
    <n v="1"/>
    <n v="156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69"/>
    <s v="Polyline"/>
    <n v="1"/>
    <n v="42069"/>
    <n v="1"/>
    <n v="42069"/>
    <s v="90200 1186780479379"/>
    <n v="1186780479379"/>
    <s v="Sanpoil River"/>
    <n v="199.93600000000001"/>
    <n v="677"/>
    <n v="0"/>
    <n v="7.8"/>
    <n v="12.9"/>
    <n v="1560"/>
    <n v="2579"/>
    <n v="1"/>
    <x v="2"/>
    <n v="0.25"/>
    <n v="645"/>
    <n v="50"/>
    <n v="1"/>
    <n v="156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0"/>
    <s v="Polyline"/>
    <n v="1"/>
    <n v="42070"/>
    <n v="1"/>
    <n v="42070"/>
    <s v="90400 1186780479379"/>
    <n v="1186780479379"/>
    <s v="Sanpoil River"/>
    <n v="199.935"/>
    <n v="677"/>
    <n v="0"/>
    <n v="7.8"/>
    <n v="12.9"/>
    <n v="1559"/>
    <n v="2579"/>
    <n v="1"/>
    <x v="2"/>
    <n v="0.25"/>
    <n v="645"/>
    <n v="50"/>
    <n v="1"/>
    <n v="155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1"/>
    <s v="Polyline"/>
    <n v="1"/>
    <n v="42071"/>
    <n v="1"/>
    <n v="42071"/>
    <s v="90600 1186780479379"/>
    <n v="1186780479379"/>
    <s v="Sanpoil River"/>
    <n v="199.90899999999999"/>
    <n v="677"/>
    <n v="0"/>
    <n v="7.8"/>
    <n v="12.9"/>
    <n v="1559"/>
    <n v="2579"/>
    <n v="1"/>
    <x v="2"/>
    <n v="0.25"/>
    <n v="645"/>
    <n v="50"/>
    <n v="1"/>
    <n v="155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2"/>
    <s v="Polyline"/>
    <n v="1"/>
    <n v="42072"/>
    <n v="1"/>
    <n v="42072"/>
    <s v="90800 1186780479379"/>
    <n v="1186780479379"/>
    <s v="Sanpoil River"/>
    <n v="200.214"/>
    <n v="677"/>
    <n v="0"/>
    <n v="7.8"/>
    <n v="12.9"/>
    <n v="1562"/>
    <n v="2583"/>
    <n v="1"/>
    <x v="2"/>
    <n v="0.25"/>
    <n v="646"/>
    <n v="50"/>
    <n v="1"/>
    <n v="1562"/>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3"/>
    <s v="Polyline"/>
    <n v="1"/>
    <n v="42073"/>
    <n v="1"/>
    <n v="42073"/>
    <s v="91000 1186780479379"/>
    <n v="1186780479379"/>
    <s v="Sanpoil River"/>
    <n v="199.90899999999999"/>
    <n v="677"/>
    <n v="0"/>
    <n v="7.8"/>
    <n v="12.9"/>
    <n v="1559"/>
    <n v="2579"/>
    <n v="1"/>
    <x v="2"/>
    <n v="0.25"/>
    <n v="645"/>
    <n v="50"/>
    <n v="1"/>
    <n v="155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4"/>
    <s v="Polyline"/>
    <n v="1"/>
    <n v="42074"/>
    <n v="1"/>
    <n v="42074"/>
    <s v="91200 1186780479379"/>
    <n v="1186780479379"/>
    <s v="Sanpoil River"/>
    <n v="199.90700000000001"/>
    <n v="677"/>
    <n v="0"/>
    <n v="7.8"/>
    <n v="12.9"/>
    <n v="1559"/>
    <n v="2579"/>
    <n v="1"/>
    <x v="2"/>
    <n v="0.25"/>
    <n v="645"/>
    <n v="50"/>
    <n v="1"/>
    <n v="155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5"/>
    <s v="Polyline"/>
    <n v="1"/>
    <n v="42075"/>
    <n v="1"/>
    <n v="42075"/>
    <s v="91400 1186780479379"/>
    <n v="1186780479379"/>
    <s v="Sanpoil River"/>
    <n v="199.899"/>
    <n v="677"/>
    <n v="0"/>
    <n v="7.7"/>
    <n v="12.8"/>
    <n v="1539"/>
    <n v="2559"/>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6"/>
    <s v="Polyline"/>
    <n v="1"/>
    <n v="42076"/>
    <n v="1"/>
    <n v="42076"/>
    <s v="91600 1186780479379"/>
    <n v="1186780479379"/>
    <s v="Sanpoil River"/>
    <n v="199.899"/>
    <n v="677"/>
    <n v="0"/>
    <n v="7.7"/>
    <n v="12.8"/>
    <n v="1539"/>
    <n v="2559"/>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7"/>
    <s v="Polyline"/>
    <n v="1"/>
    <n v="42077"/>
    <n v="1"/>
    <n v="42077"/>
    <s v="91800 1186780479379"/>
    <n v="1186780479379"/>
    <s v="Sanpoil River"/>
    <n v="199.899"/>
    <n v="677"/>
    <n v="0"/>
    <n v="7.7"/>
    <n v="12.8"/>
    <n v="1539"/>
    <n v="2559"/>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8"/>
    <s v="Polyline"/>
    <n v="1"/>
    <n v="42078"/>
    <n v="1"/>
    <n v="42078"/>
    <s v="92000 1186780479379"/>
    <n v="1186780479379"/>
    <s v="Sanpoil River"/>
    <n v="200.203"/>
    <n v="677"/>
    <n v="0"/>
    <n v="7.7"/>
    <n v="12.8"/>
    <n v="1542"/>
    <n v="2563"/>
    <n v="1"/>
    <x v="2"/>
    <n v="0.25"/>
    <n v="641"/>
    <n v="50"/>
    <n v="1"/>
    <n v="1542"/>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79"/>
    <s v="Polyline"/>
    <n v="1"/>
    <n v="42079"/>
    <n v="1"/>
    <n v="42079"/>
    <s v="92200 1186780479379"/>
    <n v="1186780479379"/>
    <s v="Sanpoil River"/>
    <n v="199.899"/>
    <n v="677"/>
    <n v="0"/>
    <n v="7.7"/>
    <n v="12.8"/>
    <n v="1539"/>
    <n v="2559"/>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0"/>
    <s v="Polyline"/>
    <n v="1"/>
    <n v="42080"/>
    <n v="1"/>
    <n v="42080"/>
    <s v="92400 1186780479379"/>
    <n v="1186780479379"/>
    <s v="Sanpoil River"/>
    <n v="199.899"/>
    <n v="677"/>
    <n v="0"/>
    <n v="7.7"/>
    <n v="12.8"/>
    <n v="1539"/>
    <n v="2559"/>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1"/>
    <s v="Polyline"/>
    <n v="1"/>
    <n v="42081"/>
    <n v="1"/>
    <n v="42081"/>
    <s v="92600 1186780479379"/>
    <n v="1186780479379"/>
    <s v="Sanpoil River"/>
    <n v="199.86199999999999"/>
    <n v="677"/>
    <n v="0"/>
    <n v="7.7"/>
    <n v="12.8"/>
    <n v="1539"/>
    <n v="2558"/>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2"/>
    <s v="Polyline"/>
    <n v="1"/>
    <n v="42082"/>
    <n v="1"/>
    <n v="42082"/>
    <s v="92800 1186780479379"/>
    <n v="1186780479379"/>
    <s v="Sanpoil River"/>
    <n v="199.86"/>
    <n v="677"/>
    <n v="5.0000000000000001E-3"/>
    <n v="7.7"/>
    <n v="12.8"/>
    <n v="1539"/>
    <n v="2558"/>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3"/>
    <s v="Polyline"/>
    <n v="1"/>
    <n v="42083"/>
    <n v="1"/>
    <n v="42083"/>
    <s v="93000 1186780479379"/>
    <n v="1186780479379"/>
    <s v="Sanpoil River"/>
    <n v="199.86"/>
    <n v="677"/>
    <n v="0"/>
    <n v="7.7"/>
    <n v="12.8"/>
    <n v="1539"/>
    <n v="2558"/>
    <n v="1"/>
    <x v="2"/>
    <n v="0.25"/>
    <n v="640"/>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4"/>
    <s v="Polyline"/>
    <n v="1"/>
    <n v="42084"/>
    <n v="1"/>
    <n v="42084"/>
    <s v="93200 1186780479379"/>
    <n v="1186780479379"/>
    <s v="Sanpoil River"/>
    <n v="200.20599999999999"/>
    <n v="677"/>
    <n v="0"/>
    <n v="7.7"/>
    <n v="12.8"/>
    <n v="1542"/>
    <n v="2563"/>
    <n v="1"/>
    <x v="2"/>
    <n v="0.25"/>
    <n v="641"/>
    <n v="50"/>
    <n v="1"/>
    <n v="1542"/>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5"/>
    <s v="Polyline"/>
    <n v="1"/>
    <n v="42085"/>
    <n v="1"/>
    <n v="42085"/>
    <s v="93400 1186780479379"/>
    <n v="1186780479379"/>
    <s v="Sanpoil River"/>
    <n v="199.94800000000001"/>
    <n v="676"/>
    <n v="5.0000000000000001E-3"/>
    <n v="7.7"/>
    <n v="12.7"/>
    <n v="1540"/>
    <n v="2539"/>
    <n v="1"/>
    <x v="2"/>
    <n v="0.25"/>
    <n v="635"/>
    <n v="50"/>
    <n v="1"/>
    <n v="154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6"/>
    <s v="Polyline"/>
    <n v="1"/>
    <n v="42086"/>
    <n v="1"/>
    <n v="42086"/>
    <s v="93600 1186780479379"/>
    <n v="1186780479379"/>
    <s v="Sanpoil River"/>
    <n v="199.941"/>
    <n v="677"/>
    <n v="0"/>
    <n v="7.7"/>
    <n v="12.7"/>
    <n v="1540"/>
    <n v="2539"/>
    <n v="1"/>
    <x v="2"/>
    <n v="0.25"/>
    <n v="635"/>
    <n v="50"/>
    <n v="1"/>
    <n v="154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7"/>
    <s v="Polyline"/>
    <n v="1"/>
    <n v="42087"/>
    <n v="1"/>
    <n v="42087"/>
    <s v="93800 1186780479379"/>
    <n v="1186780479379"/>
    <s v="Sanpoil River"/>
    <n v="199.92599999999999"/>
    <n v="677"/>
    <n v="0"/>
    <n v="7.7"/>
    <n v="12.7"/>
    <n v="1539"/>
    <n v="2539"/>
    <n v="1"/>
    <x v="2"/>
    <n v="0.25"/>
    <n v="635"/>
    <n v="50"/>
    <n v="1"/>
    <n v="1539"/>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89"/>
    <s v="Polyline"/>
    <n v="1"/>
    <n v="42089"/>
    <n v="1"/>
    <n v="42089"/>
    <s v="94200 1186780479379"/>
    <n v="1186780479379"/>
    <s v="Sanpoil River"/>
    <n v="199.99"/>
    <n v="677"/>
    <n v="0"/>
    <n v="7.7"/>
    <n v="12.7"/>
    <n v="1540"/>
    <n v="2540"/>
    <n v="2"/>
    <x v="2"/>
    <n v="0.5"/>
    <n v="1270"/>
    <n v="100"/>
    <n v="1"/>
    <n v="1540"/>
    <n v="200"/>
    <n v="0"/>
    <n v="1"/>
    <n v="3"/>
    <s v="meandering"/>
    <s v="Oncorhynchus mykiss"/>
    <s v="summer"/>
    <x v="0"/>
    <x v="1"/>
    <x v="4"/>
    <s v="ACSAN-s"/>
    <s v="na"/>
    <s v="na"/>
    <s v="independent"/>
    <s v="functionally extirpated"/>
    <s v="anthropogenically blocked"/>
    <n v="170200040105"/>
    <s v="Scatter Creek"/>
    <s v="N"/>
    <s v=" "/>
    <s v="Interior Columbia"/>
    <n v="0"/>
    <n v="281032.11142199999"/>
    <n v="1785581064.02"/>
  </r>
  <r>
    <n v="42093"/>
    <s v="Polyline"/>
    <n v="1"/>
    <n v="42093"/>
    <n v="1"/>
    <n v="42093"/>
    <s v="95000 1186780479379"/>
    <n v="1186780479379"/>
    <s v="Sanpoil River"/>
    <n v="199.90600000000001"/>
    <n v="680"/>
    <n v="5.0000000000000001E-3"/>
    <n v="7.6"/>
    <n v="12.7"/>
    <n v="1519"/>
    <n v="2539"/>
    <n v="1"/>
    <x v="2"/>
    <n v="0.25"/>
    <n v="635"/>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94"/>
    <s v="Polyline"/>
    <n v="1"/>
    <n v="42094"/>
    <n v="1"/>
    <n v="42094"/>
    <s v="95200 1186780479379"/>
    <n v="1186780479379"/>
    <s v="Sanpoil River"/>
    <n v="199.90600000000001"/>
    <n v="680"/>
    <n v="0"/>
    <n v="7.6"/>
    <n v="12.7"/>
    <n v="1519"/>
    <n v="2539"/>
    <n v="1"/>
    <x v="2"/>
    <n v="0.25"/>
    <n v="635"/>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95"/>
    <s v="Polyline"/>
    <n v="1"/>
    <n v="42095"/>
    <n v="1"/>
    <n v="42095"/>
    <s v="95400 1186780479379"/>
    <n v="1186780479379"/>
    <s v="Sanpoil River"/>
    <n v="199.90600000000001"/>
    <n v="679"/>
    <n v="0"/>
    <n v="7.6"/>
    <n v="12.7"/>
    <n v="1519"/>
    <n v="2539"/>
    <n v="1"/>
    <x v="2"/>
    <n v="0.25"/>
    <n v="635"/>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96"/>
    <s v="Polyline"/>
    <n v="1"/>
    <n v="42096"/>
    <n v="1"/>
    <n v="42096"/>
    <s v="95600 1186780479379"/>
    <n v="1186780479379"/>
    <s v="Sanpoil River"/>
    <n v="199.905"/>
    <n v="679"/>
    <n v="5.0000000000000001E-3"/>
    <n v="7.6"/>
    <n v="12.7"/>
    <n v="1519"/>
    <n v="2539"/>
    <n v="1"/>
    <x v="2"/>
    <n v="0.25"/>
    <n v="635"/>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97"/>
    <s v="Polyline"/>
    <n v="1"/>
    <n v="42097"/>
    <n v="1"/>
    <n v="42097"/>
    <s v="95800 1186780479379"/>
    <n v="1186780479379"/>
    <s v="Sanpoil River"/>
    <n v="200.20699999999999"/>
    <n v="681"/>
    <n v="0"/>
    <n v="7.6"/>
    <n v="12.6"/>
    <n v="1522"/>
    <n v="2523"/>
    <n v="1"/>
    <x v="2"/>
    <n v="0.25"/>
    <n v="631"/>
    <n v="50"/>
    <n v="1"/>
    <n v="1522"/>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98"/>
    <s v="Polyline"/>
    <n v="1"/>
    <n v="42098"/>
    <n v="1"/>
    <n v="42098"/>
    <s v="96000 1186780479379"/>
    <n v="1186780479379"/>
    <s v="Sanpoil River"/>
    <n v="199.90199999999999"/>
    <n v="682"/>
    <n v="5.0000000000000001E-3"/>
    <n v="7.6"/>
    <n v="12.6"/>
    <n v="1519"/>
    <n v="2519"/>
    <n v="1"/>
    <x v="2"/>
    <n v="0.25"/>
    <n v="630"/>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099"/>
    <s v="Polyline"/>
    <n v="1"/>
    <n v="42099"/>
    <n v="1"/>
    <n v="42099"/>
    <s v="96200 1186780479379"/>
    <n v="1186780479379"/>
    <s v="Sanpoil River"/>
    <n v="199.90199999999999"/>
    <n v="680"/>
    <n v="0"/>
    <n v="7.6"/>
    <n v="12.6"/>
    <n v="1519"/>
    <n v="2519"/>
    <n v="1"/>
    <x v="2"/>
    <n v="0.25"/>
    <n v="630"/>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0"/>
    <s v="Polyline"/>
    <n v="1"/>
    <n v="42100"/>
    <n v="1"/>
    <n v="42100"/>
    <s v="96400 1186780479379"/>
    <n v="1186780479379"/>
    <s v="Sanpoil River"/>
    <n v="199.90199999999999"/>
    <n v="680"/>
    <n v="0"/>
    <n v="7.6"/>
    <n v="12.6"/>
    <n v="1519"/>
    <n v="2519"/>
    <n v="1"/>
    <x v="2"/>
    <n v="0.25"/>
    <n v="630"/>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1"/>
    <s v="Polyline"/>
    <n v="1"/>
    <n v="42101"/>
    <n v="1"/>
    <n v="42101"/>
    <s v="96600 1186780479379"/>
    <n v="1186780479379"/>
    <s v="Sanpoil River"/>
    <n v="199.90199999999999"/>
    <n v="680"/>
    <n v="0"/>
    <n v="7.6"/>
    <n v="12.6"/>
    <n v="1519"/>
    <n v="2519"/>
    <n v="1"/>
    <x v="2"/>
    <n v="0.25"/>
    <n v="630"/>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2"/>
    <s v="Polyline"/>
    <n v="1"/>
    <n v="42102"/>
    <n v="1"/>
    <n v="42102"/>
    <s v="96800 1186780479379"/>
    <n v="1186780479379"/>
    <s v="Sanpoil River"/>
    <n v="199.90199999999999"/>
    <n v="680"/>
    <n v="0"/>
    <n v="7.6"/>
    <n v="12.6"/>
    <n v="1519"/>
    <n v="2519"/>
    <n v="1"/>
    <x v="2"/>
    <n v="0.25"/>
    <n v="630"/>
    <n v="5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4"/>
    <s v="Polyline"/>
    <n v="1"/>
    <n v="42104"/>
    <n v="1"/>
    <n v="42104"/>
    <s v="97200 1186780479379"/>
    <n v="1186780479379"/>
    <s v="Sanpoil River"/>
    <n v="199.93100000000001"/>
    <n v="683"/>
    <n v="5.0000000000000001E-3"/>
    <n v="7.6"/>
    <n v="12.6"/>
    <n v="1519"/>
    <n v="2519"/>
    <n v="3"/>
    <x v="2"/>
    <n v="1"/>
    <n v="2519"/>
    <n v="200"/>
    <n v="1"/>
    <n v="1519"/>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09"/>
    <s v="Polyline"/>
    <n v="1"/>
    <n v="42109"/>
    <n v="1"/>
    <n v="42109"/>
    <s v="98200 1186780479379"/>
    <n v="1186780479379"/>
    <s v="Sanpoil River"/>
    <n v="200.226"/>
    <n v="687"/>
    <n v="5.0000000000000001E-3"/>
    <n v="6.2"/>
    <n v="10.5"/>
    <n v="1241"/>
    <n v="2102"/>
    <n v="3"/>
    <x v="2"/>
    <n v="1"/>
    <n v="2102"/>
    <n v="200"/>
    <n v="1"/>
    <n v="1241"/>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1"/>
    <s v="Polyline"/>
    <n v="1"/>
    <n v="42111"/>
    <n v="1"/>
    <n v="42111"/>
    <s v="98600 1186780479379"/>
    <n v="1186780479379"/>
    <s v="Sanpoil River"/>
    <n v="199.92099999999999"/>
    <n v="688"/>
    <n v="5.0000000000000001E-3"/>
    <n v="6.2"/>
    <n v="10.5"/>
    <n v="1240"/>
    <n v="2099"/>
    <n v="3"/>
    <x v="2"/>
    <n v="1"/>
    <n v="2099"/>
    <n v="200"/>
    <n v="1"/>
    <n v="124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2"/>
    <s v="Polyline"/>
    <n v="1"/>
    <n v="42112"/>
    <n v="1"/>
    <n v="42112"/>
    <s v="98800 1186780479379"/>
    <n v="1186780479379"/>
    <s v="Sanpoil River"/>
    <n v="199.92099999999999"/>
    <n v="689"/>
    <n v="5.0000000000000001E-3"/>
    <n v="6.2"/>
    <n v="10.5"/>
    <n v="1240"/>
    <n v="2099"/>
    <n v="3"/>
    <x v="2"/>
    <n v="1"/>
    <n v="2099"/>
    <n v="200"/>
    <n v="1"/>
    <n v="124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3"/>
    <s v="Polyline"/>
    <n v="1"/>
    <n v="42113"/>
    <n v="1"/>
    <n v="42113"/>
    <s v="99000 1186780479379"/>
    <n v="1186780479379"/>
    <s v="Sanpoil River"/>
    <n v="199.92099999999999"/>
    <n v="689"/>
    <n v="5.0000000000000001E-3"/>
    <n v="6.2"/>
    <n v="10.5"/>
    <n v="1240"/>
    <n v="2099"/>
    <n v="3"/>
    <x v="2"/>
    <n v="1"/>
    <n v="2099"/>
    <n v="200"/>
    <n v="1"/>
    <n v="124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4"/>
    <s v="Polyline"/>
    <n v="1"/>
    <n v="42114"/>
    <n v="1"/>
    <n v="42114"/>
    <s v="99200 1186780479379"/>
    <n v="1186780479379"/>
    <s v="Sanpoil River"/>
    <n v="199.92099999999999"/>
    <n v="690"/>
    <n v="0"/>
    <n v="6.1"/>
    <n v="10.5"/>
    <n v="1220"/>
    <n v="2099"/>
    <n v="2"/>
    <x v="2"/>
    <n v="0.5"/>
    <n v="1050"/>
    <n v="1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5"/>
    <s v="Polyline"/>
    <n v="1"/>
    <n v="42115"/>
    <n v="1"/>
    <n v="42115"/>
    <s v="99400 1186780479379"/>
    <n v="1186780479379"/>
    <s v="Sanpoil River"/>
    <n v="200.226"/>
    <n v="691"/>
    <n v="0"/>
    <n v="6.1"/>
    <n v="10.5"/>
    <n v="1221"/>
    <n v="2102"/>
    <n v="2"/>
    <x v="2"/>
    <n v="0.5"/>
    <n v="1051"/>
    <n v="100"/>
    <n v="1"/>
    <n v="1221"/>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6"/>
    <s v="Polyline"/>
    <n v="1"/>
    <n v="42116"/>
    <n v="1"/>
    <n v="42116"/>
    <s v="99600 1186780479379"/>
    <n v="1186780479379"/>
    <s v="Sanpoil River"/>
    <n v="199.92099999999999"/>
    <n v="692"/>
    <n v="5.0000000000000001E-3"/>
    <n v="6.1"/>
    <n v="10.5"/>
    <n v="1220"/>
    <n v="2099"/>
    <n v="3"/>
    <x v="2"/>
    <n v="1"/>
    <n v="2099"/>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7"/>
    <s v="Polyline"/>
    <n v="1"/>
    <n v="42117"/>
    <n v="1"/>
    <n v="42117"/>
    <s v="99800 1186780479379"/>
    <n v="1186780479379"/>
    <s v="Sanpoil River"/>
    <n v="199.92099999999999"/>
    <n v="692"/>
    <n v="0"/>
    <n v="6.1"/>
    <n v="10.5"/>
    <n v="1220"/>
    <n v="2099"/>
    <n v="2"/>
    <x v="2"/>
    <n v="0.5"/>
    <n v="1050"/>
    <n v="1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8"/>
    <s v="Polyline"/>
    <n v="1"/>
    <n v="42118"/>
    <n v="1"/>
    <n v="42118"/>
    <s v="100000 1186780479379"/>
    <n v="1186780479379"/>
    <s v="Sanpoil River"/>
    <n v="199.92099999999999"/>
    <n v="693"/>
    <n v="5.0000000000000001E-3"/>
    <n v="6.1"/>
    <n v="10.5"/>
    <n v="1220"/>
    <n v="2099"/>
    <n v="3"/>
    <x v="2"/>
    <n v="1"/>
    <n v="2099"/>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19"/>
    <s v="Polyline"/>
    <n v="1"/>
    <n v="42119"/>
    <n v="1"/>
    <n v="42119"/>
    <s v="100200 1186780479379"/>
    <n v="1186780479379"/>
    <s v="Sanpoil River"/>
    <n v="199.92099999999999"/>
    <n v="694"/>
    <n v="5.0000000000000001E-3"/>
    <n v="6.1"/>
    <n v="10.5"/>
    <n v="1220"/>
    <n v="2099"/>
    <n v="3"/>
    <x v="2"/>
    <n v="1"/>
    <n v="2099"/>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0"/>
    <s v="Polyline"/>
    <n v="1"/>
    <n v="42120"/>
    <n v="1"/>
    <n v="42120"/>
    <s v="100400 1186780479379"/>
    <n v="1186780479379"/>
    <s v="Sanpoil River"/>
    <n v="199.93600000000001"/>
    <n v="695"/>
    <n v="5.0000000000000001E-3"/>
    <n v="6.1"/>
    <n v="10.5"/>
    <n v="1220"/>
    <n v="2099"/>
    <n v="3"/>
    <x v="2"/>
    <n v="1"/>
    <n v="2099"/>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4"/>
    <s v="Polyline"/>
    <n v="1"/>
    <n v="42124"/>
    <n v="1"/>
    <n v="42124"/>
    <s v="101200 1186780479379"/>
    <n v="1186780479379"/>
    <s v="Sanpoil River"/>
    <n v="200.042"/>
    <n v="700"/>
    <n v="5.0000000000000001E-3"/>
    <n v="6.1"/>
    <n v="10.4"/>
    <n v="1220"/>
    <n v="2080"/>
    <n v="3"/>
    <x v="2"/>
    <n v="1"/>
    <n v="2080"/>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5"/>
    <s v="Polyline"/>
    <n v="1"/>
    <n v="42125"/>
    <n v="1"/>
    <n v="42125"/>
    <s v="101400 1186780479379"/>
    <n v="1186780479379"/>
    <s v="Sanpoil River"/>
    <n v="200.042"/>
    <n v="702"/>
    <n v="5.0000000000000001E-3"/>
    <n v="6.1"/>
    <n v="10.4"/>
    <n v="1220"/>
    <n v="2080"/>
    <n v="3"/>
    <x v="2"/>
    <n v="1"/>
    <n v="2080"/>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6"/>
    <s v="Polyline"/>
    <n v="1"/>
    <n v="42126"/>
    <n v="1"/>
    <n v="42126"/>
    <s v="101600 1186780479379"/>
    <n v="1186780479379"/>
    <s v="Sanpoil River"/>
    <n v="200.042"/>
    <n v="702"/>
    <n v="0.01"/>
    <n v="6.1"/>
    <n v="10.3"/>
    <n v="1220"/>
    <n v="2060"/>
    <n v="3"/>
    <x v="2"/>
    <n v="1"/>
    <n v="2060"/>
    <n v="200"/>
    <n v="1"/>
    <n v="1220"/>
    <n v="200"/>
    <n v="1"/>
    <n v="1"/>
    <n v="4"/>
    <s v="meandering"/>
    <s v="Oncorhynchus mykiss"/>
    <s v="summer"/>
    <x v="0"/>
    <x v="1"/>
    <x v="4"/>
    <s v="ACSAN-s"/>
    <s v="na"/>
    <s v="na"/>
    <s v="independent"/>
    <s v="functionally extirpated"/>
    <s v="anthropogenically blocked"/>
    <n v="170200040105"/>
    <s v="Scatter Creek"/>
    <s v="N"/>
    <s v=" "/>
    <s v="Interior Columbia"/>
    <n v="0"/>
    <n v="281032.11142199999"/>
    <n v="1785581064.02"/>
  </r>
  <r>
    <n v="42127"/>
    <s v="Polyline"/>
    <n v="1"/>
    <n v="42127"/>
    <n v="0"/>
    <n v="42127"/>
    <s v="101800 1186780479379"/>
    <n v="1186780479379"/>
    <s v="Sanpoil River"/>
    <n v="199.99600000000001"/>
    <n v="703"/>
    <n v="5.0000000000000001E-3"/>
    <n v="6.1"/>
    <n v="10.3"/>
    <n v="1220"/>
    <n v="2060"/>
    <n v="3"/>
    <x v="2"/>
    <n v="1"/>
    <n v="2060"/>
    <n v="200"/>
    <n v="1"/>
    <n v="1220"/>
    <n v="200"/>
    <n v="1"/>
    <n v="1"/>
    <n v="4"/>
    <s v="meandering"/>
    <s v=" "/>
    <s v=" "/>
    <x v="1"/>
    <x v="2"/>
    <x v="5"/>
    <s v=" "/>
    <s v=" "/>
    <s v=" "/>
    <s v=" "/>
    <s v=" "/>
    <s v=" "/>
    <s v=" "/>
    <s v=" "/>
    <s v=" "/>
    <s v=" "/>
    <s v=" "/>
    <n v="0"/>
    <n v="0"/>
    <n v="0"/>
  </r>
  <r>
    <n v="42128"/>
    <s v="Polyline"/>
    <n v="1"/>
    <n v="42128"/>
    <n v="1"/>
    <n v="42128"/>
    <s v="102000 1186780479379"/>
    <n v="1186780479379"/>
    <s v="Sanpoil River"/>
    <n v="200.28"/>
    <n v="706"/>
    <n v="0.01"/>
    <n v="4.5"/>
    <n v="8.1"/>
    <n v="901"/>
    <n v="1622"/>
    <n v="3"/>
    <x v="2"/>
    <n v="1"/>
    <n v="1622"/>
    <n v="200"/>
    <n v="1"/>
    <n v="901"/>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29"/>
    <s v="Polyline"/>
    <n v="1"/>
    <n v="42129"/>
    <n v="1"/>
    <n v="42129"/>
    <s v="102200 1186780479379"/>
    <n v="1186780479379"/>
    <s v="Sanpoil River"/>
    <n v="199.97499999999999"/>
    <n v="707"/>
    <n v="5.0000000000000001E-3"/>
    <n v="4.5"/>
    <n v="8.1"/>
    <n v="900"/>
    <n v="1620"/>
    <n v="3"/>
    <x v="2"/>
    <n v="1"/>
    <n v="1620"/>
    <n v="200"/>
    <n v="1"/>
    <n v="90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0"/>
    <s v="Polyline"/>
    <n v="1"/>
    <n v="42130"/>
    <n v="1"/>
    <n v="42130"/>
    <s v="102400 1186780479379"/>
    <n v="1186780479379"/>
    <s v="Sanpoil River"/>
    <n v="199.97499999999999"/>
    <n v="708"/>
    <n v="5.0000000000000001E-3"/>
    <n v="4.5"/>
    <n v="8.1"/>
    <n v="900"/>
    <n v="1620"/>
    <n v="3"/>
    <x v="2"/>
    <n v="1"/>
    <n v="1620"/>
    <n v="200"/>
    <n v="1"/>
    <n v="90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1"/>
    <s v="Polyline"/>
    <n v="1"/>
    <n v="42131"/>
    <n v="1"/>
    <n v="42131"/>
    <s v="102600 1186780479379"/>
    <n v="1186780479379"/>
    <s v="Sanpoil River"/>
    <n v="199.97499999999999"/>
    <n v="710"/>
    <n v="5.0000000000000001E-3"/>
    <n v="4.5"/>
    <n v="8.1"/>
    <n v="900"/>
    <n v="1620"/>
    <n v="3"/>
    <x v="2"/>
    <n v="1"/>
    <n v="1620"/>
    <n v="200"/>
    <n v="1"/>
    <n v="90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2"/>
    <s v="Polyline"/>
    <n v="1"/>
    <n v="42132"/>
    <n v="1"/>
    <n v="42132"/>
    <s v="102800 1186780479379"/>
    <n v="1186780479379"/>
    <s v="Sanpoil River"/>
    <n v="199.97499999999999"/>
    <n v="711"/>
    <n v="5.0000000000000001E-3"/>
    <n v="4.5"/>
    <n v="8.1"/>
    <n v="900"/>
    <n v="1620"/>
    <n v="3"/>
    <x v="2"/>
    <n v="1"/>
    <n v="1620"/>
    <n v="200"/>
    <n v="1"/>
    <n v="90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33"/>
    <s v="Polyline"/>
    <n v="1"/>
    <n v="42133"/>
    <n v="1"/>
    <n v="42133"/>
    <s v="103000 1186780479379"/>
    <n v="1186780479379"/>
    <s v="Sanpoil River"/>
    <n v="199.97499999999999"/>
    <n v="714"/>
    <n v="5.0000000000000001E-3"/>
    <n v="4.5"/>
    <n v="8.1"/>
    <n v="900"/>
    <n v="1620"/>
    <n v="3"/>
    <x v="2"/>
    <n v="1"/>
    <n v="1620"/>
    <n v="200"/>
    <n v="1"/>
    <n v="90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1"/>
    <s v="Polyline"/>
    <n v="1"/>
    <n v="42141"/>
    <n v="1"/>
    <n v="42141"/>
    <s v="104600 1186780479379"/>
    <n v="1186780479379"/>
    <s v="Sanpoil River"/>
    <n v="199.97499999999999"/>
    <n v="725"/>
    <n v="5.0000000000000001E-3"/>
    <n v="4.4000000000000004"/>
    <n v="7.9"/>
    <n v="880"/>
    <n v="1580"/>
    <n v="3"/>
    <x v="2"/>
    <n v="1"/>
    <n v="1580"/>
    <n v="200"/>
    <n v="1"/>
    <n v="88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5"/>
    <s v="Polyline"/>
    <n v="1"/>
    <n v="42145"/>
    <n v="1"/>
    <n v="42145"/>
    <s v="105400 1186780479379"/>
    <n v="1186780479379"/>
    <s v="Sanpoil River"/>
    <n v="199.91300000000001"/>
    <n v="727"/>
    <n v="5.0000000000000001E-3"/>
    <n v="4.4000000000000004"/>
    <n v="7.9"/>
    <n v="880"/>
    <n v="1579"/>
    <n v="3"/>
    <x v="2"/>
    <n v="1"/>
    <n v="1579"/>
    <n v="200"/>
    <n v="1"/>
    <n v="88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6"/>
    <s v="Polyline"/>
    <n v="1"/>
    <n v="42146"/>
    <n v="1"/>
    <n v="42146"/>
    <s v="105600 1186780479379"/>
    <n v="1186780479379"/>
    <s v="Sanpoil River"/>
    <n v="199.91200000000001"/>
    <n v="726"/>
    <n v="5.0000000000000001E-3"/>
    <n v="4.3"/>
    <n v="7.8"/>
    <n v="860"/>
    <n v="1559"/>
    <n v="3"/>
    <x v="2"/>
    <n v="1"/>
    <n v="1559"/>
    <n v="200"/>
    <n v="1"/>
    <n v="86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7"/>
    <s v="Polyline"/>
    <n v="1"/>
    <n v="42147"/>
    <n v="1"/>
    <n v="42147"/>
    <s v="105800 1186780479379"/>
    <n v="1186780479379"/>
    <s v="Sanpoil River"/>
    <n v="200.21600000000001"/>
    <n v="725"/>
    <n v="0"/>
    <n v="4.3"/>
    <n v="7.8"/>
    <n v="861"/>
    <n v="1562"/>
    <n v="2"/>
    <x v="2"/>
    <n v="0.5"/>
    <n v="781"/>
    <n v="100"/>
    <n v="1"/>
    <n v="861"/>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8"/>
    <s v="Polyline"/>
    <n v="1"/>
    <n v="42148"/>
    <n v="1"/>
    <n v="42148"/>
    <s v="106000 1186780479379"/>
    <n v="1186780479379"/>
    <s v="Sanpoil River"/>
    <n v="199.911"/>
    <n v="726"/>
    <n v="5.0000000000000001E-3"/>
    <n v="4.3"/>
    <n v="7.8"/>
    <n v="860"/>
    <n v="1559"/>
    <n v="3"/>
    <x v="2"/>
    <n v="1"/>
    <n v="1559"/>
    <n v="200"/>
    <n v="1"/>
    <n v="86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49"/>
    <s v="Polyline"/>
    <n v="1"/>
    <n v="42149"/>
    <n v="1"/>
    <n v="42149"/>
    <s v="106200 1186780479379"/>
    <n v="1186780479379"/>
    <s v="Sanpoil River"/>
    <n v="199.91200000000001"/>
    <n v="726"/>
    <n v="5.0000000000000001E-3"/>
    <n v="4.3"/>
    <n v="7.8"/>
    <n v="860"/>
    <n v="1559"/>
    <n v="3"/>
    <x v="2"/>
    <n v="1"/>
    <n v="1559"/>
    <n v="200"/>
    <n v="1"/>
    <n v="86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0"/>
    <s v="Polyline"/>
    <n v="1"/>
    <n v="42150"/>
    <n v="1"/>
    <n v="42150"/>
    <s v="106400 1186780479379"/>
    <n v="1186780479379"/>
    <s v="Sanpoil River"/>
    <n v="199.91200000000001"/>
    <n v="726"/>
    <n v="5.0000000000000001E-3"/>
    <n v="4.3"/>
    <n v="7.8"/>
    <n v="860"/>
    <n v="1559"/>
    <n v="3"/>
    <x v="2"/>
    <n v="1"/>
    <n v="1559"/>
    <n v="200"/>
    <n v="1"/>
    <n v="86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1"/>
    <s v="Polyline"/>
    <n v="1"/>
    <n v="42151"/>
    <n v="1"/>
    <n v="42151"/>
    <s v="106600 1186780479379"/>
    <n v="1186780479379"/>
    <s v="Sanpoil River"/>
    <n v="199.911"/>
    <n v="726"/>
    <n v="5.0000000000000001E-3"/>
    <n v="4.3"/>
    <n v="7.8"/>
    <n v="860"/>
    <n v="1559"/>
    <n v="3"/>
    <x v="2"/>
    <n v="1"/>
    <n v="1559"/>
    <n v="200"/>
    <n v="1"/>
    <n v="860"/>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153"/>
    <s v="Polyline"/>
    <n v="1"/>
    <n v="42153"/>
    <n v="1"/>
    <n v="42153"/>
    <s v="107000 1186780479379"/>
    <n v="1186780479379"/>
    <s v="Sanpoil River"/>
    <n v="200.21600000000001"/>
    <n v="731"/>
    <n v="1.4999999999999999E-2"/>
    <n v="4.3"/>
    <n v="7.7"/>
    <n v="861"/>
    <n v="1542"/>
    <n v="3"/>
    <x v="2"/>
    <n v="1"/>
    <n v="1542"/>
    <n v="200"/>
    <n v="1"/>
    <n v="861"/>
    <n v="200"/>
    <n v="1"/>
    <n v="1"/>
    <n v="4"/>
    <s v="meandering"/>
    <s v="Oncorhynchus mykiss"/>
    <s v="summer"/>
    <x v="0"/>
    <x v="1"/>
    <x v="4"/>
    <s v="ACSAN-s"/>
    <s v="na"/>
    <s v="na"/>
    <s v="independent"/>
    <s v="functionally extirpated"/>
    <s v="anthropogenically blocked"/>
    <n v="170200040101"/>
    <s v="North Fork Sanpoil River"/>
    <s v="N"/>
    <s v=" "/>
    <s v="Interior Columbia"/>
    <n v="0"/>
    <n v="189151.89988000001"/>
    <n v="1270975546.8399999"/>
  </r>
  <r>
    <n v="42708"/>
    <s v="Polyline"/>
    <n v="1"/>
    <n v="42708"/>
    <n v="0"/>
    <n v="42708"/>
    <s v="200 1186964486526"/>
    <n v="1186964486526"/>
    <s v="O'Brien Creek"/>
    <n v="199.90899999999999"/>
    <n v="704"/>
    <n v="5.0000000000000001E-3"/>
    <n v="4.4000000000000004"/>
    <n v="7.9"/>
    <n v="880"/>
    <n v="1579"/>
    <n v="3"/>
    <x v="2"/>
    <n v="1"/>
    <n v="1579"/>
    <n v="200"/>
    <n v="1"/>
    <n v="880"/>
    <n v="200"/>
    <n v="0"/>
    <n v="1"/>
    <n v="4"/>
    <s v="meandering"/>
    <s v=" "/>
    <s v=" "/>
    <x v="1"/>
    <x v="2"/>
    <x v="5"/>
    <s v=" "/>
    <s v=" "/>
    <s v=" "/>
    <s v=" "/>
    <s v=" "/>
    <s v=" "/>
    <s v=" "/>
    <s v=" "/>
    <s v=" "/>
    <s v=" "/>
    <s v=" "/>
    <n v="0"/>
    <n v="0"/>
    <n v="0"/>
  </r>
  <r>
    <n v="42709"/>
    <s v="Polyline"/>
    <n v="1"/>
    <n v="42709"/>
    <n v="1"/>
    <n v="42709"/>
    <s v="400 1186964486526"/>
    <n v="1186964486526"/>
    <s v="O'Brien Creek"/>
    <n v="199.90899999999999"/>
    <n v="705"/>
    <n v="0.01"/>
    <n v="4.4000000000000004"/>
    <n v="7.9"/>
    <n v="880"/>
    <n v="1579"/>
    <n v="3"/>
    <x v="2"/>
    <n v="1"/>
    <n v="1579"/>
    <n v="200"/>
    <n v="1"/>
    <n v="880"/>
    <n v="200"/>
    <n v="0"/>
    <n v="1"/>
    <n v="4"/>
    <s v="meandering"/>
    <s v="Oncorhynchus mykiss"/>
    <s v="summer"/>
    <x v="0"/>
    <x v="1"/>
    <x v="4"/>
    <s v="ACSAN-s"/>
    <s v="na"/>
    <s v="na"/>
    <s v="independent"/>
    <s v="functionally extirpated"/>
    <s v="anthropogenically blocked"/>
    <n v="170200040102"/>
    <s v="O`Brien Creek"/>
    <s v="N"/>
    <s v=" "/>
    <s v="Interior Columbia"/>
    <n v="0"/>
    <n v="181029.26936599999"/>
    <n v="1256182076.1600001"/>
  </r>
  <r>
    <n v="43779"/>
    <s v="Polyline"/>
    <n v="1"/>
    <n v="43779"/>
    <n v="1"/>
    <n v="43779"/>
    <s v="400 1187341486052"/>
    <n v="1187341486052"/>
    <s v=" "/>
    <n v="199.99600000000001"/>
    <n v="677"/>
    <n v="0"/>
    <n v="7.7"/>
    <n v="12.7"/>
    <n v="1540"/>
    <n v="2540"/>
    <n v="1"/>
    <x v="2"/>
    <n v="0.25"/>
    <n v="635"/>
    <n v="50"/>
    <n v="1"/>
    <n v="1540"/>
    <n v="200"/>
    <n v="0"/>
    <n v="0"/>
    <n v="4"/>
    <s v="meandering"/>
    <s v="Oncorhynchus mykiss"/>
    <s v="summer"/>
    <x v="0"/>
    <x v="1"/>
    <x v="4"/>
    <s v="ACSAN-s"/>
    <s v="na"/>
    <s v="na"/>
    <s v="independent"/>
    <s v="functionally extirpated"/>
    <s v="anthropogenically blocked"/>
    <n v="170200040105"/>
    <s v="Scatter Creek"/>
    <s v="N"/>
    <s v=" "/>
    <s v="Interior Columbia"/>
    <n v="0"/>
    <n v="281032.11142199999"/>
    <n v="1785581064.02"/>
  </r>
  <r>
    <n v="43781"/>
    <s v="Polyline"/>
    <n v="1"/>
    <n v="43781"/>
    <n v="1"/>
    <n v="43781"/>
    <s v="800 1187341486052"/>
    <n v="1187341486052"/>
    <s v=" "/>
    <n v="200.30099999999999"/>
    <n v="680"/>
    <n v="0"/>
    <n v="7.7"/>
    <n v="12.7"/>
    <n v="1542"/>
    <n v="2544"/>
    <n v="1"/>
    <x v="2"/>
    <n v="0.25"/>
    <n v="636"/>
    <n v="50"/>
    <n v="1"/>
    <n v="1542"/>
    <n v="200"/>
    <n v="0"/>
    <n v="0"/>
    <n v="4"/>
    <s v="meandering"/>
    <s v="Oncorhynchus mykiss"/>
    <s v="summer"/>
    <x v="0"/>
    <x v="1"/>
    <x v="4"/>
    <s v="ACSAN-s"/>
    <s v="na"/>
    <s v="na"/>
    <s v="independent"/>
    <s v="functionally extirpated"/>
    <s v="anthropogenically blocked"/>
    <n v="170200040105"/>
    <s v="Scatter Creek"/>
    <s v="N"/>
    <s v=" "/>
    <s v="Interior Columbia"/>
    <n v="0"/>
    <n v="281032.11142199999"/>
    <n v="1785581064.02"/>
  </r>
  <r>
    <n v="44275"/>
    <s v="Polyline"/>
    <n v="1"/>
    <n v="44275"/>
    <n v="1"/>
    <n v="44275"/>
    <s v="400 1187442484566"/>
    <n v="1187442484566"/>
    <s v="West Fork Sanpoil River"/>
    <n v="200.05199999999999"/>
    <n v="587"/>
    <n v="0.01"/>
    <n v="8.9"/>
    <n v="14.5"/>
    <n v="1780"/>
    <n v="2901"/>
    <n v="3"/>
    <x v="2"/>
    <n v="1"/>
    <n v="2901"/>
    <n v="200"/>
    <n v="1"/>
    <n v="1780"/>
    <n v="2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277"/>
    <s v="Polyline"/>
    <n v="1"/>
    <n v="44277"/>
    <n v="1"/>
    <n v="44277"/>
    <s v="800 1187442484566"/>
    <n v="1187442484566"/>
    <s v="West Fork Sanpoil River"/>
    <n v="200.357"/>
    <n v="591"/>
    <n v="1.4999999999999999E-2"/>
    <n v="8.9"/>
    <n v="14.5"/>
    <n v="1783"/>
    <n v="2905"/>
    <n v="3"/>
    <x v="2"/>
    <n v="1"/>
    <n v="2905"/>
    <n v="200"/>
    <n v="1"/>
    <n v="1783"/>
    <n v="2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4301"/>
    <s v="Polyline"/>
    <n v="1"/>
    <n v="44301"/>
    <n v="1"/>
    <n v="44301"/>
    <s v="5600 1187442484566"/>
    <n v="1187442484566"/>
    <s v="West Fork Sanpoil River"/>
    <n v="200"/>
    <n v="631"/>
    <n v="5.0000000000000001E-3"/>
    <n v="8.1"/>
    <n v="13.4"/>
    <n v="1620"/>
    <n v="2680"/>
    <n v="3"/>
    <x v="2"/>
    <n v="1"/>
    <n v="2680"/>
    <n v="200"/>
    <n v="1"/>
    <n v="162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03"/>
    <s v="Polyline"/>
    <n v="1"/>
    <n v="44303"/>
    <n v="1"/>
    <n v="44303"/>
    <s v="6000 1187442484566"/>
    <n v="1187442484566"/>
    <s v="West Fork Sanpoil River"/>
    <n v="200"/>
    <n v="632"/>
    <n v="5.0000000000000001E-3"/>
    <n v="8.1"/>
    <n v="13.4"/>
    <n v="1620"/>
    <n v="2680"/>
    <n v="3"/>
    <x v="2"/>
    <n v="1"/>
    <n v="2680"/>
    <n v="200"/>
    <n v="1"/>
    <n v="162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04"/>
    <s v="Polyline"/>
    <n v="1"/>
    <n v="44304"/>
    <n v="1"/>
    <n v="44304"/>
    <s v="6200 1187442484566"/>
    <n v="1187442484566"/>
    <s v="West Fork Sanpoil River"/>
    <n v="200"/>
    <n v="633"/>
    <n v="5.0000000000000001E-3"/>
    <n v="8.1"/>
    <n v="13.4"/>
    <n v="1620"/>
    <n v="2680"/>
    <n v="3"/>
    <x v="2"/>
    <n v="1"/>
    <n v="2680"/>
    <n v="200"/>
    <n v="1"/>
    <n v="162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05"/>
    <s v="Polyline"/>
    <n v="1"/>
    <n v="44305"/>
    <n v="1"/>
    <n v="44305"/>
    <s v="6400 1187442484566"/>
    <n v="1187442484566"/>
    <s v="West Fork Sanpoil River"/>
    <n v="200"/>
    <n v="633"/>
    <n v="5.0000000000000001E-3"/>
    <n v="8.1"/>
    <n v="13.4"/>
    <n v="1620"/>
    <n v="2680"/>
    <n v="3"/>
    <x v="2"/>
    <n v="1"/>
    <n v="2680"/>
    <n v="200"/>
    <n v="1"/>
    <n v="162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4"/>
    <s v="Polyline"/>
    <n v="1"/>
    <n v="44314"/>
    <n v="1"/>
    <n v="44314"/>
    <s v="8200 1187442484566"/>
    <n v="1187442484566"/>
    <s v="West Fork Sanpoil River"/>
    <n v="200.34"/>
    <n v="643"/>
    <n v="5.0000000000000001E-3"/>
    <n v="8"/>
    <n v="13.3"/>
    <n v="1603"/>
    <n v="2665"/>
    <n v="3"/>
    <x v="2"/>
    <n v="1"/>
    <n v="2665"/>
    <n v="200"/>
    <n v="1"/>
    <n v="1603"/>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15"/>
    <s v="Polyline"/>
    <n v="1"/>
    <n v="44315"/>
    <n v="1"/>
    <n v="44315"/>
    <s v="8400 1187442484566"/>
    <n v="1187442484566"/>
    <s v="West Fork Sanpoil River"/>
    <n v="200.035"/>
    <n v="644"/>
    <n v="5.0000000000000001E-3"/>
    <n v="8"/>
    <n v="13.3"/>
    <n v="1600"/>
    <n v="2660"/>
    <n v="3"/>
    <x v="2"/>
    <n v="1"/>
    <n v="2660"/>
    <n v="200"/>
    <n v="1"/>
    <n v="160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0"/>
    <s v="Polyline"/>
    <n v="1"/>
    <n v="44330"/>
    <n v="1"/>
    <n v="44330"/>
    <s v="11400 1187442484566"/>
    <n v="1187442484566"/>
    <s v="West Fork Sanpoil River"/>
    <n v="199.94200000000001"/>
    <n v="672"/>
    <n v="5.0000000000000001E-3"/>
    <n v="7.9"/>
    <n v="13.1"/>
    <n v="1580"/>
    <n v="2619"/>
    <n v="3"/>
    <x v="2"/>
    <n v="1"/>
    <n v="2619"/>
    <n v="200"/>
    <n v="1"/>
    <n v="158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2"/>
    <s v="Polyline"/>
    <n v="1"/>
    <n v="44332"/>
    <n v="1"/>
    <n v="44332"/>
    <s v="11800 1187442484566"/>
    <n v="1187442484566"/>
    <s v="West Fork Sanpoil River"/>
    <n v="199.94200000000001"/>
    <n v="675"/>
    <n v="5.0000000000000001E-3"/>
    <n v="7.9"/>
    <n v="13.1"/>
    <n v="1580"/>
    <n v="2619"/>
    <n v="3"/>
    <x v="2"/>
    <n v="1"/>
    <n v="2619"/>
    <n v="200"/>
    <n v="1"/>
    <n v="158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3"/>
    <s v="Polyline"/>
    <n v="1"/>
    <n v="44333"/>
    <n v="1"/>
    <n v="44333"/>
    <s v="12000 1187442484566"/>
    <n v="1187442484566"/>
    <s v="West Fork Sanpoil River"/>
    <n v="200.24700000000001"/>
    <n v="675"/>
    <n v="5.0000000000000001E-3"/>
    <n v="7.9"/>
    <n v="13.1"/>
    <n v="1582"/>
    <n v="2623"/>
    <n v="3"/>
    <x v="2"/>
    <n v="1"/>
    <n v="2623"/>
    <n v="200"/>
    <n v="1"/>
    <n v="1582"/>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39"/>
    <s v="Polyline"/>
    <n v="1"/>
    <n v="44339"/>
    <n v="1"/>
    <n v="44339"/>
    <s v="13200 1187442484566"/>
    <n v="1187442484566"/>
    <s v="West Fork Sanpoil River"/>
    <n v="200.24700000000001"/>
    <n v="681"/>
    <n v="5.0000000000000001E-3"/>
    <n v="7.9"/>
    <n v="13.1"/>
    <n v="1582"/>
    <n v="2623"/>
    <n v="3"/>
    <x v="2"/>
    <n v="1"/>
    <n v="2623"/>
    <n v="200"/>
    <n v="1"/>
    <n v="1582"/>
    <n v="200"/>
    <n v="1"/>
    <n v="0"/>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47"/>
    <s v="Polyline"/>
    <n v="1"/>
    <n v="44347"/>
    <n v="1"/>
    <n v="44347"/>
    <s v="14800 1187442484566"/>
    <n v="1187442484566"/>
    <s v="West Fork Sanpoil River"/>
    <n v="199.958"/>
    <n v="693"/>
    <n v="0"/>
    <n v="7.9"/>
    <n v="13"/>
    <n v="1580"/>
    <n v="2599"/>
    <n v="2"/>
    <x v="2"/>
    <n v="0.5"/>
    <n v="1300"/>
    <n v="100"/>
    <n v="1"/>
    <n v="158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48"/>
    <s v="Polyline"/>
    <n v="1"/>
    <n v="44348"/>
    <n v="1"/>
    <n v="44348"/>
    <s v="15000 1187442484566"/>
    <n v="1187442484566"/>
    <s v="West Fork Sanpoil River"/>
    <n v="199.958"/>
    <n v="693"/>
    <n v="5.0000000000000001E-3"/>
    <n v="7.9"/>
    <n v="13"/>
    <n v="1580"/>
    <n v="2599"/>
    <n v="3"/>
    <x v="2"/>
    <n v="1"/>
    <n v="2599"/>
    <n v="200"/>
    <n v="1"/>
    <n v="1580"/>
    <n v="200"/>
    <n v="1"/>
    <n v="1"/>
    <n v="4"/>
    <s v="meandering"/>
    <s v="Oncorhynchus mykiss"/>
    <s v="summer"/>
    <x v="0"/>
    <x v="1"/>
    <x v="4"/>
    <s v="ACSAN-s"/>
    <s v="na"/>
    <s v="na"/>
    <s v="independent"/>
    <s v="functionally extirpated"/>
    <s v="anthropogenically blocked"/>
    <n v="170200040205"/>
    <s v="Lower West Fork Sanpoil River"/>
    <s v="N"/>
    <s v=" "/>
    <s v="Interior Columbia"/>
    <n v="0"/>
    <n v="161610.80974600001"/>
    <n v="930089405.90799999"/>
  </r>
  <r>
    <n v="44375"/>
    <s v="Polyline"/>
    <n v="1"/>
    <n v="44375"/>
    <n v="1"/>
    <n v="44375"/>
    <s v="20400 1187442484566"/>
    <n v="1187442484566"/>
    <s v="West Fork Sanpoil River"/>
    <n v="199.946"/>
    <n v="721"/>
    <n v="5.0000000000000001E-3"/>
    <n v="5.9"/>
    <n v="10"/>
    <n v="1180"/>
    <n v="1999"/>
    <n v="3"/>
    <x v="2"/>
    <n v="1"/>
    <n v="1999"/>
    <n v="200"/>
    <n v="1"/>
    <n v="118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78"/>
    <s v="Polyline"/>
    <n v="1"/>
    <n v="44378"/>
    <n v="1"/>
    <n v="44378"/>
    <s v="21000 1187442484566"/>
    <n v="1187442484566"/>
    <s v="West Fork Sanpoil River"/>
    <n v="200.03100000000001"/>
    <n v="720"/>
    <n v="5.0000000000000001E-3"/>
    <n v="5.4"/>
    <n v="9.3000000000000007"/>
    <n v="1080"/>
    <n v="1860"/>
    <n v="3"/>
    <x v="2"/>
    <n v="1"/>
    <n v="1860"/>
    <n v="200"/>
    <n v="1"/>
    <n v="108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79"/>
    <s v="Polyline"/>
    <n v="1"/>
    <n v="44379"/>
    <n v="1"/>
    <n v="44379"/>
    <s v="21200 1187442484566"/>
    <n v="1187442484566"/>
    <s v="West Fork Sanpoil River"/>
    <n v="200.012"/>
    <n v="720"/>
    <n v="5.0000000000000001E-3"/>
    <n v="5.4"/>
    <n v="9.3000000000000007"/>
    <n v="1080"/>
    <n v="1860"/>
    <n v="3"/>
    <x v="2"/>
    <n v="1"/>
    <n v="1860"/>
    <n v="200"/>
    <n v="1"/>
    <n v="108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0"/>
    <s v="Polyline"/>
    <n v="1"/>
    <n v="44380"/>
    <n v="1"/>
    <n v="44380"/>
    <s v="21400 1187442484566"/>
    <n v="1187442484566"/>
    <s v="West Fork Sanpoil River"/>
    <n v="200.012"/>
    <n v="721"/>
    <n v="5.0000000000000001E-3"/>
    <n v="5.4"/>
    <n v="9.3000000000000007"/>
    <n v="1080"/>
    <n v="1860"/>
    <n v="3"/>
    <x v="2"/>
    <n v="1"/>
    <n v="1860"/>
    <n v="200"/>
    <n v="1"/>
    <n v="108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1"/>
    <s v="Polyline"/>
    <n v="1"/>
    <n v="44381"/>
    <n v="1"/>
    <n v="44381"/>
    <s v="21600 1187442484566"/>
    <n v="1187442484566"/>
    <s v="West Fork Sanpoil River"/>
    <n v="200.012"/>
    <n v="722"/>
    <n v="0"/>
    <n v="5.4"/>
    <n v="9.3000000000000007"/>
    <n v="1080"/>
    <n v="1860"/>
    <n v="2"/>
    <x v="2"/>
    <n v="0.5"/>
    <n v="930"/>
    <n v="100"/>
    <n v="1"/>
    <n v="108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2"/>
    <s v="Polyline"/>
    <n v="1"/>
    <n v="44382"/>
    <n v="1"/>
    <n v="44382"/>
    <s v="21800 1187442484566"/>
    <n v="1187442484566"/>
    <s v="West Fork Sanpoil River"/>
    <n v="200.012"/>
    <n v="722"/>
    <n v="5.0000000000000001E-3"/>
    <n v="5.4"/>
    <n v="9.3000000000000007"/>
    <n v="1080"/>
    <n v="1860"/>
    <n v="3"/>
    <x v="2"/>
    <n v="1"/>
    <n v="1860"/>
    <n v="200"/>
    <n v="1"/>
    <n v="108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3"/>
    <s v="Polyline"/>
    <n v="1"/>
    <n v="44383"/>
    <n v="1"/>
    <n v="44383"/>
    <s v="22000 1187442484566"/>
    <n v="1187442484566"/>
    <s v="West Fork Sanpoil River"/>
    <n v="200.31299999999999"/>
    <n v="723"/>
    <n v="5.0000000000000001E-3"/>
    <n v="5.4"/>
    <n v="9.3000000000000007"/>
    <n v="1082"/>
    <n v="1863"/>
    <n v="3"/>
    <x v="2"/>
    <n v="1"/>
    <n v="1863"/>
    <n v="200"/>
    <n v="1"/>
    <n v="1082"/>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4"/>
    <s v="Polyline"/>
    <n v="1"/>
    <n v="44384"/>
    <n v="1"/>
    <n v="44384"/>
    <s v="22200 1187442484566"/>
    <n v="1187442484566"/>
    <s v="West Fork Sanpoil River"/>
    <n v="199.97499999999999"/>
    <n v="723"/>
    <n v="5.0000000000000001E-3"/>
    <n v="5.4"/>
    <n v="9.3000000000000007"/>
    <n v="1080"/>
    <n v="1860"/>
    <n v="3"/>
    <x v="2"/>
    <n v="1"/>
    <n v="1860"/>
    <n v="200"/>
    <n v="1"/>
    <n v="108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7"/>
    <s v="Polyline"/>
    <n v="1"/>
    <n v="44387"/>
    <n v="1"/>
    <n v="44387"/>
    <s v="22800 1187442484566"/>
    <n v="1187442484566"/>
    <s v="West Fork Sanpoil River"/>
    <n v="199.989"/>
    <n v="725"/>
    <n v="5.0000000000000001E-3"/>
    <n v="5.3"/>
    <n v="9.3000000000000007"/>
    <n v="1060"/>
    <n v="1860"/>
    <n v="3"/>
    <x v="2"/>
    <n v="1"/>
    <n v="1860"/>
    <n v="200"/>
    <n v="1"/>
    <n v="106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89"/>
    <s v="Polyline"/>
    <n v="1"/>
    <n v="44389"/>
    <n v="1"/>
    <n v="44389"/>
    <s v="23200 1187442484566"/>
    <n v="1187442484566"/>
    <s v="West Fork Sanpoil River"/>
    <n v="200.33500000000001"/>
    <n v="728"/>
    <n v="5.0000000000000001E-3"/>
    <n v="5.3"/>
    <n v="9.3000000000000007"/>
    <n v="1062"/>
    <n v="1863"/>
    <n v="3"/>
    <x v="2"/>
    <n v="1"/>
    <n v="1863"/>
    <n v="200"/>
    <n v="1"/>
    <n v="1062"/>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0"/>
    <s v="Polyline"/>
    <n v="1"/>
    <n v="44390"/>
    <n v="1"/>
    <n v="44390"/>
    <s v="23400 1187442484566"/>
    <n v="1187442484566"/>
    <s v="West Fork Sanpoil River"/>
    <n v="200.03"/>
    <n v="729"/>
    <n v="5.0000000000000001E-3"/>
    <n v="5.3"/>
    <n v="9.3000000000000007"/>
    <n v="1060"/>
    <n v="1860"/>
    <n v="3"/>
    <x v="2"/>
    <n v="1"/>
    <n v="1860"/>
    <n v="200"/>
    <n v="1"/>
    <n v="106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2"/>
    <s v="Polyline"/>
    <n v="1"/>
    <n v="44392"/>
    <n v="1"/>
    <n v="44392"/>
    <s v="23800 1187442484566"/>
    <n v="1187442484566"/>
    <s v="West Fork Sanpoil River"/>
    <n v="200.00200000000001"/>
    <n v="730"/>
    <n v="5.0000000000000001E-3"/>
    <n v="5.3"/>
    <n v="9.1999999999999993"/>
    <n v="1060"/>
    <n v="1840"/>
    <n v="3"/>
    <x v="2"/>
    <n v="1"/>
    <n v="1840"/>
    <n v="200"/>
    <n v="1"/>
    <n v="106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3"/>
    <s v="Polyline"/>
    <n v="1"/>
    <n v="44393"/>
    <n v="1"/>
    <n v="44393"/>
    <s v="24000 1187442484566"/>
    <n v="1187442484566"/>
    <s v="West Fork Sanpoil River"/>
    <n v="200.00200000000001"/>
    <n v="730"/>
    <n v="5.0000000000000001E-3"/>
    <n v="5.3"/>
    <n v="9.1999999999999993"/>
    <n v="1060"/>
    <n v="1840"/>
    <n v="3"/>
    <x v="2"/>
    <n v="1"/>
    <n v="1840"/>
    <n v="200"/>
    <n v="1"/>
    <n v="106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4"/>
    <s v="Polyline"/>
    <n v="1"/>
    <n v="44394"/>
    <n v="1"/>
    <n v="44394"/>
    <s v="24200 1187442484566"/>
    <n v="1187442484566"/>
    <s v="West Fork Sanpoil River"/>
    <n v="200.00200000000001"/>
    <n v="730"/>
    <n v="5.0000000000000001E-3"/>
    <n v="5.3"/>
    <n v="9.1999999999999993"/>
    <n v="1060"/>
    <n v="1840"/>
    <n v="3"/>
    <x v="2"/>
    <n v="1"/>
    <n v="1840"/>
    <n v="200"/>
    <n v="1"/>
    <n v="106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5"/>
    <s v="Polyline"/>
    <n v="1"/>
    <n v="44395"/>
    <n v="1"/>
    <n v="44395"/>
    <s v="24400 1187442484566"/>
    <n v="1187442484566"/>
    <s v="West Fork Sanpoil River"/>
    <n v="200.30699999999999"/>
    <n v="730"/>
    <n v="5.0000000000000001E-3"/>
    <n v="5.3"/>
    <n v="9.1999999999999993"/>
    <n v="1062"/>
    <n v="1843"/>
    <n v="3"/>
    <x v="2"/>
    <n v="1"/>
    <n v="1843"/>
    <n v="200"/>
    <n v="1"/>
    <n v="1062"/>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396"/>
    <s v="Polyline"/>
    <n v="1"/>
    <n v="44396"/>
    <n v="1"/>
    <n v="44396"/>
    <s v="24600 1187442484566"/>
    <n v="1187442484566"/>
    <s v="West Fork Sanpoil River"/>
    <n v="200.00200000000001"/>
    <n v="732"/>
    <n v="5.0000000000000001E-3"/>
    <n v="5.3"/>
    <n v="9.1999999999999993"/>
    <n v="1060"/>
    <n v="1840"/>
    <n v="3"/>
    <x v="2"/>
    <n v="1"/>
    <n v="1840"/>
    <n v="200"/>
    <n v="1"/>
    <n v="1060"/>
    <n v="200"/>
    <n v="1"/>
    <n v="1"/>
    <n v="3"/>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1"/>
    <s v="Polyline"/>
    <n v="1"/>
    <n v="44401"/>
    <n v="1"/>
    <n v="44401"/>
    <s v="25600 1187442484566"/>
    <n v="1187442484566"/>
    <s v="West Fork Sanpoil River"/>
    <n v="199.99"/>
    <n v="736"/>
    <n v="5.0000000000000001E-3"/>
    <n v="5.2"/>
    <n v="9.1"/>
    <n v="1040"/>
    <n v="1820"/>
    <n v="3"/>
    <x v="2"/>
    <n v="1"/>
    <n v="1820"/>
    <n v="200"/>
    <n v="1"/>
    <n v="104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5"/>
    <s v="Polyline"/>
    <n v="1"/>
    <n v="44405"/>
    <n v="1"/>
    <n v="44405"/>
    <s v="26400 1187442484566"/>
    <n v="1187442484566"/>
    <s v="West Fork Sanpoil River"/>
    <n v="199.99"/>
    <n v="741"/>
    <n v="5.0000000000000001E-3"/>
    <n v="5.2"/>
    <n v="9.1"/>
    <n v="1040"/>
    <n v="1820"/>
    <n v="3"/>
    <x v="2"/>
    <n v="1"/>
    <n v="1820"/>
    <n v="200"/>
    <n v="1"/>
    <n v="104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4407"/>
    <s v="Polyline"/>
    <n v="1"/>
    <n v="44407"/>
    <n v="1"/>
    <n v="44407"/>
    <s v="26800 1187442484566"/>
    <n v="1187442484566"/>
    <s v="West Fork Sanpoil River"/>
    <n v="199.99"/>
    <n v="744"/>
    <n v="5.0000000000000001E-3"/>
    <n v="5.2"/>
    <n v="9"/>
    <n v="1040"/>
    <n v="1800"/>
    <n v="3"/>
    <x v="2"/>
    <n v="1"/>
    <n v="1800"/>
    <n v="200"/>
    <n v="1"/>
    <n v="1040"/>
    <n v="200"/>
    <n v="1"/>
    <n v="1"/>
    <n v="4"/>
    <s v="meandering"/>
    <s v="Oncorhynchus mykiss"/>
    <s v="summer"/>
    <x v="0"/>
    <x v="1"/>
    <x v="4"/>
    <s v="ACSAN-s"/>
    <s v="na"/>
    <s v="na"/>
    <s v="independent"/>
    <s v="functionally extirpated"/>
    <s v="anthropogenically blocked"/>
    <n v="170200040202"/>
    <s v="Middle West Fork Sanpoil River"/>
    <s v="N"/>
    <s v=" "/>
    <s v="Interior Columbia"/>
    <n v="0"/>
    <n v="235021.42506800001"/>
    <n v="1494963068.8499999"/>
  </r>
  <r>
    <n v="45364"/>
    <s v="Polyline"/>
    <n v="1"/>
    <n v="45364"/>
    <n v="1"/>
    <n v="45364"/>
    <s v="400 1187987484553"/>
    <n v="1187987484553"/>
    <s v="Gold Creek"/>
    <n v="200.02600000000001"/>
    <n v="633"/>
    <n v="5.0000000000000001E-3"/>
    <n v="3.9"/>
    <n v="7.2"/>
    <n v="780"/>
    <n v="1440"/>
    <n v="3"/>
    <x v="2"/>
    <n v="1"/>
    <n v="1440"/>
    <n v="200"/>
    <n v="1"/>
    <n v="780"/>
    <n v="200"/>
    <n v="1"/>
    <n v="0"/>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5"/>
    <s v="Polyline"/>
    <n v="1"/>
    <n v="45375"/>
    <n v="1"/>
    <n v="45375"/>
    <s v="2600 1187987484553"/>
    <n v="1187987484553"/>
    <s v="Gold Creek"/>
    <n v="199.96100000000001"/>
    <n v="671"/>
    <n v="1.4999999999999999E-2"/>
    <n v="3.8"/>
    <n v="7"/>
    <n v="760"/>
    <n v="1400"/>
    <n v="3"/>
    <x v="2"/>
    <n v="1"/>
    <n v="1400"/>
    <n v="200"/>
    <n v="1"/>
    <n v="760"/>
    <n v="2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5376"/>
    <s v="Polyline"/>
    <n v="1"/>
    <n v="45376"/>
    <n v="1"/>
    <n v="45376"/>
    <s v="2800 1187987484553"/>
    <n v="1187987484553"/>
    <s v="Gold Creek"/>
    <n v="199.96100000000001"/>
    <n v="675"/>
    <n v="1.4999999999999999E-2"/>
    <n v="3.8"/>
    <n v="7"/>
    <n v="760"/>
    <n v="1400"/>
    <n v="3"/>
    <x v="2"/>
    <n v="1"/>
    <n v="1400"/>
    <n v="200"/>
    <n v="1"/>
    <n v="760"/>
    <n v="200"/>
    <n v="1"/>
    <n v="1"/>
    <n v="4"/>
    <s v="meandering"/>
    <s v="Oncorhynchus mykiss"/>
    <s v="summer"/>
    <x v="0"/>
    <x v="1"/>
    <x v="4"/>
    <s v="ACSAN-s"/>
    <s v="na"/>
    <s v="na"/>
    <s v="independent"/>
    <s v="functionally extirpated"/>
    <s v="anthropogenically blocked"/>
    <n v="170200040206"/>
    <s v="Gold Creek"/>
    <s v="N"/>
    <s v=" "/>
    <s v="Interior Columbia"/>
    <n v="0"/>
    <n v="234238.08003700001"/>
    <n v="1506249249.8499999"/>
  </r>
  <r>
    <n v="46368"/>
    <s v="Polyline"/>
    <n v="1"/>
    <n v="46368"/>
    <n v="1"/>
    <n v="46368"/>
    <s v="2000 1189278485272"/>
    <n v="1189278485272"/>
    <s v="Lost Creek"/>
    <n v="200.32499999999999"/>
    <n v="768"/>
    <n v="5.0000000000000001E-3"/>
    <n v="5.3"/>
    <n v="9.1999999999999993"/>
    <n v="1062"/>
    <n v="1843"/>
    <n v="3"/>
    <x v="2"/>
    <n v="1"/>
    <n v="1843"/>
    <n v="200"/>
    <n v="1"/>
    <n v="1062"/>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69"/>
    <s v="Polyline"/>
    <n v="1"/>
    <n v="46369"/>
    <n v="1"/>
    <n v="46369"/>
    <s v="2200 1189278485272"/>
    <n v="1189278485272"/>
    <s v="Lost Creek"/>
    <n v="200.03800000000001"/>
    <n v="774"/>
    <n v="5.0000000000000001E-3"/>
    <n v="5.3"/>
    <n v="9.1999999999999993"/>
    <n v="1060"/>
    <n v="1840"/>
    <n v="3"/>
    <x v="2"/>
    <n v="1"/>
    <n v="1840"/>
    <n v="200"/>
    <n v="1"/>
    <n v="106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70"/>
    <s v="Polyline"/>
    <n v="1"/>
    <n v="46370"/>
    <n v="1"/>
    <n v="46370"/>
    <s v="2400 1189278485272"/>
    <n v="1189278485272"/>
    <s v="Lost Creek"/>
    <n v="200.03800000000001"/>
    <n v="768"/>
    <n v="5.0000000000000001E-3"/>
    <n v="5.3"/>
    <n v="9.1999999999999993"/>
    <n v="1060"/>
    <n v="1840"/>
    <n v="3"/>
    <x v="2"/>
    <n v="1"/>
    <n v="1840"/>
    <n v="200"/>
    <n v="1"/>
    <n v="106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81"/>
    <s v="Polyline"/>
    <n v="1"/>
    <n v="46381"/>
    <n v="1"/>
    <n v="46381"/>
    <s v="4600 1189278485272"/>
    <n v="1189278485272"/>
    <s v="Lost Creek"/>
    <n v="199.97300000000001"/>
    <n v="802"/>
    <n v="0.01"/>
    <n v="5.2"/>
    <n v="9.1"/>
    <n v="1040"/>
    <n v="1820"/>
    <n v="3"/>
    <x v="2"/>
    <n v="1"/>
    <n v="1820"/>
    <n v="200"/>
    <n v="1"/>
    <n v="10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82"/>
    <s v="Polyline"/>
    <n v="1"/>
    <n v="46382"/>
    <n v="1"/>
    <n v="46382"/>
    <s v="4800 1189278485272"/>
    <n v="1189278485272"/>
    <s v="Lost Creek"/>
    <n v="199.97300000000001"/>
    <n v="803"/>
    <n v="0.01"/>
    <n v="5.2"/>
    <n v="9.1"/>
    <n v="1040"/>
    <n v="1820"/>
    <n v="3"/>
    <x v="2"/>
    <n v="1"/>
    <n v="1820"/>
    <n v="200"/>
    <n v="1"/>
    <n v="10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383"/>
    <s v="Polyline"/>
    <n v="1"/>
    <n v="46383"/>
    <n v="1"/>
    <n v="46383"/>
    <s v="5000 1189278485272"/>
    <n v="1189278485272"/>
    <s v="Lost Creek"/>
    <n v="199.97300000000001"/>
    <n v="804"/>
    <n v="0.01"/>
    <n v="5.2"/>
    <n v="9.1"/>
    <n v="1040"/>
    <n v="1820"/>
    <n v="3"/>
    <x v="2"/>
    <n v="1"/>
    <n v="1820"/>
    <n v="200"/>
    <n v="1"/>
    <n v="10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2"/>
    <s v="Polyline"/>
    <n v="1"/>
    <n v="46422"/>
    <n v="1"/>
    <n v="46422"/>
    <s v="12800 1189278485272"/>
    <n v="1189278485272"/>
    <s v="Lost Creek"/>
    <n v="199.95699999999999"/>
    <n v="968"/>
    <n v="0.01"/>
    <n v="4.7"/>
    <n v="8.3000000000000007"/>
    <n v="940"/>
    <n v="1660"/>
    <n v="3"/>
    <x v="2"/>
    <n v="1"/>
    <n v="1660"/>
    <n v="200"/>
    <n v="1"/>
    <n v="9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3"/>
    <s v="Polyline"/>
    <n v="1"/>
    <n v="46423"/>
    <n v="1"/>
    <n v="46423"/>
    <s v="13000 1189278485272"/>
    <n v="1189278485272"/>
    <s v="Lost Creek"/>
    <n v="199.95699999999999"/>
    <n v="970"/>
    <n v="0.01"/>
    <n v="4.7"/>
    <n v="8.3000000000000007"/>
    <n v="940"/>
    <n v="1660"/>
    <n v="3"/>
    <x v="2"/>
    <n v="1"/>
    <n v="1660"/>
    <n v="200"/>
    <n v="1"/>
    <n v="9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4"/>
    <s v="Polyline"/>
    <n v="1"/>
    <n v="46424"/>
    <n v="1"/>
    <n v="46424"/>
    <s v="13200 1189278485272"/>
    <n v="1189278485272"/>
    <s v="Lost Creek"/>
    <n v="200.262"/>
    <n v="971"/>
    <n v="0.01"/>
    <n v="4.7"/>
    <n v="8.3000000000000007"/>
    <n v="941"/>
    <n v="1662"/>
    <n v="3"/>
    <x v="2"/>
    <n v="1"/>
    <n v="1662"/>
    <n v="200"/>
    <n v="1"/>
    <n v="941"/>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5"/>
    <s v="Polyline"/>
    <n v="1"/>
    <n v="46425"/>
    <n v="1"/>
    <n v="46425"/>
    <s v="13400 1189278485272"/>
    <n v="1189278485272"/>
    <s v="Lost Creek"/>
    <n v="199.95699999999999"/>
    <n v="974"/>
    <n v="0.01"/>
    <n v="4.7"/>
    <n v="8.3000000000000007"/>
    <n v="940"/>
    <n v="1660"/>
    <n v="3"/>
    <x v="2"/>
    <n v="1"/>
    <n v="1660"/>
    <n v="200"/>
    <n v="1"/>
    <n v="9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6"/>
    <s v="Polyline"/>
    <n v="1"/>
    <n v="46426"/>
    <n v="1"/>
    <n v="46426"/>
    <s v="13600 1189278485272"/>
    <n v="1189278485272"/>
    <s v="Lost Creek"/>
    <n v="199.95699999999999"/>
    <n v="976"/>
    <n v="0"/>
    <n v="4.7"/>
    <n v="8.3000000000000007"/>
    <n v="940"/>
    <n v="1660"/>
    <n v="2"/>
    <x v="2"/>
    <n v="0.5"/>
    <n v="830"/>
    <n v="100"/>
    <n v="1"/>
    <n v="9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7"/>
    <s v="Polyline"/>
    <n v="1"/>
    <n v="46427"/>
    <n v="1"/>
    <n v="46427"/>
    <s v="13800 1189278485272"/>
    <n v="1189278485272"/>
    <s v="Lost Creek"/>
    <n v="199.95699999999999"/>
    <n v="978"/>
    <n v="1.4999999999999999E-2"/>
    <n v="4.7"/>
    <n v="8.3000000000000007"/>
    <n v="940"/>
    <n v="1660"/>
    <n v="3"/>
    <x v="2"/>
    <n v="1"/>
    <n v="1660"/>
    <n v="200"/>
    <n v="1"/>
    <n v="9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8"/>
    <s v="Polyline"/>
    <n v="1"/>
    <n v="46428"/>
    <n v="1"/>
    <n v="46428"/>
    <s v="14000 1189278485272"/>
    <n v="1189278485272"/>
    <s v="Lost Creek"/>
    <n v="199.95699999999999"/>
    <n v="979"/>
    <n v="0.01"/>
    <n v="4.7"/>
    <n v="8.3000000000000007"/>
    <n v="940"/>
    <n v="1660"/>
    <n v="3"/>
    <x v="2"/>
    <n v="1"/>
    <n v="1660"/>
    <n v="200"/>
    <n v="1"/>
    <n v="94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29"/>
    <s v="Polyline"/>
    <n v="1"/>
    <n v="46429"/>
    <n v="1"/>
    <n v="46429"/>
    <s v="14200 1189278485272"/>
    <n v="1189278485272"/>
    <s v="Lost Creek"/>
    <n v="199.97499999999999"/>
    <n v="980"/>
    <n v="1.4999999999999999E-2"/>
    <n v="4.4000000000000004"/>
    <n v="7.8"/>
    <n v="880"/>
    <n v="1560"/>
    <n v="3"/>
    <x v="2"/>
    <n v="1"/>
    <n v="1560"/>
    <n v="200"/>
    <n v="1"/>
    <n v="88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0"/>
    <s v="Polyline"/>
    <n v="1"/>
    <n v="46430"/>
    <n v="1"/>
    <n v="46430"/>
    <s v="14400 1189278485272"/>
    <n v="1189278485272"/>
    <s v="Lost Creek"/>
    <n v="200.31100000000001"/>
    <n v="983"/>
    <n v="5.0000000000000001E-3"/>
    <n v="4.4000000000000004"/>
    <n v="7.8"/>
    <n v="881"/>
    <n v="1562"/>
    <n v="3"/>
    <x v="2"/>
    <n v="1"/>
    <n v="1562"/>
    <n v="200"/>
    <n v="1"/>
    <n v="881"/>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1"/>
    <s v="Polyline"/>
    <n v="1"/>
    <n v="46431"/>
    <n v="1"/>
    <n v="46431"/>
    <s v="14600 1189278485272"/>
    <n v="1189278485272"/>
    <s v="Lost Creek"/>
    <n v="200.006"/>
    <n v="985"/>
    <n v="1.4999999999999999E-2"/>
    <n v="4.4000000000000004"/>
    <n v="7.8"/>
    <n v="880"/>
    <n v="1560"/>
    <n v="3"/>
    <x v="2"/>
    <n v="1"/>
    <n v="1560"/>
    <n v="200"/>
    <n v="1"/>
    <n v="88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46433"/>
    <s v="Polyline"/>
    <n v="1"/>
    <n v="46433"/>
    <n v="1"/>
    <n v="46433"/>
    <s v="15000 1189278485272"/>
    <n v="1189278485272"/>
    <s v="Lost Creek"/>
    <n v="200.029"/>
    <n v="988"/>
    <n v="1.4999999999999999E-2"/>
    <n v="4.3"/>
    <n v="7.8"/>
    <n v="860"/>
    <n v="1560"/>
    <n v="3"/>
    <x v="2"/>
    <n v="1"/>
    <n v="1560"/>
    <n v="200"/>
    <n v="1"/>
    <n v="860"/>
    <n v="200"/>
    <n v="1"/>
    <n v="1"/>
    <n v="4"/>
    <s v="meandering"/>
    <s v="Oncorhynchus mykiss"/>
    <s v="summer"/>
    <x v="0"/>
    <x v="1"/>
    <x v="4"/>
    <s v="ACSAN-s"/>
    <s v="na"/>
    <s v="na"/>
    <s v="independent"/>
    <s v="functionally extirpated"/>
    <s v="anthropogenically blocked"/>
    <n v="170200040204"/>
    <s v="Lower Lost Creek"/>
    <s v="N"/>
    <s v=" "/>
    <s v="Interior Columbia"/>
    <n v="0"/>
    <n v="166316.990449"/>
    <n v="1103018722.5699999"/>
  </r>
  <r>
    <n v="50434"/>
    <s v="Polyline"/>
    <n v="1"/>
    <n v="50434"/>
    <n v="1"/>
    <n v="50434"/>
    <s v="600 9999999910006"/>
    <n v="9999999910006"/>
    <s v=" "/>
    <n v="199.857"/>
    <n v="427"/>
    <n v="5.0000000000000001E-3"/>
    <n v="7.7"/>
    <n v="12.6"/>
    <n v="1539"/>
    <n v="2518"/>
    <n v="3"/>
    <x v="2"/>
    <n v="1"/>
    <n v="2518"/>
    <n v="200"/>
    <n v="1"/>
    <n v="1539"/>
    <n v="200"/>
    <n v="0"/>
    <n v="0"/>
    <n v="4"/>
    <s v="island-braided"/>
    <s v="Oncorhynchus mykiss"/>
    <s v="summer"/>
    <x v="0"/>
    <x v="1"/>
    <x v="6"/>
    <s v="ACKOO-s (Ca)"/>
    <s v="na"/>
    <s v="na"/>
    <s v="independent"/>
    <s v="extirpated via barriers"/>
    <s v="anthropogenically blocked"/>
    <s v="LARLWSD000038"/>
    <s v=" "/>
    <s v="N"/>
    <s v=" "/>
    <s v="Interior Columbia"/>
    <n v="0"/>
    <n v="215059.62928200001"/>
    <n v="1281325252.76"/>
  </r>
  <r>
    <n v="50475"/>
    <s v="Polyline"/>
    <n v="1"/>
    <n v="50475"/>
    <n v="1"/>
    <n v="50475"/>
    <s v="9200 9999999910006"/>
    <n v="9999999910006"/>
    <s v=" "/>
    <n v="199.92"/>
    <n v="565"/>
    <n v="0.01"/>
    <n v="7"/>
    <n v="11.7"/>
    <n v="1399"/>
    <n v="2339"/>
    <n v="3"/>
    <x v="2"/>
    <n v="1"/>
    <n v="2339"/>
    <n v="200"/>
    <n v="1"/>
    <n v="1399"/>
    <n v="200"/>
    <n v="1"/>
    <n v="1"/>
    <n v="4"/>
    <s v="island-braided"/>
    <s v="Oncorhynchus mykiss"/>
    <s v="summer"/>
    <x v="0"/>
    <x v="1"/>
    <x v="6"/>
    <s v="ACKOO-s (Ca)"/>
    <s v="na"/>
    <s v="na"/>
    <s v="independent"/>
    <s v="extirpated via barriers"/>
    <s v="anthropogenically blocked"/>
    <s v="LARLWSD000038"/>
    <s v=" "/>
    <s v="N"/>
    <s v=" "/>
    <s v="Interior Columbia"/>
    <n v="0"/>
    <n v="215059.62928200001"/>
    <n v="1281325252.76"/>
  </r>
  <r>
    <n v="50476"/>
    <s v="Polyline"/>
    <n v="1"/>
    <n v="50476"/>
    <n v="1"/>
    <n v="50476"/>
    <s v="9400 9999999910006"/>
    <n v="9999999910006"/>
    <s v=" "/>
    <n v="199.92"/>
    <n v="567"/>
    <n v="0.01"/>
    <n v="7"/>
    <n v="11.7"/>
    <n v="1399"/>
    <n v="2339"/>
    <n v="3"/>
    <x v="2"/>
    <n v="1"/>
    <n v="2339"/>
    <n v="200"/>
    <n v="1"/>
    <n v="1399"/>
    <n v="200"/>
    <n v="1"/>
    <n v="1"/>
    <n v="3"/>
    <s v="island-braided"/>
    <s v="Oncorhynchus mykiss"/>
    <s v="summer"/>
    <x v="0"/>
    <x v="1"/>
    <x v="6"/>
    <s v="ACKOO-s (Ca)"/>
    <s v="na"/>
    <s v="na"/>
    <s v="independent"/>
    <s v="extirpated via barriers"/>
    <s v="anthropogenically blocked"/>
    <s v="LARLWSD000038"/>
    <s v=" "/>
    <s v="N"/>
    <s v=" "/>
    <s v="Interior Columbia"/>
    <n v="0"/>
    <n v="215059.62928200001"/>
    <n v="1281325252.76"/>
  </r>
  <r>
    <n v="53545"/>
    <s v="Polyline"/>
    <n v="1"/>
    <n v="53545"/>
    <n v="1"/>
    <n v="53545"/>
    <s v="3400 9999999910439"/>
    <n v="9999999910439"/>
    <s v=" "/>
    <n v="199.85499999999999"/>
    <n v="455"/>
    <n v="0"/>
    <n v="9.4"/>
    <n v="15.2"/>
    <n v="1879"/>
    <n v="3038"/>
    <n v="2"/>
    <x v="2"/>
    <n v="0.5"/>
    <n v="1519"/>
    <n v="100"/>
    <n v="1"/>
    <n v="1879"/>
    <n v="200"/>
    <n v="0"/>
    <n v="0"/>
    <n v="4"/>
    <s v="meandering"/>
    <s v="Oncorhynchus mykiss"/>
    <s v="summer"/>
    <x v="0"/>
    <x v="1"/>
    <x v="6"/>
    <s v="ACKOO-s (Ca)"/>
    <s v="na"/>
    <s v="na"/>
    <s v="independent"/>
    <s v="extirpated via barriers"/>
    <s v="anthropogenically blocked"/>
    <s v="LARLWSD000011"/>
    <s v=" "/>
    <s v="N"/>
    <s v=" "/>
    <s v="Interior Columbia"/>
    <n v="0"/>
    <n v="399208.84935999999"/>
    <n v="3335091311.29"/>
  </r>
  <r>
    <n v="53565"/>
    <s v="Polyline"/>
    <n v="1"/>
    <n v="53565"/>
    <n v="1"/>
    <n v="53565"/>
    <s v="7400 9999999910439"/>
    <n v="9999999910439"/>
    <s v=" "/>
    <n v="200.011"/>
    <n v="460"/>
    <n v="0.01"/>
    <n v="9.4"/>
    <n v="15.2"/>
    <n v="1880"/>
    <n v="3040"/>
    <n v="3"/>
    <x v="2"/>
    <n v="1"/>
    <n v="3040"/>
    <n v="200"/>
    <n v="1"/>
    <n v="188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66"/>
    <s v="Polyline"/>
    <n v="1"/>
    <n v="53566"/>
    <n v="1"/>
    <n v="53566"/>
    <s v="7600 9999999910439"/>
    <n v="9999999910439"/>
    <s v=" "/>
    <n v="200.011"/>
    <n v="460"/>
    <n v="1.4999999999999999E-2"/>
    <n v="9.4"/>
    <n v="15.2"/>
    <n v="1880"/>
    <n v="3040"/>
    <n v="3"/>
    <x v="2"/>
    <n v="1"/>
    <n v="3040"/>
    <n v="200"/>
    <n v="1"/>
    <n v="188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67"/>
    <s v="Polyline"/>
    <n v="1"/>
    <n v="53567"/>
    <n v="1"/>
    <n v="53567"/>
    <s v="7800 9999999910439"/>
    <n v="9999999910439"/>
    <s v=" "/>
    <n v="200.011"/>
    <n v="461"/>
    <n v="0.01"/>
    <n v="9.4"/>
    <n v="15.2"/>
    <n v="1880"/>
    <n v="3040"/>
    <n v="3"/>
    <x v="2"/>
    <n v="1"/>
    <n v="3040"/>
    <n v="200"/>
    <n v="1"/>
    <n v="188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68"/>
    <s v="Polyline"/>
    <n v="1"/>
    <n v="53568"/>
    <n v="1"/>
    <n v="53568"/>
    <s v="8000 9999999910439"/>
    <n v="9999999910439"/>
    <s v=" "/>
    <n v="200.011"/>
    <n v="460"/>
    <n v="5.0000000000000001E-3"/>
    <n v="9.4"/>
    <n v="15.2"/>
    <n v="1880"/>
    <n v="3040"/>
    <n v="3"/>
    <x v="2"/>
    <n v="1"/>
    <n v="3040"/>
    <n v="200"/>
    <n v="1"/>
    <n v="188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69"/>
    <s v="Polyline"/>
    <n v="1"/>
    <n v="53569"/>
    <n v="1"/>
    <n v="53569"/>
    <s v="8200 9999999910439"/>
    <n v="9999999910439"/>
    <s v=" "/>
    <n v="200.011"/>
    <n v="460"/>
    <n v="5.0000000000000001E-3"/>
    <n v="9.3000000000000007"/>
    <n v="15.1"/>
    <n v="1860"/>
    <n v="3020"/>
    <n v="3"/>
    <x v="2"/>
    <n v="1"/>
    <n v="3020"/>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0"/>
    <s v="Polyline"/>
    <n v="1"/>
    <n v="53570"/>
    <n v="1"/>
    <n v="53570"/>
    <s v="8400 9999999910439"/>
    <n v="9999999910439"/>
    <s v=" "/>
    <n v="200.011"/>
    <n v="459"/>
    <n v="5.0000000000000001E-3"/>
    <n v="9.3000000000000007"/>
    <n v="15.1"/>
    <n v="1860"/>
    <n v="3020"/>
    <n v="3"/>
    <x v="2"/>
    <n v="1"/>
    <n v="3020"/>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2"/>
    <s v="Polyline"/>
    <n v="1"/>
    <n v="53572"/>
    <n v="1"/>
    <n v="53572"/>
    <s v="8800 9999999910439"/>
    <n v="9999999910439"/>
    <s v=" "/>
    <n v="200.042"/>
    <n v="459"/>
    <n v="5.0000000000000001E-3"/>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3"/>
    <s v="Polyline"/>
    <n v="1"/>
    <n v="53573"/>
    <n v="1"/>
    <n v="53573"/>
    <s v="9000 9999999910439"/>
    <n v="9999999910439"/>
    <s v=" "/>
    <n v="200.042"/>
    <n v="460"/>
    <n v="0"/>
    <n v="9.3000000000000007"/>
    <n v="15.1"/>
    <n v="1860"/>
    <n v="3021"/>
    <n v="2"/>
    <x v="2"/>
    <n v="0.5"/>
    <n v="1511"/>
    <n v="1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4"/>
    <s v="Polyline"/>
    <n v="1"/>
    <n v="53574"/>
    <n v="1"/>
    <n v="53574"/>
    <s v="9200 9999999910439"/>
    <n v="9999999910439"/>
    <s v=" "/>
    <n v="200.042"/>
    <n v="460"/>
    <n v="5.0000000000000001E-3"/>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5"/>
    <s v="Polyline"/>
    <n v="1"/>
    <n v="53575"/>
    <n v="1"/>
    <n v="53575"/>
    <s v="9400 9999999910439"/>
    <n v="9999999910439"/>
    <s v=" "/>
    <n v="200.042"/>
    <n v="461"/>
    <n v="0.01"/>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6"/>
    <s v="Polyline"/>
    <n v="1"/>
    <n v="53576"/>
    <n v="1"/>
    <n v="53576"/>
    <s v="9600 9999999910439"/>
    <n v="9999999910439"/>
    <s v=" "/>
    <n v="200.042"/>
    <n v="463"/>
    <n v="0.01"/>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8"/>
    <s v="Polyline"/>
    <n v="1"/>
    <n v="53578"/>
    <n v="1"/>
    <n v="53578"/>
    <s v="10000 9999999910439"/>
    <n v="9999999910439"/>
    <s v=" "/>
    <n v="200.042"/>
    <n v="460"/>
    <n v="5.0000000000000001E-3"/>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79"/>
    <s v="Polyline"/>
    <n v="1"/>
    <n v="53579"/>
    <n v="1"/>
    <n v="53579"/>
    <s v="10200 9999999910439"/>
    <n v="9999999910439"/>
    <s v=" "/>
    <n v="200.042"/>
    <n v="460"/>
    <n v="5.0000000000000001E-3"/>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2"/>
    <s v="Polyline"/>
    <n v="1"/>
    <n v="53582"/>
    <n v="1"/>
    <n v="53582"/>
    <s v="10800 9999999910439"/>
    <n v="9999999910439"/>
    <s v=" "/>
    <n v="200.042"/>
    <n v="461"/>
    <n v="0.01"/>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3"/>
    <s v="Polyline"/>
    <n v="1"/>
    <n v="53583"/>
    <n v="1"/>
    <n v="53583"/>
    <s v="11000 9999999910439"/>
    <n v="9999999910439"/>
    <s v=" "/>
    <n v="200.042"/>
    <n v="460"/>
    <n v="0.01"/>
    <n v="9.3000000000000007"/>
    <n v="15.1"/>
    <n v="1860"/>
    <n v="3021"/>
    <n v="3"/>
    <x v="2"/>
    <n v="1"/>
    <n v="3021"/>
    <n v="200"/>
    <n v="1"/>
    <n v="1860"/>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5"/>
    <s v="Polyline"/>
    <n v="1"/>
    <n v="53585"/>
    <n v="1"/>
    <n v="53585"/>
    <s v="11400 9999999910439"/>
    <n v="9999999910439"/>
    <s v=" "/>
    <n v="199.89400000000001"/>
    <n v="463"/>
    <n v="0.01"/>
    <n v="9.1999999999999993"/>
    <n v="14.9"/>
    <n v="1839"/>
    <n v="2978"/>
    <n v="3"/>
    <x v="2"/>
    <n v="1"/>
    <n v="2978"/>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6"/>
    <s v="Polyline"/>
    <n v="1"/>
    <n v="53586"/>
    <n v="1"/>
    <n v="53586"/>
    <s v="11600 9999999910439"/>
    <n v="9999999910439"/>
    <s v=" "/>
    <n v="199.928"/>
    <n v="463"/>
    <n v="5.0000000000000001E-3"/>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87"/>
    <s v="Polyline"/>
    <n v="1"/>
    <n v="53587"/>
    <n v="1"/>
    <n v="53587"/>
    <s v="11800 9999999910439"/>
    <n v="9999999910439"/>
    <s v=" "/>
    <n v="199.928"/>
    <n v="464"/>
    <n v="5.0000000000000001E-3"/>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0"/>
    <s v="Polyline"/>
    <n v="1"/>
    <n v="53590"/>
    <n v="1"/>
    <n v="53590"/>
    <s v="12400 9999999910439"/>
    <n v="9999999910439"/>
    <s v=" "/>
    <n v="199.928"/>
    <n v="464"/>
    <n v="5.0000000000000001E-3"/>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1"/>
    <s v="Polyline"/>
    <n v="1"/>
    <n v="53591"/>
    <n v="1"/>
    <n v="53591"/>
    <s v="12600 9999999910439"/>
    <n v="9999999910439"/>
    <s v=" "/>
    <n v="199.928"/>
    <n v="466"/>
    <n v="0.01"/>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3"/>
    <s v="Polyline"/>
    <n v="1"/>
    <n v="53593"/>
    <n v="1"/>
    <n v="53593"/>
    <s v="13000 9999999910439"/>
    <n v="9999999910439"/>
    <s v=" "/>
    <n v="199.928"/>
    <n v="466"/>
    <n v="5.0000000000000001E-3"/>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6"/>
    <s v="Polyline"/>
    <n v="1"/>
    <n v="53596"/>
    <n v="1"/>
    <n v="53596"/>
    <s v="13600 9999999910439"/>
    <n v="9999999910439"/>
    <s v=" "/>
    <n v="199.928"/>
    <n v="468"/>
    <n v="0.01"/>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7"/>
    <s v="Polyline"/>
    <n v="1"/>
    <n v="53597"/>
    <n v="1"/>
    <n v="53597"/>
    <s v="13800 9999999910439"/>
    <n v="9999999910439"/>
    <s v=" "/>
    <n v="199.928"/>
    <n v="469"/>
    <n v="0.01"/>
    <n v="9.1999999999999993"/>
    <n v="14.9"/>
    <n v="1839"/>
    <n v="2979"/>
    <n v="3"/>
    <x v="2"/>
    <n v="1"/>
    <n v="2979"/>
    <n v="200"/>
    <n v="1"/>
    <n v="183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8"/>
    <s v="Polyline"/>
    <n v="1"/>
    <n v="53598"/>
    <n v="1"/>
    <n v="53598"/>
    <s v="14000 9999999910439"/>
    <n v="9999999910439"/>
    <s v=" "/>
    <n v="199.92699999999999"/>
    <n v="469"/>
    <n v="0.01"/>
    <n v="9.1"/>
    <n v="14.8"/>
    <n v="1819"/>
    <n v="2959"/>
    <n v="3"/>
    <x v="2"/>
    <n v="1"/>
    <n v="295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599"/>
    <s v="Polyline"/>
    <n v="1"/>
    <n v="53599"/>
    <n v="1"/>
    <n v="53599"/>
    <s v="14200 9999999910439"/>
    <n v="9999999910439"/>
    <s v=" "/>
    <n v="199.928"/>
    <n v="470"/>
    <n v="5.0000000000000001E-3"/>
    <n v="9.1"/>
    <n v="14.8"/>
    <n v="1819"/>
    <n v="2959"/>
    <n v="3"/>
    <x v="2"/>
    <n v="1"/>
    <n v="295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00"/>
    <s v="Polyline"/>
    <n v="1"/>
    <n v="53600"/>
    <n v="1"/>
    <n v="53600"/>
    <s v="14400 9999999910439"/>
    <n v="9999999910439"/>
    <s v=" "/>
    <n v="199.928"/>
    <n v="470"/>
    <n v="0.01"/>
    <n v="9.1"/>
    <n v="14.8"/>
    <n v="1819"/>
    <n v="2959"/>
    <n v="3"/>
    <x v="2"/>
    <n v="1"/>
    <n v="295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01"/>
    <s v="Polyline"/>
    <n v="1"/>
    <n v="53601"/>
    <n v="1"/>
    <n v="53601"/>
    <s v="14600 9999999910439"/>
    <n v="9999999910439"/>
    <s v=" "/>
    <n v="199.928"/>
    <n v="471"/>
    <n v="0.01"/>
    <n v="9.1"/>
    <n v="14.8"/>
    <n v="1819"/>
    <n v="2959"/>
    <n v="3"/>
    <x v="2"/>
    <n v="1"/>
    <n v="295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02"/>
    <s v="Polyline"/>
    <n v="1"/>
    <n v="53602"/>
    <n v="1"/>
    <n v="53602"/>
    <s v="14800 9999999910439"/>
    <n v="9999999910439"/>
    <s v=" "/>
    <n v="199.928"/>
    <n v="471"/>
    <n v="0.01"/>
    <n v="9.1"/>
    <n v="14.8"/>
    <n v="1819"/>
    <n v="2959"/>
    <n v="3"/>
    <x v="2"/>
    <n v="1"/>
    <n v="295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03"/>
    <s v="Polyline"/>
    <n v="1"/>
    <n v="53603"/>
    <n v="1"/>
    <n v="53603"/>
    <s v="15000 9999999910439"/>
    <n v="9999999910439"/>
    <s v=" "/>
    <n v="199.928"/>
    <n v="473"/>
    <n v="5.0000000000000001E-3"/>
    <n v="9.1"/>
    <n v="14.7"/>
    <n v="1819"/>
    <n v="2939"/>
    <n v="3"/>
    <x v="2"/>
    <n v="1"/>
    <n v="293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04"/>
    <s v="Polyline"/>
    <n v="1"/>
    <n v="53604"/>
    <n v="1"/>
    <n v="53604"/>
    <s v="15200 9999999910439"/>
    <n v="9999999910439"/>
    <s v=" "/>
    <n v="199.928"/>
    <n v="472"/>
    <n v="0.01"/>
    <n v="9.1"/>
    <n v="14.7"/>
    <n v="1819"/>
    <n v="2939"/>
    <n v="3"/>
    <x v="2"/>
    <n v="1"/>
    <n v="2939"/>
    <n v="200"/>
    <n v="1"/>
    <n v="1819"/>
    <n v="200"/>
    <n v="1"/>
    <n v="1"/>
    <n v="4"/>
    <s v="meandering"/>
    <s v="Oncorhynchus mykiss"/>
    <s v="summer"/>
    <x v="0"/>
    <x v="1"/>
    <x v="6"/>
    <s v="ACKOO-s (Ca)"/>
    <s v="na"/>
    <s v="na"/>
    <s v="independent"/>
    <s v="extirpated via barriers"/>
    <s v="anthropogenically blocked"/>
    <s v="LARLWSD000011"/>
    <s v=" "/>
    <s v="N"/>
    <s v=" "/>
    <s v="Interior Columbia"/>
    <n v="0"/>
    <n v="399208.84935999999"/>
    <n v="3335091311.29"/>
  </r>
  <r>
    <n v="53613"/>
    <s v="Polyline"/>
    <n v="1"/>
    <n v="53613"/>
    <n v="1"/>
    <n v="53613"/>
    <s v="17000 9999999910439"/>
    <n v="9999999910439"/>
    <s v=" "/>
    <n v="200.00399999999999"/>
    <n v="482"/>
    <n v="1.4999999999999999E-2"/>
    <n v="9"/>
    <n v="14.6"/>
    <n v="1800"/>
    <n v="2920"/>
    <n v="3"/>
    <x v="2"/>
    <n v="1"/>
    <n v="2920"/>
    <n v="200"/>
    <n v="1"/>
    <n v="1800"/>
    <n v="2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14"/>
    <s v="Polyline"/>
    <n v="1"/>
    <n v="53614"/>
    <n v="1"/>
    <n v="53614"/>
    <s v="17200 9999999910439"/>
    <n v="9999999910439"/>
    <s v=" "/>
    <n v="200.00399999999999"/>
    <n v="480"/>
    <n v="5.0000000000000001E-3"/>
    <n v="9"/>
    <n v="14.6"/>
    <n v="1800"/>
    <n v="2920"/>
    <n v="3"/>
    <x v="2"/>
    <n v="1"/>
    <n v="2920"/>
    <n v="200"/>
    <n v="1"/>
    <n v="1800"/>
    <n v="2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15"/>
    <s v="Polyline"/>
    <n v="1"/>
    <n v="53615"/>
    <n v="1"/>
    <n v="53615"/>
    <s v="17400 9999999910439"/>
    <n v="9999999910439"/>
    <s v=" "/>
    <n v="200.00399999999999"/>
    <n v="481"/>
    <n v="0.01"/>
    <n v="9"/>
    <n v="14.6"/>
    <n v="1800"/>
    <n v="2920"/>
    <n v="3"/>
    <x v="2"/>
    <n v="1"/>
    <n v="2920"/>
    <n v="200"/>
    <n v="1"/>
    <n v="1800"/>
    <n v="2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3616"/>
    <s v="Polyline"/>
    <n v="1"/>
    <n v="53616"/>
    <n v="1"/>
    <n v="53616"/>
    <s v="17600 9999999910439"/>
    <n v="9999999910439"/>
    <s v=" "/>
    <n v="200.00399999999999"/>
    <n v="482"/>
    <n v="0.01"/>
    <n v="9"/>
    <n v="14.6"/>
    <n v="1800"/>
    <n v="2920"/>
    <n v="3"/>
    <x v="2"/>
    <n v="1"/>
    <n v="2920"/>
    <n v="200"/>
    <n v="1"/>
    <n v="1800"/>
    <n v="200"/>
    <n v="1"/>
    <n v="1"/>
    <n v="4"/>
    <s v="island-braided"/>
    <s v="Oncorhynchus mykiss"/>
    <s v="summer"/>
    <x v="0"/>
    <x v="1"/>
    <x v="6"/>
    <s v="ACKOO-s (Ca)"/>
    <s v="na"/>
    <s v="na"/>
    <s v="independent"/>
    <s v="extirpated via barriers"/>
    <s v="anthropogenically blocked"/>
    <s v="LARLWSD000011"/>
    <s v=" "/>
    <s v="N"/>
    <s v=" "/>
    <s v="Interior Columbia"/>
    <n v="0"/>
    <n v="399208.84935999999"/>
    <n v="3335091311.29"/>
  </r>
  <r>
    <n v="55237"/>
    <s v="Polyline"/>
    <n v="1"/>
    <n v="55237"/>
    <n v="1"/>
    <n v="55237"/>
    <s v="29600 9999999910508"/>
    <n v="9999999910508"/>
    <s v=" "/>
    <n v="199.72399999999999"/>
    <n v="668"/>
    <n v="5.0000000000000001E-3"/>
    <n v="8.1999999999999993"/>
    <n v="13.5"/>
    <n v="1638"/>
    <n v="2696"/>
    <n v="3"/>
    <x v="2"/>
    <n v="1"/>
    <n v="2696"/>
    <n v="200"/>
    <n v="1"/>
    <n v="1638"/>
    <n v="20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298"/>
    <s v="Polyline"/>
    <n v="1"/>
    <n v="55298"/>
    <n v="1"/>
    <n v="55298"/>
    <s v="41800 9999999910508"/>
    <n v="9999999910508"/>
    <s v=" "/>
    <n v="199.858"/>
    <n v="895"/>
    <n v="1.4999999999999999E-2"/>
    <n v="4.3"/>
    <n v="7.7"/>
    <n v="859"/>
    <n v="1539"/>
    <n v="3"/>
    <x v="2"/>
    <n v="1"/>
    <n v="1539"/>
    <n v="200"/>
    <n v="1"/>
    <n v="859"/>
    <n v="200"/>
    <n v="1"/>
    <n v="0"/>
    <n v="4"/>
    <s v="island-braided"/>
    <s v="Oncorhynchus mykiss"/>
    <s v="summer"/>
    <x v="0"/>
    <x v="1"/>
    <x v="6"/>
    <s v="ACKOO-s (Ca)"/>
    <s v="na"/>
    <s v="na"/>
    <s v="independent"/>
    <s v="extirpated via barriers"/>
    <s v="anthropogenically blocked"/>
    <s v="LARLWSD000002"/>
    <s v=" "/>
    <s v="N"/>
    <s v=" "/>
    <s v="Interior Columbia"/>
    <n v="0"/>
    <n v="401126.84565999999"/>
    <n v="2622283901.8200002"/>
  </r>
  <r>
    <n v="55308"/>
    <s v="Polyline"/>
    <n v="1"/>
    <n v="55308"/>
    <n v="1"/>
    <n v="55308"/>
    <s v="43800 9999999910508"/>
    <n v="9999999910508"/>
    <s v=" "/>
    <n v="199.90799999999999"/>
    <n v="964"/>
    <n v="0.01"/>
    <n v="3.8"/>
    <n v="6.9"/>
    <n v="760"/>
    <n v="1379"/>
    <n v="3"/>
    <x v="2"/>
    <n v="1"/>
    <n v="1379"/>
    <n v="200"/>
    <n v="1"/>
    <n v="760"/>
    <n v="200"/>
    <n v="1"/>
    <n v="1"/>
    <n v="4"/>
    <s v="island-braided"/>
    <s v="Oncorhynchus mykiss"/>
    <s v="summer"/>
    <x v="0"/>
    <x v="1"/>
    <x v="6"/>
    <s v="ACKOO-s (Ca)"/>
    <s v="na"/>
    <s v="na"/>
    <s v="independent"/>
    <s v="extirpated via barriers"/>
    <s v="anthropogenically blocked"/>
    <s v="LARLWSD000002"/>
    <s v=" "/>
    <s v="N"/>
    <s v=" "/>
    <s v="Interior Columbia"/>
    <n v="0"/>
    <n v="401126.84565999999"/>
    <n v="2622283901.8200002"/>
  </r>
  <r>
    <n v="55369"/>
    <s v="Polyline"/>
    <n v="1"/>
    <n v="55369"/>
    <n v="1"/>
    <n v="55369"/>
    <s v="5800 9999999910509"/>
    <n v="9999999910509"/>
    <s v=" "/>
    <n v="199.83500000000001"/>
    <n v="681"/>
    <n v="1.4999999999999999E-2"/>
    <n v="7.7"/>
    <n v="12.7"/>
    <n v="1539"/>
    <n v="2538"/>
    <n v="3"/>
    <x v="2"/>
    <n v="1"/>
    <n v="2538"/>
    <n v="200"/>
    <n v="1"/>
    <n v="1539"/>
    <n v="200"/>
    <n v="1"/>
    <n v="1"/>
    <n v="4"/>
    <s v="island-braided"/>
    <s v="Oncorhynchus mykiss"/>
    <s v="summer"/>
    <x v="0"/>
    <x v="1"/>
    <x v="6"/>
    <s v="ACKOO-s (Ca)"/>
    <s v="na"/>
    <s v="na"/>
    <s v="independent"/>
    <s v="extirpated via barriers"/>
    <s v="anthropogenically blocked"/>
    <s v="LARLWSD000005"/>
    <s v=" "/>
    <s v="N"/>
    <s v=" "/>
    <s v="Interior Columbia"/>
    <n v="0"/>
    <n v="280064.14579099999"/>
    <n v="1879390916.53"/>
  </r>
  <r>
    <n v="61564"/>
    <s v="Polyline"/>
    <n v="1"/>
    <n v="61564"/>
    <n v="1"/>
    <n v="61564"/>
    <s v="600 9999999909411"/>
    <n v="9999999909411"/>
    <s v=" "/>
    <n v="200.018"/>
    <n v="662"/>
    <n v="0.01"/>
    <n v="8.1999999999999993"/>
    <n v="13.5"/>
    <n v="1640"/>
    <n v="2700"/>
    <n v="3"/>
    <x v="2"/>
    <n v="1"/>
    <n v="270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66"/>
    <s v="Polyline"/>
    <n v="1"/>
    <n v="61566"/>
    <n v="1"/>
    <n v="61566"/>
    <s v="1000 9999999909411"/>
    <n v="9999999909411"/>
    <s v=" "/>
    <n v="200.018"/>
    <n v="664"/>
    <n v="1.4999999999999999E-2"/>
    <n v="8.1999999999999993"/>
    <n v="13.5"/>
    <n v="1640"/>
    <n v="2700"/>
    <n v="3"/>
    <x v="2"/>
    <n v="1"/>
    <n v="270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69"/>
    <s v="Polyline"/>
    <n v="1"/>
    <n v="61569"/>
    <n v="1"/>
    <n v="61569"/>
    <s v="1600 9999999909411"/>
    <n v="9999999909411"/>
    <s v=" "/>
    <n v="200.018"/>
    <n v="667"/>
    <n v="5.0000000000000001E-3"/>
    <n v="8.1999999999999993"/>
    <n v="13.5"/>
    <n v="1640"/>
    <n v="2700"/>
    <n v="3"/>
    <x v="2"/>
    <n v="1"/>
    <n v="270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2"/>
    <s v="Polyline"/>
    <n v="1"/>
    <n v="61572"/>
    <n v="1"/>
    <n v="61572"/>
    <s v="2200 9999999909411"/>
    <n v="9999999909411"/>
    <s v=" "/>
    <n v="200.018"/>
    <n v="673"/>
    <n v="0.01"/>
    <n v="8.1999999999999993"/>
    <n v="13.4"/>
    <n v="1640"/>
    <n v="2680"/>
    <n v="3"/>
    <x v="2"/>
    <n v="1"/>
    <n v="268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4"/>
    <s v="Polyline"/>
    <n v="1"/>
    <n v="61574"/>
    <n v="1"/>
    <n v="61574"/>
    <s v="2600 9999999909411"/>
    <n v="9999999909411"/>
    <s v=" "/>
    <n v="200.018"/>
    <n v="678"/>
    <n v="0.01"/>
    <n v="8.1999999999999993"/>
    <n v="13.4"/>
    <n v="1640"/>
    <n v="2680"/>
    <n v="3"/>
    <x v="2"/>
    <n v="1"/>
    <n v="268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5"/>
    <s v="Polyline"/>
    <n v="1"/>
    <n v="61575"/>
    <n v="1"/>
    <n v="61575"/>
    <s v="2800 9999999909411"/>
    <n v="9999999909411"/>
    <s v=" "/>
    <n v="199.99600000000001"/>
    <n v="679"/>
    <n v="5.0000000000000001E-3"/>
    <n v="8.1999999999999993"/>
    <n v="13.4"/>
    <n v="1640"/>
    <n v="2680"/>
    <n v="3"/>
    <x v="2"/>
    <n v="1"/>
    <n v="268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78"/>
    <s v="Polyline"/>
    <n v="1"/>
    <n v="61578"/>
    <n v="1"/>
    <n v="61578"/>
    <s v="3400 9999999909411"/>
    <n v="9999999909411"/>
    <s v=" "/>
    <n v="199.994"/>
    <n v="685"/>
    <n v="1.4999999999999999E-2"/>
    <n v="8.1999999999999993"/>
    <n v="13.4"/>
    <n v="1640"/>
    <n v="2680"/>
    <n v="3"/>
    <x v="2"/>
    <n v="1"/>
    <n v="2680"/>
    <n v="200"/>
    <n v="1"/>
    <n v="164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85"/>
    <s v="Polyline"/>
    <n v="1"/>
    <n v="61585"/>
    <n v="1"/>
    <n v="61585"/>
    <s v="4800 9999999909411"/>
    <n v="9999999909411"/>
    <s v=" "/>
    <n v="200.018"/>
    <n v="697"/>
    <n v="5.0000000000000001E-3"/>
    <n v="8.1"/>
    <n v="13.3"/>
    <n v="1620"/>
    <n v="2660"/>
    <n v="3"/>
    <x v="2"/>
    <n v="1"/>
    <n v="2660"/>
    <n v="200"/>
    <n v="1"/>
    <n v="162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1593"/>
    <s v="Polyline"/>
    <n v="1"/>
    <n v="61593"/>
    <n v="1"/>
    <n v="61593"/>
    <s v="6400 9999999909411"/>
    <n v="9999999909411"/>
    <s v=" "/>
    <n v="199.947"/>
    <n v="717"/>
    <n v="1.4999999999999999E-2"/>
    <n v="7.8"/>
    <n v="12.8"/>
    <n v="1560"/>
    <n v="2559"/>
    <n v="3"/>
    <x v="2"/>
    <n v="1"/>
    <n v="2559"/>
    <n v="200"/>
    <n v="1"/>
    <n v="1560"/>
    <n v="200"/>
    <n v="1"/>
    <n v="1"/>
    <n v="4"/>
    <s v="island-braided"/>
    <s v="Oncorhynchus mykiss"/>
    <s v="summer"/>
    <x v="0"/>
    <x v="1"/>
    <x v="2"/>
    <s v="ACPEN-s (Ca)"/>
    <s v="na"/>
    <s v="na"/>
    <s v="independent"/>
    <s v="extirpated via barriers"/>
    <s v="anthropogenically blocked"/>
    <s v="LARLWSD000046"/>
    <s v=" "/>
    <s v="N"/>
    <s v=" "/>
    <s v="Interior Columbia"/>
    <n v="0"/>
    <n v="301035.19609300001"/>
    <n v="1481398676.2"/>
  </r>
  <r>
    <n v="65255"/>
    <s v="Polyline"/>
    <n v="1"/>
    <n v="65255"/>
    <n v="1"/>
    <n v="65255"/>
    <s v="8000 9999999909778"/>
    <n v="9999999909778"/>
    <s v=" "/>
    <n v="199.977"/>
    <n v="598"/>
    <n v="5.0000000000000001E-3"/>
    <n v="7.3"/>
    <n v="12.1"/>
    <n v="1460"/>
    <n v="2420"/>
    <n v="3"/>
    <x v="2"/>
    <n v="1"/>
    <n v="2420"/>
    <n v="200"/>
    <n v="1"/>
    <n v="146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2"/>
    <s v="Polyline"/>
    <n v="1"/>
    <n v="65272"/>
    <n v="1"/>
    <n v="65272"/>
    <s v="11400 9999999909778"/>
    <n v="9999999909778"/>
    <s v=" "/>
    <n v="199.98099999999999"/>
    <n v="605"/>
    <n v="5.0000000000000001E-3"/>
    <n v="7.1"/>
    <n v="11.8"/>
    <n v="1420"/>
    <n v="2360"/>
    <n v="3"/>
    <x v="2"/>
    <n v="1"/>
    <n v="2360"/>
    <n v="200"/>
    <n v="1"/>
    <n v="142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3"/>
    <s v="Polyline"/>
    <n v="1"/>
    <n v="65273"/>
    <n v="1"/>
    <n v="65273"/>
    <s v="11600 9999999909778"/>
    <n v="9999999909778"/>
    <s v=" "/>
    <n v="199.98099999999999"/>
    <n v="605"/>
    <n v="1.4999999999999999E-2"/>
    <n v="7.1"/>
    <n v="11.8"/>
    <n v="1420"/>
    <n v="2360"/>
    <n v="3"/>
    <x v="2"/>
    <n v="1"/>
    <n v="2360"/>
    <n v="200"/>
    <n v="1"/>
    <n v="142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5"/>
    <s v="Polyline"/>
    <n v="1"/>
    <n v="65275"/>
    <n v="1"/>
    <n v="65275"/>
    <s v="12000 9999999909778"/>
    <n v="9999999909778"/>
    <s v=" "/>
    <n v="199.98099999999999"/>
    <n v="606"/>
    <n v="1.4999999999999999E-2"/>
    <n v="7"/>
    <n v="11.7"/>
    <n v="1400"/>
    <n v="2340"/>
    <n v="3"/>
    <x v="2"/>
    <n v="1"/>
    <n v="2340"/>
    <n v="200"/>
    <n v="1"/>
    <n v="140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8"/>
    <s v="Polyline"/>
    <n v="1"/>
    <n v="65278"/>
    <n v="1"/>
    <n v="65278"/>
    <s v="12600 9999999909778"/>
    <n v="9999999909778"/>
    <s v=" "/>
    <n v="199.999"/>
    <n v="605"/>
    <n v="5.0000000000000001E-3"/>
    <n v="7"/>
    <n v="11.6"/>
    <n v="1400"/>
    <n v="2320"/>
    <n v="3"/>
    <x v="2"/>
    <n v="1"/>
    <n v="2320"/>
    <n v="200"/>
    <n v="1"/>
    <n v="140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79"/>
    <s v="Polyline"/>
    <n v="1"/>
    <n v="65279"/>
    <n v="1"/>
    <n v="65279"/>
    <s v="12800 9999999909778"/>
    <n v="9999999909778"/>
    <s v=" "/>
    <n v="199.999"/>
    <n v="606"/>
    <n v="5.0000000000000001E-3"/>
    <n v="7"/>
    <n v="11.6"/>
    <n v="1400"/>
    <n v="2320"/>
    <n v="3"/>
    <x v="2"/>
    <n v="1"/>
    <n v="2320"/>
    <n v="200"/>
    <n v="1"/>
    <n v="140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283"/>
    <s v="Polyline"/>
    <n v="1"/>
    <n v="65283"/>
    <n v="1"/>
    <n v="65283"/>
    <s v="13600 9999999909778"/>
    <n v="9999999909778"/>
    <s v=" "/>
    <n v="199.97200000000001"/>
    <n v="607"/>
    <n v="5.0000000000000001E-3"/>
    <n v="6.9"/>
    <n v="11.4"/>
    <n v="1380"/>
    <n v="2280"/>
    <n v="3"/>
    <x v="2"/>
    <n v="1"/>
    <n v="2280"/>
    <n v="200"/>
    <n v="1"/>
    <n v="138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87"/>
    <s v="Polyline"/>
    <n v="1"/>
    <n v="65287"/>
    <n v="1"/>
    <n v="65287"/>
    <s v="14400 9999999909778"/>
    <n v="9999999909778"/>
    <s v=" "/>
    <n v="199.97900000000001"/>
    <n v="610"/>
    <n v="5.0000000000000001E-3"/>
    <n v="6.8"/>
    <n v="11.4"/>
    <n v="1360"/>
    <n v="2280"/>
    <n v="3"/>
    <x v="2"/>
    <n v="1"/>
    <n v="2280"/>
    <n v="200"/>
    <n v="1"/>
    <n v="13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88"/>
    <s v="Polyline"/>
    <n v="1"/>
    <n v="65288"/>
    <n v="1"/>
    <n v="65288"/>
    <s v="14600 9999999909778"/>
    <n v="9999999909778"/>
    <s v=" "/>
    <n v="199.97900000000001"/>
    <n v="610"/>
    <n v="5.0000000000000001E-3"/>
    <n v="6.8"/>
    <n v="11.4"/>
    <n v="1360"/>
    <n v="2280"/>
    <n v="3"/>
    <x v="2"/>
    <n v="1"/>
    <n v="2280"/>
    <n v="200"/>
    <n v="1"/>
    <n v="13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0"/>
    <s v="Polyline"/>
    <n v="1"/>
    <n v="65290"/>
    <n v="1"/>
    <n v="65290"/>
    <s v="15000 9999999909778"/>
    <n v="9999999909778"/>
    <s v=" "/>
    <n v="199.97900000000001"/>
    <n v="608"/>
    <n v="5.0000000000000001E-3"/>
    <n v="6.8"/>
    <n v="11.3"/>
    <n v="1360"/>
    <n v="2260"/>
    <n v="3"/>
    <x v="2"/>
    <n v="1"/>
    <n v="2260"/>
    <n v="200"/>
    <n v="1"/>
    <n v="13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1"/>
    <s v="Polyline"/>
    <n v="1"/>
    <n v="65291"/>
    <n v="1"/>
    <n v="65291"/>
    <s v="15200 9999999909778"/>
    <n v="9999999909778"/>
    <s v=" "/>
    <n v="199.97900000000001"/>
    <n v="608"/>
    <n v="5.0000000000000001E-3"/>
    <n v="6.8"/>
    <n v="11.3"/>
    <n v="1360"/>
    <n v="2260"/>
    <n v="3"/>
    <x v="2"/>
    <n v="1"/>
    <n v="2260"/>
    <n v="200"/>
    <n v="1"/>
    <n v="13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2"/>
    <s v="Polyline"/>
    <n v="1"/>
    <n v="65292"/>
    <n v="1"/>
    <n v="65292"/>
    <s v="15400 9999999909778"/>
    <n v="9999999909778"/>
    <s v=" "/>
    <n v="199.97900000000001"/>
    <n v="608"/>
    <n v="0.01"/>
    <n v="6.7"/>
    <n v="11.3"/>
    <n v="1340"/>
    <n v="2260"/>
    <n v="3"/>
    <x v="2"/>
    <n v="1"/>
    <n v="226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3"/>
    <s v="Polyline"/>
    <n v="1"/>
    <n v="65293"/>
    <n v="1"/>
    <n v="65293"/>
    <s v="15600 9999999909778"/>
    <n v="9999999909778"/>
    <s v=" "/>
    <n v="199.97900000000001"/>
    <n v="610"/>
    <n v="5.0000000000000001E-3"/>
    <n v="6.7"/>
    <n v="11.3"/>
    <n v="1340"/>
    <n v="2260"/>
    <n v="3"/>
    <x v="2"/>
    <n v="1"/>
    <n v="226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4"/>
    <s v="Polyline"/>
    <n v="1"/>
    <n v="65294"/>
    <n v="1"/>
    <n v="65294"/>
    <s v="15800 9999999909778"/>
    <n v="9999999909778"/>
    <s v=" "/>
    <n v="199.97900000000001"/>
    <n v="611"/>
    <n v="1.4999999999999999E-2"/>
    <n v="6.7"/>
    <n v="11.3"/>
    <n v="1340"/>
    <n v="2260"/>
    <n v="3"/>
    <x v="2"/>
    <n v="1"/>
    <n v="226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5"/>
    <s v="Polyline"/>
    <n v="1"/>
    <n v="65295"/>
    <n v="1"/>
    <n v="65295"/>
    <s v="16000 9999999909778"/>
    <n v="9999999909778"/>
    <s v=" "/>
    <n v="199.97900000000001"/>
    <n v="612"/>
    <n v="0.01"/>
    <n v="6.7"/>
    <n v="11.2"/>
    <n v="1340"/>
    <n v="2240"/>
    <n v="3"/>
    <x v="2"/>
    <n v="1"/>
    <n v="224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6"/>
    <s v="Polyline"/>
    <n v="1"/>
    <n v="65296"/>
    <n v="1"/>
    <n v="65296"/>
    <s v="16200 9999999909778"/>
    <n v="9999999909778"/>
    <s v=" "/>
    <n v="199.97900000000001"/>
    <n v="611"/>
    <n v="5.0000000000000001E-3"/>
    <n v="6.7"/>
    <n v="11.2"/>
    <n v="1340"/>
    <n v="2240"/>
    <n v="3"/>
    <x v="2"/>
    <n v="1"/>
    <n v="224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7"/>
    <s v="Polyline"/>
    <n v="1"/>
    <n v="65297"/>
    <n v="1"/>
    <n v="65297"/>
    <s v="16400 9999999909778"/>
    <n v="9999999909778"/>
    <s v=" "/>
    <n v="199.97900000000001"/>
    <n v="611"/>
    <n v="0.01"/>
    <n v="6.7"/>
    <n v="11.2"/>
    <n v="1340"/>
    <n v="2240"/>
    <n v="3"/>
    <x v="2"/>
    <n v="1"/>
    <n v="224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298"/>
    <s v="Polyline"/>
    <n v="1"/>
    <n v="65298"/>
    <n v="1"/>
    <n v="65298"/>
    <s v="16600 9999999909778"/>
    <n v="9999999909778"/>
    <s v=" "/>
    <n v="199.97900000000001"/>
    <n v="613"/>
    <n v="1.4999999999999999E-2"/>
    <n v="6.7"/>
    <n v="11.2"/>
    <n v="1340"/>
    <n v="2240"/>
    <n v="3"/>
    <x v="2"/>
    <n v="1"/>
    <n v="224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0"/>
    <s v="Polyline"/>
    <n v="1"/>
    <n v="65300"/>
    <n v="1"/>
    <n v="65300"/>
    <s v="17000 9999999909778"/>
    <n v="9999999909778"/>
    <s v=" "/>
    <n v="199.97900000000001"/>
    <n v="614"/>
    <n v="0.01"/>
    <n v="6.7"/>
    <n v="11.2"/>
    <n v="1340"/>
    <n v="2240"/>
    <n v="3"/>
    <x v="2"/>
    <n v="1"/>
    <n v="2240"/>
    <n v="200"/>
    <n v="1"/>
    <n v="13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1"/>
    <s v="Polyline"/>
    <n v="1"/>
    <n v="65301"/>
    <n v="1"/>
    <n v="65301"/>
    <s v="17200 9999999909778"/>
    <n v="9999999909778"/>
    <s v=" "/>
    <n v="199.99"/>
    <n v="613"/>
    <n v="0.01"/>
    <n v="6.6"/>
    <n v="11.2"/>
    <n v="1320"/>
    <n v="2240"/>
    <n v="3"/>
    <x v="2"/>
    <n v="1"/>
    <n v="2240"/>
    <n v="200"/>
    <n v="1"/>
    <n v="132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2"/>
    <s v="Polyline"/>
    <n v="1"/>
    <n v="65302"/>
    <n v="1"/>
    <n v="65302"/>
    <s v="17400 9999999909778"/>
    <n v="9999999909778"/>
    <s v=" "/>
    <n v="200.00700000000001"/>
    <n v="615"/>
    <n v="5.0000000000000001E-3"/>
    <n v="6.3"/>
    <n v="10.7"/>
    <n v="1260"/>
    <n v="2140"/>
    <n v="3"/>
    <x v="2"/>
    <n v="1"/>
    <n v="2140"/>
    <n v="200"/>
    <n v="1"/>
    <n v="12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3"/>
    <s v="Polyline"/>
    <n v="1"/>
    <n v="65303"/>
    <n v="1"/>
    <n v="65303"/>
    <s v="17600 9999999909778"/>
    <n v="9999999909778"/>
    <s v=" "/>
    <n v="200.00700000000001"/>
    <n v="615"/>
    <n v="5.0000000000000001E-3"/>
    <n v="6.3"/>
    <n v="10.7"/>
    <n v="1260"/>
    <n v="2140"/>
    <n v="3"/>
    <x v="2"/>
    <n v="1"/>
    <n v="2140"/>
    <n v="200"/>
    <n v="1"/>
    <n v="12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4"/>
    <s v="Polyline"/>
    <n v="1"/>
    <n v="65304"/>
    <n v="1"/>
    <n v="65304"/>
    <s v="17800 9999999909778"/>
    <n v="9999999909778"/>
    <s v=" "/>
    <n v="200.00700000000001"/>
    <n v="615"/>
    <n v="0.01"/>
    <n v="6.3"/>
    <n v="10.6"/>
    <n v="1260"/>
    <n v="2120"/>
    <n v="3"/>
    <x v="2"/>
    <n v="1"/>
    <n v="2120"/>
    <n v="200"/>
    <n v="1"/>
    <n v="12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05"/>
    <s v="Polyline"/>
    <n v="1"/>
    <n v="65305"/>
    <n v="1"/>
    <n v="65305"/>
    <s v="18000 9999999909778"/>
    <n v="9999999909778"/>
    <s v=" "/>
    <n v="199.983"/>
    <n v="616"/>
    <n v="5.0000000000000001E-3"/>
    <n v="6.3"/>
    <n v="10.6"/>
    <n v="1260"/>
    <n v="2120"/>
    <n v="3"/>
    <x v="2"/>
    <n v="1"/>
    <n v="2120"/>
    <n v="200"/>
    <n v="1"/>
    <n v="1260"/>
    <n v="200"/>
    <n v="1"/>
    <n v="1"/>
    <n v="2"/>
    <s v="meandering"/>
    <s v="Oncorhynchus mykiss"/>
    <s v="summer"/>
    <x v="0"/>
    <x v="1"/>
    <x v="6"/>
    <s v="ACKOO-s (Ca)"/>
    <s v="na"/>
    <s v="na"/>
    <s v="independent"/>
    <s v="extirpated via barriers"/>
    <s v="anthropogenically blocked"/>
    <s v="LARLWSD000071"/>
    <s v=" "/>
    <s v="N"/>
    <s v=" "/>
    <s v="Interior Columbia"/>
    <n v="0"/>
    <n v="249899.08656200001"/>
    <n v="1197186325.1199999"/>
  </r>
  <r>
    <n v="65306"/>
    <s v="Polyline"/>
    <n v="1"/>
    <n v="65306"/>
    <n v="1"/>
    <n v="65306"/>
    <s v="18200 9999999909778"/>
    <n v="9999999909778"/>
    <s v=" "/>
    <n v="199.952"/>
    <n v="617"/>
    <n v="0.01"/>
    <n v="6.2"/>
    <n v="10.5"/>
    <n v="1240"/>
    <n v="2099"/>
    <n v="3"/>
    <x v="2"/>
    <n v="1"/>
    <n v="2099"/>
    <n v="200"/>
    <n v="1"/>
    <n v="124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07"/>
    <s v="Polyline"/>
    <n v="1"/>
    <n v="65307"/>
    <n v="1"/>
    <n v="65307"/>
    <s v="18400 9999999909778"/>
    <n v="9999999909778"/>
    <s v=" "/>
    <n v="199.952"/>
    <n v="617"/>
    <n v="0.01"/>
    <n v="6.2"/>
    <n v="10.5"/>
    <n v="1240"/>
    <n v="2099"/>
    <n v="3"/>
    <x v="2"/>
    <n v="1"/>
    <n v="2099"/>
    <n v="200"/>
    <n v="1"/>
    <n v="124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08"/>
    <s v="Polyline"/>
    <n v="1"/>
    <n v="65308"/>
    <n v="1"/>
    <n v="65308"/>
    <s v="18600 9999999909778"/>
    <n v="9999999909778"/>
    <s v=" "/>
    <n v="199.952"/>
    <n v="617"/>
    <n v="5.0000000000000001E-3"/>
    <n v="6.2"/>
    <n v="10.5"/>
    <n v="1240"/>
    <n v="2099"/>
    <n v="3"/>
    <x v="2"/>
    <n v="1"/>
    <n v="2099"/>
    <n v="200"/>
    <n v="1"/>
    <n v="1240"/>
    <n v="200"/>
    <n v="1"/>
    <n v="1"/>
    <n v="3"/>
    <s v="meandering"/>
    <s v="Oncorhynchus mykiss"/>
    <s v="summer"/>
    <x v="0"/>
    <x v="1"/>
    <x v="6"/>
    <s v="ACKOO-s (Ca)"/>
    <s v="na"/>
    <s v="na"/>
    <s v="independent"/>
    <s v="extirpated via barriers"/>
    <s v="anthropogenically blocked"/>
    <s v="LARLWSD000071"/>
    <s v=" "/>
    <s v="N"/>
    <s v=" "/>
    <s v="Interior Columbia"/>
    <n v="0"/>
    <n v="249899.08656200001"/>
    <n v="1197186325.1199999"/>
  </r>
  <r>
    <n v="65320"/>
    <s v="Polyline"/>
    <n v="1"/>
    <n v="65320"/>
    <n v="1"/>
    <n v="65320"/>
    <s v="21000 9999999909778"/>
    <n v="9999999909778"/>
    <s v=" "/>
    <n v="200.01300000000001"/>
    <n v="644"/>
    <n v="1.4999999999999999E-2"/>
    <n v="5.5"/>
    <n v="9.4"/>
    <n v="1100"/>
    <n v="1880"/>
    <n v="3"/>
    <x v="2"/>
    <n v="1"/>
    <n v="1880"/>
    <n v="200"/>
    <n v="1"/>
    <n v="110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29"/>
    <s v="Polyline"/>
    <n v="1"/>
    <n v="65329"/>
    <n v="1"/>
    <n v="65329"/>
    <s v="22800 9999999909778"/>
    <n v="9999999909778"/>
    <s v=" "/>
    <n v="200.01300000000001"/>
    <n v="675"/>
    <n v="1.4999999999999999E-2"/>
    <n v="4.5"/>
    <n v="8"/>
    <n v="900"/>
    <n v="1600"/>
    <n v="3"/>
    <x v="2"/>
    <n v="1"/>
    <n v="1600"/>
    <n v="200"/>
    <n v="1"/>
    <n v="90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0"/>
    <s v="Polyline"/>
    <n v="1"/>
    <n v="65330"/>
    <n v="1"/>
    <n v="65330"/>
    <s v="23000 9999999909778"/>
    <n v="9999999909778"/>
    <s v=" "/>
    <n v="200.01300000000001"/>
    <n v="677"/>
    <n v="5.0000000000000001E-3"/>
    <n v="4.5"/>
    <n v="7.9"/>
    <n v="900"/>
    <n v="1580"/>
    <n v="3"/>
    <x v="2"/>
    <n v="1"/>
    <n v="1580"/>
    <n v="200"/>
    <n v="1"/>
    <n v="90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4"/>
    <s v="Polyline"/>
    <n v="1"/>
    <n v="65334"/>
    <n v="1"/>
    <n v="65334"/>
    <s v="23800 9999999909778"/>
    <n v="9999999909778"/>
    <s v=" "/>
    <n v="200.01300000000001"/>
    <n v="678"/>
    <n v="1.4999999999999999E-2"/>
    <n v="4.4000000000000004"/>
    <n v="7.9"/>
    <n v="880"/>
    <n v="1580"/>
    <n v="3"/>
    <x v="2"/>
    <n v="1"/>
    <n v="1580"/>
    <n v="200"/>
    <n v="1"/>
    <n v="88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5"/>
    <s v="Polyline"/>
    <n v="1"/>
    <n v="65335"/>
    <n v="1"/>
    <n v="65335"/>
    <s v="24000 9999999909778"/>
    <n v="9999999909778"/>
    <s v=" "/>
    <n v="200.01300000000001"/>
    <n v="676"/>
    <n v="5.0000000000000001E-3"/>
    <n v="4.4000000000000004"/>
    <n v="7.9"/>
    <n v="880"/>
    <n v="1580"/>
    <n v="3"/>
    <x v="2"/>
    <n v="1"/>
    <n v="1580"/>
    <n v="200"/>
    <n v="1"/>
    <n v="88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6"/>
    <s v="Polyline"/>
    <n v="1"/>
    <n v="65336"/>
    <n v="1"/>
    <n v="65336"/>
    <s v="24200 9999999909778"/>
    <n v="9999999909778"/>
    <s v=" "/>
    <n v="200.01300000000001"/>
    <n v="677"/>
    <n v="5.0000000000000001E-3"/>
    <n v="4.4000000000000004"/>
    <n v="7.8"/>
    <n v="880"/>
    <n v="1560"/>
    <n v="3"/>
    <x v="2"/>
    <n v="1"/>
    <n v="1560"/>
    <n v="200"/>
    <n v="1"/>
    <n v="88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38"/>
    <s v="Polyline"/>
    <n v="1"/>
    <n v="65338"/>
    <n v="1"/>
    <n v="65338"/>
    <s v="24600 9999999909778"/>
    <n v="9999999909778"/>
    <s v=" "/>
    <n v="200.01400000000001"/>
    <n v="679"/>
    <n v="1.4999999999999999E-2"/>
    <n v="4.3"/>
    <n v="7.8"/>
    <n v="860"/>
    <n v="1560"/>
    <n v="3"/>
    <x v="2"/>
    <n v="1"/>
    <n v="1560"/>
    <n v="200"/>
    <n v="1"/>
    <n v="8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0"/>
    <s v="Polyline"/>
    <n v="1"/>
    <n v="65340"/>
    <n v="1"/>
    <n v="65340"/>
    <s v="25000 9999999909778"/>
    <n v="9999999909778"/>
    <s v=" "/>
    <n v="200.02699999999999"/>
    <n v="684"/>
    <n v="1.4999999999999999E-2"/>
    <n v="4.2"/>
    <n v="7.5"/>
    <n v="840"/>
    <n v="1500"/>
    <n v="3"/>
    <x v="2"/>
    <n v="1"/>
    <n v="1500"/>
    <n v="200"/>
    <n v="1"/>
    <n v="8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2"/>
    <s v="Polyline"/>
    <n v="1"/>
    <n v="65342"/>
    <n v="1"/>
    <n v="65342"/>
    <s v="25400 9999999909778"/>
    <n v="9999999909778"/>
    <s v=" "/>
    <n v="200.02699999999999"/>
    <n v="681"/>
    <n v="1.4999999999999999E-2"/>
    <n v="4.0999999999999996"/>
    <n v="7.5"/>
    <n v="820"/>
    <n v="1500"/>
    <n v="3"/>
    <x v="2"/>
    <n v="1"/>
    <n v="1500"/>
    <n v="200"/>
    <n v="1"/>
    <n v="82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4"/>
    <s v="Polyline"/>
    <n v="1"/>
    <n v="65344"/>
    <n v="1"/>
    <n v="65344"/>
    <s v="25800 9999999909778"/>
    <n v="9999999909778"/>
    <s v=" "/>
    <n v="200.02699999999999"/>
    <n v="685"/>
    <n v="0.01"/>
    <n v="4.0999999999999996"/>
    <n v="7.4"/>
    <n v="820"/>
    <n v="1480"/>
    <n v="3"/>
    <x v="2"/>
    <n v="1"/>
    <n v="1480"/>
    <n v="200"/>
    <n v="1"/>
    <n v="82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5"/>
    <s v="Polyline"/>
    <n v="1"/>
    <n v="65345"/>
    <n v="1"/>
    <n v="65345"/>
    <s v="26000 9999999909778"/>
    <n v="9999999909778"/>
    <s v=" "/>
    <n v="200.02699999999999"/>
    <n v="684"/>
    <n v="5.0000000000000001E-3"/>
    <n v="4.0999999999999996"/>
    <n v="7.4"/>
    <n v="820"/>
    <n v="1480"/>
    <n v="3"/>
    <x v="2"/>
    <n v="1"/>
    <n v="1480"/>
    <n v="200"/>
    <n v="1"/>
    <n v="82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6"/>
    <s v="Polyline"/>
    <n v="1"/>
    <n v="65346"/>
    <n v="1"/>
    <n v="65346"/>
    <s v="26200 9999999909778"/>
    <n v="9999999909778"/>
    <s v=" "/>
    <n v="200.02600000000001"/>
    <n v="684"/>
    <n v="1.4999999999999999E-2"/>
    <n v="4.0999999999999996"/>
    <n v="7.4"/>
    <n v="820"/>
    <n v="1480"/>
    <n v="3"/>
    <x v="2"/>
    <n v="1"/>
    <n v="1480"/>
    <n v="200"/>
    <n v="1"/>
    <n v="82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7"/>
    <s v="Polyline"/>
    <n v="1"/>
    <n v="65347"/>
    <n v="1"/>
    <n v="65347"/>
    <s v="26400 9999999909778"/>
    <n v="9999999909778"/>
    <s v=" "/>
    <n v="200.02199999999999"/>
    <n v="685"/>
    <n v="0"/>
    <n v="3.8"/>
    <n v="7"/>
    <n v="760"/>
    <n v="1400"/>
    <n v="2"/>
    <x v="2"/>
    <n v="0.5"/>
    <n v="700"/>
    <n v="100"/>
    <n v="1"/>
    <n v="7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8"/>
    <s v="Polyline"/>
    <n v="1"/>
    <n v="65348"/>
    <n v="1"/>
    <n v="65348"/>
    <s v="26600 9999999909778"/>
    <n v="9999999909778"/>
    <s v=" "/>
    <n v="200.02199999999999"/>
    <n v="686"/>
    <n v="5.0000000000000001E-3"/>
    <n v="3.8"/>
    <n v="7"/>
    <n v="760"/>
    <n v="1400"/>
    <n v="3"/>
    <x v="2"/>
    <n v="1"/>
    <n v="1400"/>
    <n v="200"/>
    <n v="1"/>
    <n v="7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49"/>
    <s v="Polyline"/>
    <n v="1"/>
    <n v="65349"/>
    <n v="1"/>
    <n v="65349"/>
    <s v="26800 9999999909778"/>
    <n v="9999999909778"/>
    <s v=" "/>
    <n v="200.02199999999999"/>
    <n v="687"/>
    <n v="5.0000000000000001E-3"/>
    <n v="3.8"/>
    <n v="7"/>
    <n v="760"/>
    <n v="1400"/>
    <n v="3"/>
    <x v="2"/>
    <n v="1"/>
    <n v="1400"/>
    <n v="200"/>
    <n v="1"/>
    <n v="7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50"/>
    <s v="Polyline"/>
    <n v="1"/>
    <n v="65350"/>
    <n v="1"/>
    <n v="65350"/>
    <s v="27000 9999999909778"/>
    <n v="9999999909778"/>
    <s v=" "/>
    <n v="200.02199999999999"/>
    <n v="686"/>
    <n v="0.01"/>
    <n v="3.8"/>
    <n v="7"/>
    <n v="760"/>
    <n v="1400"/>
    <n v="3"/>
    <x v="2"/>
    <n v="1"/>
    <n v="1400"/>
    <n v="200"/>
    <n v="1"/>
    <n v="7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51"/>
    <s v="Polyline"/>
    <n v="1"/>
    <n v="65351"/>
    <n v="1"/>
    <n v="65351"/>
    <s v="27200 9999999909778"/>
    <n v="9999999909778"/>
    <s v=" "/>
    <n v="200.02199999999999"/>
    <n v="688"/>
    <n v="0.01"/>
    <n v="3.8"/>
    <n v="6.9"/>
    <n v="760"/>
    <n v="1380"/>
    <n v="3"/>
    <x v="2"/>
    <n v="1"/>
    <n v="1380"/>
    <n v="200"/>
    <n v="1"/>
    <n v="76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52"/>
    <s v="Polyline"/>
    <n v="1"/>
    <n v="65352"/>
    <n v="1"/>
    <n v="65352"/>
    <s v="27400 9999999909778"/>
    <n v="9999999909778"/>
    <s v=" "/>
    <n v="200.02199999999999"/>
    <n v="691"/>
    <n v="1.4999999999999999E-2"/>
    <n v="3.7"/>
    <n v="6.9"/>
    <n v="740"/>
    <n v="1380"/>
    <n v="3"/>
    <x v="2"/>
    <n v="1"/>
    <n v="1380"/>
    <n v="200"/>
    <n v="1"/>
    <n v="7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54"/>
    <s v="Polyline"/>
    <n v="1"/>
    <n v="65354"/>
    <n v="1"/>
    <n v="65354"/>
    <s v="27800 9999999909778"/>
    <n v="9999999909778"/>
    <s v=" "/>
    <n v="200.02199999999999"/>
    <n v="699"/>
    <n v="1.4999999999999999E-2"/>
    <n v="3.7"/>
    <n v="6.9"/>
    <n v="740"/>
    <n v="1380"/>
    <n v="3"/>
    <x v="2"/>
    <n v="1"/>
    <n v="1380"/>
    <n v="200"/>
    <n v="1"/>
    <n v="7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5355"/>
    <s v="Polyline"/>
    <n v="1"/>
    <n v="65355"/>
    <n v="1"/>
    <n v="65355"/>
    <s v="28000 9999999909778"/>
    <n v="9999999909778"/>
    <s v=" "/>
    <n v="200.02600000000001"/>
    <n v="700"/>
    <n v="1.4999999999999999E-2"/>
    <n v="3.7"/>
    <n v="6.8"/>
    <n v="740"/>
    <n v="1360"/>
    <n v="3"/>
    <x v="2"/>
    <n v="1"/>
    <n v="1360"/>
    <n v="200"/>
    <n v="1"/>
    <n v="740"/>
    <n v="200"/>
    <n v="1"/>
    <n v="1"/>
    <n v="4"/>
    <s v="meandering"/>
    <s v="Oncorhynchus mykiss"/>
    <s v="summer"/>
    <x v="0"/>
    <x v="1"/>
    <x v="6"/>
    <s v="ACKOO-s (Ca)"/>
    <s v="na"/>
    <s v="na"/>
    <s v="independent"/>
    <s v="extirpated via barriers"/>
    <s v="anthropogenically blocked"/>
    <s v="LARLWSD000071"/>
    <s v=" "/>
    <s v="N"/>
    <s v=" "/>
    <s v="Interior Columbia"/>
    <n v="0"/>
    <n v="249899.08656200001"/>
    <n v="1197186325.1199999"/>
  </r>
  <r>
    <n v="69924"/>
    <s v="Polyline"/>
    <n v="1"/>
    <n v="69924"/>
    <n v="1"/>
    <n v="69924"/>
    <s v="23600 9999999910152"/>
    <n v="9999999910152"/>
    <s v=" "/>
    <n v="199.96700000000001"/>
    <n v="641"/>
    <n v="0.01"/>
    <n v="14.7"/>
    <n v="23.1"/>
    <n v="2940"/>
    <n v="4619"/>
    <n v="3"/>
    <x v="2"/>
    <n v="1"/>
    <n v="4619"/>
    <n v="200"/>
    <n v="1"/>
    <n v="2940"/>
    <n v="2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26"/>
    <s v="Polyline"/>
    <n v="1"/>
    <n v="69926"/>
    <n v="1"/>
    <n v="69926"/>
    <s v="24000 9999999910152"/>
    <n v="9999999910152"/>
    <s v=" "/>
    <n v="199.99"/>
    <n v="646"/>
    <n v="5.0000000000000001E-3"/>
    <n v="14.7"/>
    <n v="23"/>
    <n v="2940"/>
    <n v="4600"/>
    <n v="3"/>
    <x v="2"/>
    <n v="1"/>
    <n v="4600"/>
    <n v="200"/>
    <n v="1"/>
    <n v="2940"/>
    <n v="2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27"/>
    <s v="Polyline"/>
    <n v="1"/>
    <n v="69927"/>
    <n v="1"/>
    <n v="69927"/>
    <s v="24200 9999999910152"/>
    <n v="9999999910152"/>
    <s v=" "/>
    <n v="199.989"/>
    <n v="646"/>
    <n v="5.0000000000000001E-3"/>
    <n v="14.7"/>
    <n v="23"/>
    <n v="2940"/>
    <n v="4600"/>
    <n v="3"/>
    <x v="2"/>
    <n v="1"/>
    <n v="4600"/>
    <n v="200"/>
    <n v="1"/>
    <n v="2940"/>
    <n v="2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30"/>
    <s v="Polyline"/>
    <n v="1"/>
    <n v="69930"/>
    <n v="1"/>
    <n v="69930"/>
    <s v="24800 9999999910152"/>
    <n v="9999999910152"/>
    <s v=" "/>
    <n v="199.98400000000001"/>
    <n v="646"/>
    <n v="5.0000000000000001E-3"/>
    <n v="14.7"/>
    <n v="23"/>
    <n v="2940"/>
    <n v="4600"/>
    <n v="3"/>
    <x v="2"/>
    <n v="1"/>
    <n v="4600"/>
    <n v="200"/>
    <n v="1"/>
    <n v="2940"/>
    <n v="2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33"/>
    <s v="Polyline"/>
    <n v="1"/>
    <n v="69933"/>
    <n v="1"/>
    <n v="69933"/>
    <s v="25400 9999999910152"/>
    <n v="9999999910152"/>
    <s v=" "/>
    <n v="199.977"/>
    <n v="647"/>
    <n v="5.0000000000000001E-3"/>
    <n v="14.5"/>
    <n v="22.8"/>
    <n v="2900"/>
    <n v="4559"/>
    <n v="3"/>
    <x v="2"/>
    <n v="1"/>
    <n v="4559"/>
    <n v="200"/>
    <n v="1"/>
    <n v="2900"/>
    <n v="200"/>
    <n v="1"/>
    <n v="1"/>
    <n v="3"/>
    <s v="meandering"/>
    <s v="Oncorhynchus mykiss"/>
    <s v="summer"/>
    <x v="0"/>
    <x v="1"/>
    <x v="2"/>
    <s v="ACPEN-s (Ca)"/>
    <s v="na"/>
    <s v="na"/>
    <s v="independent"/>
    <s v="extirpated via barriers"/>
    <s v="anthropogenically blocked"/>
    <s v="LARLWSD000040"/>
    <s v=" "/>
    <s v="N"/>
    <s v=" "/>
    <s v="Interior Columbia"/>
    <n v="0"/>
    <n v="639808.422747"/>
    <n v="2961648440.3600001"/>
  </r>
  <r>
    <n v="69938"/>
    <s v="Polyline"/>
    <n v="1"/>
    <n v="69938"/>
    <n v="1"/>
    <n v="69938"/>
    <s v="26400 9999999910152"/>
    <n v="9999999910152"/>
    <s v=" "/>
    <n v="199.994"/>
    <n v="650"/>
    <n v="5.0000000000000001E-3"/>
    <n v="14.4"/>
    <n v="22.6"/>
    <n v="2880"/>
    <n v="4520"/>
    <n v="3"/>
    <x v="2"/>
    <n v="1"/>
    <n v="4520"/>
    <n v="200"/>
    <n v="1"/>
    <n v="2880"/>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39"/>
    <s v="Polyline"/>
    <n v="1"/>
    <n v="69939"/>
    <n v="1"/>
    <n v="69939"/>
    <s v="26600 9999999910152"/>
    <n v="9999999910152"/>
    <s v=" "/>
    <n v="199.96199999999999"/>
    <n v="651"/>
    <n v="5.0000000000000001E-3"/>
    <n v="14.4"/>
    <n v="22.6"/>
    <n v="2879"/>
    <n v="4519"/>
    <n v="3"/>
    <x v="2"/>
    <n v="1"/>
    <n v="4519"/>
    <n v="200"/>
    <n v="1"/>
    <n v="2879"/>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41"/>
    <s v="Polyline"/>
    <n v="1"/>
    <n v="69941"/>
    <n v="1"/>
    <n v="69941"/>
    <s v="27000 9999999910152"/>
    <n v="9999999910152"/>
    <s v=" "/>
    <n v="199.98400000000001"/>
    <n v="654"/>
    <n v="5.0000000000000001E-3"/>
    <n v="14.4"/>
    <n v="22.6"/>
    <n v="2880"/>
    <n v="4520"/>
    <n v="3"/>
    <x v="2"/>
    <n v="1"/>
    <n v="4520"/>
    <n v="200"/>
    <n v="1"/>
    <n v="2880"/>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42"/>
    <s v="Polyline"/>
    <n v="1"/>
    <n v="69942"/>
    <n v="1"/>
    <n v="69942"/>
    <s v="27200 9999999910152"/>
    <n v="9999999910152"/>
    <s v=" "/>
    <n v="199.96100000000001"/>
    <n v="653"/>
    <n v="5.0000000000000001E-3"/>
    <n v="14.4"/>
    <n v="22.6"/>
    <n v="2879"/>
    <n v="4519"/>
    <n v="3"/>
    <x v="2"/>
    <n v="1"/>
    <n v="4519"/>
    <n v="200"/>
    <n v="1"/>
    <n v="2879"/>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43"/>
    <s v="Polyline"/>
    <n v="1"/>
    <n v="69943"/>
    <n v="1"/>
    <n v="69943"/>
    <s v="27400 9999999910152"/>
    <n v="9999999910152"/>
    <s v=" "/>
    <n v="199.96100000000001"/>
    <n v="655"/>
    <n v="5.0000000000000001E-3"/>
    <n v="14.4"/>
    <n v="22.6"/>
    <n v="2879"/>
    <n v="4519"/>
    <n v="3"/>
    <x v="2"/>
    <n v="1"/>
    <n v="4519"/>
    <n v="200"/>
    <n v="1"/>
    <n v="2879"/>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44"/>
    <s v="Polyline"/>
    <n v="1"/>
    <n v="69944"/>
    <n v="1"/>
    <n v="69944"/>
    <s v="27600 9999999910152"/>
    <n v="9999999910152"/>
    <s v=" "/>
    <n v="199.96100000000001"/>
    <n v="655"/>
    <n v="5.0000000000000001E-3"/>
    <n v="14.4"/>
    <n v="22.6"/>
    <n v="2879"/>
    <n v="4519"/>
    <n v="3"/>
    <x v="2"/>
    <n v="1"/>
    <n v="4519"/>
    <n v="200"/>
    <n v="1"/>
    <n v="2879"/>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45"/>
    <s v="Polyline"/>
    <n v="1"/>
    <n v="69945"/>
    <n v="1"/>
    <n v="69945"/>
    <s v="27800 9999999910152"/>
    <n v="9999999910152"/>
    <s v=" "/>
    <n v="199.96100000000001"/>
    <n v="656"/>
    <n v="0.01"/>
    <n v="14.4"/>
    <n v="22.6"/>
    <n v="2879"/>
    <n v="4519"/>
    <n v="3"/>
    <x v="2"/>
    <n v="1"/>
    <n v="4519"/>
    <n v="200"/>
    <n v="1"/>
    <n v="2879"/>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46"/>
    <s v="Polyline"/>
    <n v="1"/>
    <n v="69946"/>
    <n v="1"/>
    <n v="69946"/>
    <s v="28000 9999999910152"/>
    <n v="9999999910152"/>
    <s v=" "/>
    <n v="199.96100000000001"/>
    <n v="657"/>
    <n v="1.4999999999999999E-2"/>
    <n v="14.4"/>
    <n v="22.6"/>
    <n v="2879"/>
    <n v="4519"/>
    <n v="3"/>
    <x v="2"/>
    <n v="1"/>
    <n v="4519"/>
    <n v="200"/>
    <n v="1"/>
    <n v="2879"/>
    <n v="200"/>
    <n v="1"/>
    <n v="1"/>
    <n v="3"/>
    <s v="island-braided"/>
    <s v="Oncorhynchus mykiss"/>
    <s v="summer"/>
    <x v="0"/>
    <x v="1"/>
    <x v="2"/>
    <s v="ACPEN-s (Ca)"/>
    <s v="na"/>
    <s v="na"/>
    <s v="independent"/>
    <s v="extirpated via barriers"/>
    <s v="anthropogenically blocked"/>
    <s v="LARLWSD000040"/>
    <s v=" "/>
    <s v="N"/>
    <s v=" "/>
    <s v="Interior Columbia"/>
    <n v="0"/>
    <n v="639808.422747"/>
    <n v="2961648440.3600001"/>
  </r>
  <r>
    <n v="69963"/>
    <s v="Polyline"/>
    <n v="1"/>
    <n v="69963"/>
    <n v="1"/>
    <n v="69963"/>
    <s v="31400 9999999910152"/>
    <n v="9999999910152"/>
    <s v=" "/>
    <n v="199.95"/>
    <n v="679"/>
    <n v="1.4999999999999999E-2"/>
    <n v="12.2"/>
    <n v="19.3"/>
    <n v="2439"/>
    <n v="3859"/>
    <n v="3"/>
    <x v="2"/>
    <n v="1"/>
    <n v="3859"/>
    <n v="200"/>
    <n v="1"/>
    <n v="2439"/>
    <n v="2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69964"/>
    <s v="Polyline"/>
    <n v="1"/>
    <n v="69964"/>
    <n v="1"/>
    <n v="69964"/>
    <s v="31600 9999999910152"/>
    <n v="9999999910152"/>
    <s v=" "/>
    <n v="199.94800000000001"/>
    <n v="680"/>
    <n v="0.01"/>
    <n v="12.2"/>
    <n v="19.3"/>
    <n v="2439"/>
    <n v="3859"/>
    <n v="3"/>
    <x v="2"/>
    <n v="1"/>
    <n v="3859"/>
    <n v="200"/>
    <n v="1"/>
    <n v="2439"/>
    <n v="200"/>
    <n v="1"/>
    <n v="0"/>
    <n v="4"/>
    <s v="island-braided"/>
    <s v="Oncorhynchus mykiss"/>
    <s v="summer"/>
    <x v="0"/>
    <x v="1"/>
    <x v="2"/>
    <s v="ACPEN-s (Ca)"/>
    <s v="na"/>
    <s v="na"/>
    <s v="independent"/>
    <s v="extirpated via barriers"/>
    <s v="anthropogenically blocked"/>
    <s v="LARLWSD000040"/>
    <s v=" "/>
    <s v="N"/>
    <s v=" "/>
    <s v="Interior Columbia"/>
    <n v="0"/>
    <n v="639808.422747"/>
    <n v="2961648440.3600001"/>
  </r>
  <r>
    <n v="70029"/>
    <s v="Polyline"/>
    <n v="1"/>
    <n v="70029"/>
    <n v="1"/>
    <n v="70029"/>
    <s v="44600 9999999910152"/>
    <n v="9999999910152"/>
    <s v=" "/>
    <n v="199.93100000000001"/>
    <n v="745"/>
    <n v="5.0000000000000001E-3"/>
    <n v="8.8000000000000007"/>
    <n v="14.4"/>
    <n v="1759"/>
    <n v="2879"/>
    <n v="3"/>
    <x v="2"/>
    <n v="1"/>
    <n v="2879"/>
    <n v="200"/>
    <n v="1"/>
    <n v="1759"/>
    <n v="200"/>
    <n v="1"/>
    <n v="1"/>
    <n v="4"/>
    <s v="island-braided"/>
    <s v="Oncorhynchus mykiss"/>
    <s v="summer"/>
    <x v="0"/>
    <x v="1"/>
    <x v="2"/>
    <s v="ACPEN-s (Ca)"/>
    <s v="na"/>
    <s v="na"/>
    <s v="independent"/>
    <s v="extirpated via barriers"/>
    <s v="anthropogenically blocked"/>
    <s v="LARLWSD000040"/>
    <s v=" "/>
    <s v="N"/>
    <s v=" "/>
    <s v="Interior Columbia"/>
    <n v="0"/>
    <n v="639808.422747"/>
    <n v="2961648440.3600001"/>
  </r>
  <r>
    <n v="71798"/>
    <s v="Polyline"/>
    <n v="1"/>
    <n v="71798"/>
    <n v="1"/>
    <n v="71798"/>
    <s v="204 9999999910989"/>
    <n v="9999999910989"/>
    <s v=" "/>
    <n v="4.62"/>
    <n v="640"/>
    <n v="0"/>
    <n v="14.7"/>
    <n v="23.1"/>
    <n v="68"/>
    <n v="107"/>
    <n v="2"/>
    <x v="2"/>
    <n v="0.5"/>
    <n v="54"/>
    <n v="2"/>
    <n v="1"/>
    <n v="68"/>
    <n v="5"/>
    <n v="0"/>
    <n v="0"/>
    <n v="3"/>
    <s v="meandering"/>
    <s v="Oncorhynchus mykiss"/>
    <s v="summer"/>
    <x v="0"/>
    <x v="1"/>
    <x v="2"/>
    <s v="ACPEN-s (Ca)"/>
    <s v="na"/>
    <s v="na"/>
    <s v="independent"/>
    <s v="extirpated via barriers"/>
    <s v="anthropogenically blocked"/>
    <s v="LARLWSD000040"/>
    <s v=" "/>
    <s v="N"/>
    <s v=" "/>
    <s v="Interior Columbia"/>
    <n v="0"/>
    <n v="639808.422747"/>
    <n v="2961648440.3600001"/>
  </r>
  <r>
    <n v="71847"/>
    <s v="Polyline"/>
    <n v="1"/>
    <n v="71847"/>
    <n v="1"/>
    <n v="71847"/>
    <s v="368 9999999911015"/>
    <n v="9999999911015"/>
    <s v=" "/>
    <n v="168.03100000000001"/>
    <n v="672"/>
    <n v="1.2E-2"/>
    <n v="12.2"/>
    <n v="19.3"/>
    <n v="2050"/>
    <n v="3243"/>
    <n v="3"/>
    <x v="2"/>
    <n v="1"/>
    <n v="3243"/>
    <n v="168"/>
    <n v="1"/>
    <n v="2050"/>
    <n v="168"/>
    <n v="0"/>
    <n v="0"/>
    <n v="4"/>
    <s v="island-braided"/>
    <s v="Oncorhynchus mykiss"/>
    <s v="summer"/>
    <x v="0"/>
    <x v="1"/>
    <x v="2"/>
    <s v="ACPEN-s (Ca)"/>
    <s v="na"/>
    <s v="na"/>
    <s v="independent"/>
    <s v="extirpated via barriers"/>
    <s v="anthropogenically blocked"/>
    <s v="LARLWSD000040"/>
    <s v=" "/>
    <s v="N"/>
    <s v=" "/>
    <s v="Interior Columbia"/>
    <n v="0"/>
    <n v="639808.422747"/>
    <n v="2961648440.3600001"/>
  </r>
  <r>
    <n v="73121"/>
    <s v="Polyline"/>
    <n v="1"/>
    <n v="73121"/>
    <n v="1"/>
    <n v="73121"/>
    <s v="1200 9999999941650"/>
    <n v="9999999941650"/>
    <s v=" "/>
    <n v="199.98699999999999"/>
    <n v="448"/>
    <n v="1.4999999999999999E-2"/>
    <n v="9.6999999999999993"/>
    <n v="15.6"/>
    <n v="1940"/>
    <n v="3120"/>
    <n v="3"/>
    <x v="2"/>
    <n v="1"/>
    <n v="3120"/>
    <n v="200"/>
    <n v="1"/>
    <n v="1940"/>
    <n v="20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3126"/>
    <s v="Polyline"/>
    <n v="1"/>
    <n v="73126"/>
    <n v="1"/>
    <n v="73126"/>
    <s v="2200 9999999941650"/>
    <n v="9999999941650"/>
    <s v=" "/>
    <n v="199.99100000000001"/>
    <n v="461"/>
    <n v="1.4999999999999999E-2"/>
    <n v="9.5"/>
    <n v="15.4"/>
    <n v="1900"/>
    <n v="3080"/>
    <n v="3"/>
    <x v="2"/>
    <n v="1"/>
    <n v="3080"/>
    <n v="200"/>
    <n v="1"/>
    <n v="1900"/>
    <n v="200"/>
    <n v="1"/>
    <n v="0"/>
    <n v="3"/>
    <s v="meandering"/>
    <s v="Oncorhynchus mykiss"/>
    <s v="summer"/>
    <x v="0"/>
    <x v="1"/>
    <x v="3"/>
    <s v="ACKET-s (Ca)"/>
    <s v="na"/>
    <s v="na"/>
    <s v="independent"/>
    <s v="extirpated via barriers"/>
    <s v="anthropogenically blocked"/>
    <s v="KETLWSD000091"/>
    <s v=" "/>
    <s v="N"/>
    <s v=" "/>
    <s v="Interior Columbia"/>
    <n v="0"/>
    <n v="303166.86767499999"/>
    <n v="2004367655.5999999"/>
  </r>
  <r>
    <n v="74791"/>
    <s v="Polyline"/>
    <n v="1"/>
    <n v="74791"/>
    <n v="1"/>
    <n v="74791"/>
    <s v="5800 9999999941749"/>
    <n v="9999999941749"/>
    <s v=" "/>
    <n v="199.946"/>
    <n v="612"/>
    <n v="1.4999999999999999E-2"/>
    <n v="4"/>
    <n v="7.2"/>
    <n v="800"/>
    <n v="1440"/>
    <n v="3"/>
    <x v="2"/>
    <n v="1"/>
    <n v="1440"/>
    <n v="200"/>
    <n v="1"/>
    <n v="800"/>
    <n v="200"/>
    <n v="1"/>
    <n v="1"/>
    <n v="2"/>
    <s v="meandering"/>
    <s v="Oncorhynchus mykiss"/>
    <s v="summer"/>
    <x v="0"/>
    <x v="1"/>
    <x v="3"/>
    <s v="ACKET-s (Ca)"/>
    <s v="na"/>
    <s v="na"/>
    <s v="independent"/>
    <s v="extirpated via barriers"/>
    <s v="anthropogenically blocked"/>
    <s v="KETLWSD000083"/>
    <s v=" "/>
    <s v="N"/>
    <s v=" "/>
    <s v="Interior Columbia"/>
    <n v="0"/>
    <n v="139178.15036900001"/>
    <n v="718905104.65100002"/>
  </r>
  <r>
    <n v="77770"/>
    <s v="Polyline"/>
    <n v="1"/>
    <n v="77770"/>
    <n v="1"/>
    <n v="77770"/>
    <s v="15000 9999999905543"/>
    <n v="9999999905543"/>
    <s v=" "/>
    <n v="199.92400000000001"/>
    <n v="930"/>
    <n v="0.01"/>
    <n v="8"/>
    <n v="13.2"/>
    <n v="1599"/>
    <n v="2639"/>
    <n v="3"/>
    <x v="2"/>
    <n v="1"/>
    <n v="2639"/>
    <n v="200"/>
    <n v="1"/>
    <n v="1599"/>
    <n v="200"/>
    <n v="1"/>
    <n v="1"/>
    <n v="3"/>
    <s v="island-braided"/>
    <s v="Oncorhynchus mykiss"/>
    <s v="summer"/>
    <x v="0"/>
    <x v="1"/>
    <x v="6"/>
    <s v="ACKOO-s (Ca)"/>
    <s v="na"/>
    <s v="na"/>
    <s v="independent"/>
    <s v="extirpated via barriers"/>
    <s v="anthropogenically blocked"/>
    <s v="SLOCWSD000031"/>
    <s v=" "/>
    <s v="N"/>
    <s v=" "/>
    <s v="Interior Columbia"/>
    <n v="0"/>
    <n v="349092.37467400002"/>
    <n v="3140345868.5500002"/>
  </r>
  <r>
    <n v="77774"/>
    <s v="Polyline"/>
    <n v="1"/>
    <n v="77774"/>
    <n v="1"/>
    <n v="77774"/>
    <s v="15800 9999999905543"/>
    <n v="9999999905543"/>
    <s v=" "/>
    <n v="199.92400000000001"/>
    <n v="941"/>
    <n v="1.4999999999999999E-2"/>
    <n v="8"/>
    <n v="13.1"/>
    <n v="1599"/>
    <n v="2619"/>
    <n v="3"/>
    <x v="2"/>
    <n v="1"/>
    <n v="2619"/>
    <n v="200"/>
    <n v="1"/>
    <n v="1599"/>
    <n v="200"/>
    <n v="1"/>
    <n v="1"/>
    <n v="3"/>
    <s v="island-braided"/>
    <s v="Oncorhynchus mykiss"/>
    <s v="summer"/>
    <x v="0"/>
    <x v="1"/>
    <x v="6"/>
    <s v="ACKOO-s (Ca)"/>
    <s v="na"/>
    <s v="na"/>
    <s v="independent"/>
    <s v="extirpated via barriers"/>
    <s v="anthropogenically blocked"/>
    <s v="SLOCWSD000031"/>
    <s v=" "/>
    <s v="N"/>
    <s v=" "/>
    <s v="Interior Columbia"/>
    <n v="0"/>
    <n v="349092.37467400002"/>
    <n v="3140345868.5500002"/>
  </r>
  <r>
    <n v="79396"/>
    <s v="Polyline"/>
    <n v="1"/>
    <n v="79396"/>
    <n v="1"/>
    <n v="79396"/>
    <s v="200 9999999905675"/>
    <n v="9999999905675"/>
    <s v=" "/>
    <n v="200.25700000000001"/>
    <n v="534"/>
    <n v="5.0000000000000001E-3"/>
    <n v="4.3"/>
    <n v="7.6"/>
    <n v="861"/>
    <n v="1522"/>
    <n v="3"/>
    <x v="2"/>
    <n v="1"/>
    <n v="1522"/>
    <n v="200"/>
    <n v="1"/>
    <n v="861"/>
    <n v="2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79397"/>
    <s v="Polyline"/>
    <n v="1"/>
    <n v="79397"/>
    <n v="1"/>
    <n v="79397"/>
    <s v="400 9999999905675"/>
    <n v="9999999905675"/>
    <s v=" "/>
    <n v="200.06"/>
    <n v="537"/>
    <n v="1.4999999999999999E-2"/>
    <n v="4.3"/>
    <n v="7.6"/>
    <n v="860"/>
    <n v="1520"/>
    <n v="3"/>
    <x v="2"/>
    <n v="1"/>
    <n v="1520"/>
    <n v="200"/>
    <n v="1"/>
    <n v="860"/>
    <n v="200"/>
    <n v="0"/>
    <n v="0"/>
    <n v="2"/>
    <s v="island-braided"/>
    <s v="Oncorhynchus mykiss"/>
    <s v="summer"/>
    <x v="0"/>
    <x v="1"/>
    <x v="6"/>
    <s v="ACKOO-s (Ca)"/>
    <s v="na"/>
    <s v="na"/>
    <s v="independent"/>
    <s v="extirpated via barriers"/>
    <s v="anthropogenically blocked"/>
    <s v="SLOCWSD000012"/>
    <s v=" "/>
    <s v="N"/>
    <s v=" "/>
    <s v="Interior Columbia"/>
    <n v="0"/>
    <n v="1070547.8663900001"/>
    <n v="6882901077.6400003"/>
  </r>
  <r>
    <n v="83508"/>
    <s v="Polyline"/>
    <n v="1"/>
    <n v="83508"/>
    <n v="1"/>
    <n v="83508"/>
    <s v="600 9999999906070"/>
    <n v="9999999906070"/>
    <s v=" "/>
    <n v="200.09100000000001"/>
    <n v="505"/>
    <n v="5.0000000000000001E-3"/>
    <n v="15"/>
    <n v="23.4"/>
    <n v="3001"/>
    <n v="4682"/>
    <n v="3"/>
    <x v="2"/>
    <n v="1"/>
    <n v="4682"/>
    <n v="200"/>
    <n v="1"/>
    <n v="3001"/>
    <n v="200"/>
    <n v="1"/>
    <n v="0"/>
    <n v="2"/>
    <s v="island-braided"/>
    <s v="Oncorhynchus mykiss"/>
    <s v="summer"/>
    <x v="0"/>
    <x v="1"/>
    <x v="6"/>
    <s v="ACKOO-s (Ca)"/>
    <s v="na"/>
    <s v="na"/>
    <s v="independent"/>
    <s v="extirpated via barriers"/>
    <s v="anthropogenically blocked"/>
    <s v="SLOCWSD000036"/>
    <s v=" "/>
    <s v="N"/>
    <s v=" "/>
    <s v="Interior Columbia"/>
    <n v="0"/>
    <n v="358896.92311899998"/>
    <n v="2576274112.7600002"/>
  </r>
  <r>
    <n v="83570"/>
    <s v="Polyline"/>
    <n v="1"/>
    <n v="83570"/>
    <n v="1"/>
    <n v="83570"/>
    <s v="13000 9999999906070"/>
    <n v="9999999906070"/>
    <s v=" "/>
    <n v="199.97200000000001"/>
    <n v="632"/>
    <n v="5.0000000000000001E-3"/>
    <n v="9.6"/>
    <n v="15.5"/>
    <n v="1920"/>
    <n v="3100"/>
    <n v="3"/>
    <x v="2"/>
    <n v="1"/>
    <n v="3100"/>
    <n v="200"/>
    <n v="1"/>
    <n v="1920"/>
    <n v="200"/>
    <n v="1"/>
    <n v="1"/>
    <n v="3"/>
    <s v="island-braided"/>
    <s v="Oncorhynchus mykiss"/>
    <s v="summer"/>
    <x v="0"/>
    <x v="1"/>
    <x v="6"/>
    <s v="ACKOO-s (Ca)"/>
    <s v="na"/>
    <s v="na"/>
    <s v="independent"/>
    <s v="extirpated via barriers"/>
    <s v="anthropogenically blocked"/>
    <s v="SLOCWSD000036"/>
    <s v=" "/>
    <s v="N"/>
    <s v=" "/>
    <s v="Interior Columbia"/>
    <n v="0"/>
    <n v="358896.92311899998"/>
    <n v="2576274112.7600002"/>
  </r>
  <r>
    <n v="83631"/>
    <s v="Polyline"/>
    <n v="1"/>
    <n v="83631"/>
    <n v="1"/>
    <n v="83631"/>
    <s v="25200 9999999906070"/>
    <n v="9999999906070"/>
    <s v=" "/>
    <n v="200.036"/>
    <n v="652"/>
    <n v="0.01"/>
    <n v="6.7"/>
    <n v="11.3"/>
    <n v="1340"/>
    <n v="2260"/>
    <n v="3"/>
    <x v="2"/>
    <n v="1"/>
    <n v="2260"/>
    <n v="200"/>
    <n v="1"/>
    <n v="1340"/>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34"/>
    <s v="Polyline"/>
    <n v="1"/>
    <n v="83634"/>
    <n v="1"/>
    <n v="83634"/>
    <s v="25800 9999999906070"/>
    <n v="9999999906070"/>
    <s v=" "/>
    <n v="200.036"/>
    <n v="653"/>
    <n v="1.4999999999999999E-2"/>
    <n v="6.7"/>
    <n v="11.3"/>
    <n v="1340"/>
    <n v="2260"/>
    <n v="3"/>
    <x v="2"/>
    <n v="1"/>
    <n v="2260"/>
    <n v="200"/>
    <n v="1"/>
    <n v="1340"/>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37"/>
    <s v="Polyline"/>
    <n v="1"/>
    <n v="83637"/>
    <n v="1"/>
    <n v="83637"/>
    <s v="26400 9999999906070"/>
    <n v="9999999906070"/>
    <s v=" "/>
    <n v="200.06200000000001"/>
    <n v="653"/>
    <n v="5.0000000000000001E-3"/>
    <n v="6.7"/>
    <n v="11.2"/>
    <n v="1340"/>
    <n v="2241"/>
    <n v="3"/>
    <x v="2"/>
    <n v="1"/>
    <n v="2241"/>
    <n v="200"/>
    <n v="1"/>
    <n v="1340"/>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39"/>
    <s v="Polyline"/>
    <n v="1"/>
    <n v="83639"/>
    <n v="1"/>
    <n v="83639"/>
    <s v="26800 9999999906070"/>
    <n v="9999999906070"/>
    <s v=" "/>
    <n v="200.13399999999999"/>
    <n v="655"/>
    <n v="5.0000000000000001E-3"/>
    <n v="6.7"/>
    <n v="11.2"/>
    <n v="1341"/>
    <n v="2242"/>
    <n v="3"/>
    <x v="2"/>
    <n v="1"/>
    <n v="2242"/>
    <n v="200"/>
    <n v="1"/>
    <n v="1341"/>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0"/>
    <s v="Polyline"/>
    <n v="1"/>
    <n v="83640"/>
    <n v="1"/>
    <n v="83640"/>
    <s v="27000 9999999906070"/>
    <n v="9999999906070"/>
    <s v=" "/>
    <n v="200.16900000000001"/>
    <n v="655"/>
    <n v="5.0000000000000001E-3"/>
    <n v="6.7"/>
    <n v="11.2"/>
    <n v="1341"/>
    <n v="2242"/>
    <n v="3"/>
    <x v="2"/>
    <n v="1"/>
    <n v="2242"/>
    <n v="200"/>
    <n v="1"/>
    <n v="1341"/>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1"/>
    <s v="Polyline"/>
    <n v="1"/>
    <n v="83641"/>
    <n v="1"/>
    <n v="83641"/>
    <s v="27200 9999999906070"/>
    <n v="9999999906070"/>
    <s v=" "/>
    <n v="200.11699999999999"/>
    <n v="656"/>
    <n v="5.0000000000000001E-3"/>
    <n v="6.6"/>
    <n v="11.1"/>
    <n v="1321"/>
    <n v="2221"/>
    <n v="3"/>
    <x v="2"/>
    <n v="1"/>
    <n v="2221"/>
    <n v="200"/>
    <n v="1"/>
    <n v="1321"/>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2"/>
    <s v="Polyline"/>
    <n v="1"/>
    <n v="83642"/>
    <n v="1"/>
    <n v="83642"/>
    <s v="27400 9999999906070"/>
    <n v="9999999906070"/>
    <s v=" "/>
    <n v="200.11699999999999"/>
    <n v="657"/>
    <n v="1.4999999999999999E-2"/>
    <n v="6.6"/>
    <n v="11.1"/>
    <n v="1321"/>
    <n v="2221"/>
    <n v="3"/>
    <x v="2"/>
    <n v="1"/>
    <n v="2221"/>
    <n v="200"/>
    <n v="1"/>
    <n v="1321"/>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3"/>
    <s v="Polyline"/>
    <n v="1"/>
    <n v="83643"/>
    <n v="1"/>
    <n v="83643"/>
    <s v="27600 9999999906070"/>
    <n v="9999999906070"/>
    <s v=" "/>
    <n v="200.11699999999999"/>
    <n v="658"/>
    <n v="1.4999999999999999E-2"/>
    <n v="6.6"/>
    <n v="11.1"/>
    <n v="1321"/>
    <n v="2221"/>
    <n v="3"/>
    <x v="2"/>
    <n v="1"/>
    <n v="2221"/>
    <n v="200"/>
    <n v="1"/>
    <n v="1321"/>
    <n v="200"/>
    <n v="1"/>
    <n v="1"/>
    <n v="4"/>
    <s v="meandering"/>
    <s v="Oncorhynchus mykiss"/>
    <s v="summer"/>
    <x v="0"/>
    <x v="1"/>
    <x v="6"/>
    <s v="ACKOO-s (Ca)"/>
    <s v="na"/>
    <s v="na"/>
    <s v="independent"/>
    <s v="extirpated via barriers"/>
    <s v="anthropogenically blocked"/>
    <s v="SLOCWSD000036"/>
    <s v=" "/>
    <s v="N"/>
    <s v=" "/>
    <s v="Interior Columbia"/>
    <n v="0"/>
    <n v="358896.92311899998"/>
    <n v="2576274112.7600002"/>
  </r>
  <r>
    <n v="83647"/>
    <s v="Polyline"/>
    <n v="1"/>
    <n v="83647"/>
    <n v="1"/>
    <n v="83647"/>
    <s v="28400 9999999906070"/>
    <n v="9999999906070"/>
    <s v=" "/>
    <n v="200.11699999999999"/>
    <n v="664"/>
    <n v="0.01"/>
    <n v="6.6"/>
    <n v="11"/>
    <n v="1321"/>
    <n v="2201"/>
    <n v="3"/>
    <x v="2"/>
    <n v="1"/>
    <n v="2201"/>
    <n v="200"/>
    <n v="1"/>
    <n v="1321"/>
    <n v="20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3648"/>
    <s v="Polyline"/>
    <n v="1"/>
    <n v="83648"/>
    <n v="1"/>
    <n v="83648"/>
    <s v="28600 9999999906070"/>
    <n v="9999999906070"/>
    <s v=" "/>
    <n v="200.11699999999999"/>
    <n v="666"/>
    <n v="0.01"/>
    <n v="6.6"/>
    <n v="11"/>
    <n v="1321"/>
    <n v="2201"/>
    <n v="3"/>
    <x v="2"/>
    <n v="1"/>
    <n v="2201"/>
    <n v="200"/>
    <n v="1"/>
    <n v="1321"/>
    <n v="20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3649"/>
    <s v="Polyline"/>
    <n v="1"/>
    <n v="83649"/>
    <n v="1"/>
    <n v="83649"/>
    <s v="28800 9999999906070"/>
    <n v="9999999906070"/>
    <s v=" "/>
    <n v="200.11699999999999"/>
    <n v="667"/>
    <n v="1.4999999999999999E-2"/>
    <n v="6.5"/>
    <n v="11"/>
    <n v="1301"/>
    <n v="2201"/>
    <n v="3"/>
    <x v="2"/>
    <n v="1"/>
    <n v="2201"/>
    <n v="200"/>
    <n v="1"/>
    <n v="1301"/>
    <n v="20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3651"/>
    <s v="Polyline"/>
    <n v="1"/>
    <n v="83651"/>
    <n v="1"/>
    <n v="83651"/>
    <s v="29200 9999999906070"/>
    <n v="9999999906070"/>
    <s v=" "/>
    <n v="200.14500000000001"/>
    <n v="674"/>
    <n v="1.4999999999999999E-2"/>
    <n v="4.7"/>
    <n v="8.3000000000000007"/>
    <n v="941"/>
    <n v="1661"/>
    <n v="3"/>
    <x v="2"/>
    <n v="1"/>
    <n v="1661"/>
    <n v="200"/>
    <n v="1"/>
    <n v="941"/>
    <n v="200"/>
    <n v="1"/>
    <n v="1"/>
    <n v="4"/>
    <s v="island-braided"/>
    <s v="Oncorhynchus mykiss"/>
    <s v="summer"/>
    <x v="0"/>
    <x v="1"/>
    <x v="6"/>
    <s v="ACKOO-s (Ca)"/>
    <s v="na"/>
    <s v="na"/>
    <s v="independent"/>
    <s v="extirpated via barriers"/>
    <s v="anthropogenically blocked"/>
    <s v="SLOCWSD000036"/>
    <s v=" "/>
    <s v="N"/>
    <s v=" "/>
    <s v="Interior Columbia"/>
    <n v="0"/>
    <n v="358896.92311899998"/>
    <n v="2576274112.7600002"/>
  </r>
  <r>
    <n v="84458"/>
    <s v="Polyline"/>
    <n v="1"/>
    <n v="84458"/>
    <n v="1"/>
    <n v="84458"/>
    <s v="6200 9999999906159"/>
    <n v="9999999906159"/>
    <s v=" "/>
    <n v="200.416"/>
    <n v="660"/>
    <n v="5.0000000000000001E-3"/>
    <n v="6.6"/>
    <n v="11"/>
    <n v="1323"/>
    <n v="2205"/>
    <n v="3"/>
    <x v="2"/>
    <n v="1"/>
    <n v="2205"/>
    <n v="200"/>
    <n v="1"/>
    <n v="1323"/>
    <n v="200"/>
    <n v="1"/>
    <n v="1"/>
    <n v="4"/>
    <s v="island-braided"/>
    <s v="Oncorhynchus mykiss"/>
    <s v="summer"/>
    <x v="0"/>
    <x v="1"/>
    <x v="6"/>
    <s v="ACKOO-s (Ca)"/>
    <s v="na"/>
    <s v="na"/>
    <s v="independent"/>
    <s v="extirpated via barriers"/>
    <s v="anthropogenically blocked"/>
    <s v="SLOCWSD000008"/>
    <s v=" "/>
    <s v="N"/>
    <s v=" "/>
    <s v="Interior Columbia"/>
    <n v="0"/>
    <n v="215756.85376100001"/>
    <n v="1338902647.04"/>
  </r>
  <r>
    <n v="86002"/>
    <s v="Polyline"/>
    <n v="1"/>
    <n v="86002"/>
    <n v="1"/>
    <n v="86002"/>
    <s v="27600 9999999906312"/>
    <n v="9999999906312"/>
    <s v=" "/>
    <n v="199.661"/>
    <n v="1107"/>
    <n v="5.0000000000000001E-3"/>
    <n v="5.8"/>
    <n v="9.8000000000000007"/>
    <n v="1158"/>
    <n v="1957"/>
    <n v="3"/>
    <x v="2"/>
    <n v="1"/>
    <n v="1957"/>
    <n v="200"/>
    <n v="1"/>
    <n v="1158"/>
    <n v="200"/>
    <n v="1"/>
    <n v="0"/>
    <n v="4"/>
    <s v="island-braided"/>
    <s v="Oncorhynchus mykiss"/>
    <s v="summer"/>
    <x v="0"/>
    <x v="1"/>
    <x v="6"/>
    <s v="ACKOO-s (Ca)"/>
    <s v="na"/>
    <s v="na"/>
    <s v="independent"/>
    <s v="extirpated via barriers"/>
    <s v="anthropogenically blocked"/>
    <s v="SLOCWSD000003"/>
    <s v=" "/>
    <s v="N"/>
    <s v=" "/>
    <s v="Interior Columbia"/>
    <n v="0"/>
    <n v="336733.92217199999"/>
    <n v="1856759088.6600001"/>
  </r>
  <r>
    <n v="86016"/>
    <s v="Polyline"/>
    <n v="1"/>
    <n v="86016"/>
    <n v="1"/>
    <n v="86016"/>
    <s v="30400 9999999906312"/>
    <n v="9999999906312"/>
    <s v=" "/>
    <n v="199.755"/>
    <n v="1149"/>
    <n v="0.01"/>
    <n v="5.4"/>
    <n v="9.1999999999999993"/>
    <n v="1079"/>
    <n v="1838"/>
    <n v="3"/>
    <x v="2"/>
    <n v="1"/>
    <n v="1838"/>
    <n v="200"/>
    <n v="1"/>
    <n v="1079"/>
    <n v="2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17"/>
    <s v="Polyline"/>
    <n v="1"/>
    <n v="86017"/>
    <n v="1"/>
    <n v="86017"/>
    <s v="30600 9999999906312"/>
    <n v="9999999906312"/>
    <s v=" "/>
    <n v="199.75200000000001"/>
    <n v="1148"/>
    <n v="0.01"/>
    <n v="5.4"/>
    <n v="9.1999999999999993"/>
    <n v="1079"/>
    <n v="1838"/>
    <n v="3"/>
    <x v="2"/>
    <n v="1"/>
    <n v="1838"/>
    <n v="200"/>
    <n v="1"/>
    <n v="1079"/>
    <n v="2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20"/>
    <s v="Polyline"/>
    <n v="1"/>
    <n v="86020"/>
    <n v="1"/>
    <n v="86020"/>
    <s v="31200 9999999906312"/>
    <n v="9999999906312"/>
    <s v=" "/>
    <n v="199.98699999999999"/>
    <n v="1158"/>
    <n v="1.4999999999999999E-2"/>
    <n v="5.2"/>
    <n v="9"/>
    <n v="1040"/>
    <n v="1800"/>
    <n v="3"/>
    <x v="2"/>
    <n v="1"/>
    <n v="1800"/>
    <n v="200"/>
    <n v="1"/>
    <n v="1040"/>
    <n v="2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021"/>
    <s v="Polyline"/>
    <n v="1"/>
    <n v="86021"/>
    <n v="1"/>
    <n v="86021"/>
    <s v="31400 9999999906312"/>
    <n v="9999999906312"/>
    <s v=" "/>
    <n v="199.988"/>
    <n v="1161"/>
    <n v="1.4999999999999999E-2"/>
    <n v="5.2"/>
    <n v="9"/>
    <n v="1040"/>
    <n v="1800"/>
    <n v="3"/>
    <x v="2"/>
    <n v="1"/>
    <n v="1800"/>
    <n v="200"/>
    <n v="1"/>
    <n v="1040"/>
    <n v="200"/>
    <n v="1"/>
    <n v="1"/>
    <n v="4"/>
    <s v="island-braided"/>
    <s v="Oncorhynchus mykiss"/>
    <s v="summer"/>
    <x v="0"/>
    <x v="1"/>
    <x v="6"/>
    <s v="ACKOO-s (Ca)"/>
    <s v="na"/>
    <s v="na"/>
    <s v="independent"/>
    <s v="extirpated via barriers"/>
    <s v="anthropogenically blocked"/>
    <s v="SLOCWSD000003"/>
    <s v=" "/>
    <s v="N"/>
    <s v=" "/>
    <s v="Interior Columbia"/>
    <n v="0"/>
    <n v="336733.92217199999"/>
    <n v="1856759088.6600001"/>
  </r>
  <r>
    <n v="86489"/>
    <s v="Polyline"/>
    <n v="1"/>
    <n v="86489"/>
    <n v="1"/>
    <n v="86489"/>
    <s v="11000 9999999906351"/>
    <n v="9999999906351"/>
    <s v=" "/>
    <n v="200.27600000000001"/>
    <n v="876"/>
    <n v="0.01"/>
    <n v="9.6999999999999993"/>
    <n v="15.6"/>
    <n v="1943"/>
    <n v="3124"/>
    <n v="3"/>
    <x v="2"/>
    <n v="1"/>
    <n v="3124"/>
    <n v="200"/>
    <n v="1"/>
    <n v="1943"/>
    <n v="200"/>
    <n v="1"/>
    <n v="0"/>
    <n v="4"/>
    <s v="meandering"/>
    <s v="Oncorhynchus mykiss"/>
    <s v="summer"/>
    <x v="0"/>
    <x v="1"/>
    <x v="6"/>
    <s v="ACKOO-s (Ca)"/>
    <s v="na"/>
    <s v="na"/>
    <s v="independent"/>
    <s v="extirpated via barriers"/>
    <s v="anthropogenically blocked"/>
    <s v="SLOCWSD000005"/>
    <s v=" "/>
    <s v="N"/>
    <s v=" "/>
    <s v="Interior Columbia"/>
    <n v="0"/>
    <n v="255369.499694"/>
    <n v="1695428198.4100001"/>
  </r>
  <r>
    <n v="86495"/>
    <s v="Polyline"/>
    <n v="1"/>
    <n v="86495"/>
    <n v="1"/>
    <n v="86495"/>
    <s v="12200 9999999906351"/>
    <n v="9999999906351"/>
    <s v=" "/>
    <n v="199.964"/>
    <n v="877"/>
    <n v="0.01"/>
    <n v="9.6999999999999993"/>
    <n v="15.5"/>
    <n v="1940"/>
    <n v="3099"/>
    <n v="3"/>
    <x v="2"/>
    <n v="1"/>
    <n v="3099"/>
    <n v="200"/>
    <n v="1"/>
    <n v="1940"/>
    <n v="2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496"/>
    <s v="Polyline"/>
    <n v="1"/>
    <n v="86496"/>
    <n v="1"/>
    <n v="86496"/>
    <s v="12400 9999999906351"/>
    <n v="9999999906351"/>
    <s v=" "/>
    <n v="199.964"/>
    <n v="876"/>
    <n v="5.0000000000000001E-3"/>
    <n v="9.6999999999999993"/>
    <n v="15.5"/>
    <n v="1940"/>
    <n v="3099"/>
    <n v="3"/>
    <x v="2"/>
    <n v="1"/>
    <n v="3099"/>
    <n v="200"/>
    <n v="1"/>
    <n v="1940"/>
    <n v="2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498"/>
    <s v="Polyline"/>
    <n v="1"/>
    <n v="86498"/>
    <n v="1"/>
    <n v="86498"/>
    <s v="12800 9999999906351"/>
    <n v="9999999906351"/>
    <s v=" "/>
    <n v="199.964"/>
    <n v="877"/>
    <n v="5.0000000000000001E-3"/>
    <n v="9.6"/>
    <n v="15.5"/>
    <n v="1920"/>
    <n v="3099"/>
    <n v="3"/>
    <x v="2"/>
    <n v="1"/>
    <n v="3099"/>
    <n v="200"/>
    <n v="1"/>
    <n v="1920"/>
    <n v="200"/>
    <n v="1"/>
    <n v="1"/>
    <n v="4"/>
    <s v="island-braided"/>
    <s v="Oncorhynchus mykiss"/>
    <s v="summer"/>
    <x v="0"/>
    <x v="1"/>
    <x v="6"/>
    <s v="ACKOO-s (Ca)"/>
    <s v="na"/>
    <s v="na"/>
    <s v="independent"/>
    <s v="extirpated via barriers"/>
    <s v="anthropogenically blocked"/>
    <s v="SLOCWSD000005"/>
    <s v=" "/>
    <s v="N"/>
    <s v=" "/>
    <s v="Interior Columbia"/>
    <n v="0"/>
    <n v="255369.499694"/>
    <n v="1695428198.4100001"/>
  </r>
  <r>
    <n v="86500"/>
    <s v="Polyline"/>
    <n v="1"/>
    <n v="86500"/>
    <n v="1"/>
    <n v="86500"/>
    <s v="13200 9999999906351"/>
    <n v="9999999906351"/>
    <s v=" "/>
    <n v="199.964"/>
    <n v="877"/>
    <n v="5.0000000000000001E-3"/>
    <n v="9.6"/>
    <n v="15.5"/>
    <n v="1920"/>
    <n v="3099"/>
    <n v="3"/>
    <x v="2"/>
    <n v="1"/>
    <n v="3099"/>
    <n v="200"/>
    <n v="1"/>
    <n v="1920"/>
    <n v="200"/>
    <n v="1"/>
    <n v="1"/>
    <n v="4"/>
    <s v="island-braided"/>
    <s v="Oncorhynchus mykiss"/>
    <s v="summer"/>
    <x v="0"/>
    <x v="1"/>
    <x v="6"/>
    <s v="ACKOO-s (Ca)"/>
    <s v="na"/>
    <s v="na"/>
    <s v="independent"/>
    <s v="extirpated via barriers"/>
    <s v="anthropogenically blocked"/>
    <s v="SLOCWSD000005"/>
    <s v=" "/>
    <s v="N"/>
    <s v=" "/>
    <s v="Interior Columbia"/>
    <n v="0"/>
    <n v="255369.499694"/>
    <n v="1695428198.4100001"/>
  </r>
  <r>
    <n v="86513"/>
    <s v="Polyline"/>
    <n v="1"/>
    <n v="86513"/>
    <n v="1"/>
    <n v="86513"/>
    <s v="15800 9999999906351"/>
    <n v="9999999906351"/>
    <s v=" "/>
    <n v="199.67"/>
    <n v="884"/>
    <n v="1.4999999999999999E-2"/>
    <n v="7.5"/>
    <n v="12.4"/>
    <n v="1498"/>
    <n v="2476"/>
    <n v="3"/>
    <x v="2"/>
    <n v="1"/>
    <n v="2476"/>
    <n v="200"/>
    <n v="1"/>
    <n v="1498"/>
    <n v="20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19"/>
    <s v="Polyline"/>
    <n v="1"/>
    <n v="86519"/>
    <n v="1"/>
    <n v="86519"/>
    <s v="17000 9999999906351"/>
    <n v="9999999906351"/>
    <s v=" "/>
    <n v="200.036"/>
    <n v="886"/>
    <n v="5.0000000000000001E-3"/>
    <n v="7.3"/>
    <n v="12.1"/>
    <n v="1460"/>
    <n v="2420"/>
    <n v="3"/>
    <x v="2"/>
    <n v="1"/>
    <n v="2420"/>
    <n v="200"/>
    <n v="1"/>
    <n v="1460"/>
    <n v="200"/>
    <n v="1"/>
    <n v="0"/>
    <n v="4"/>
    <s v="meandering"/>
    <s v="Oncorhynchus mykiss"/>
    <s v="summer"/>
    <x v="0"/>
    <x v="1"/>
    <x v="6"/>
    <s v="ACKOO-s (Ca)"/>
    <s v="na"/>
    <s v="na"/>
    <s v="independent"/>
    <s v="extirpated via barriers"/>
    <s v="anthropogenically blocked"/>
    <s v="SLOCWSD000005"/>
    <s v=" "/>
    <s v="N"/>
    <s v=" "/>
    <s v="Interior Columbia"/>
    <n v="0"/>
    <n v="255369.499694"/>
    <n v="1695428198.4100001"/>
  </r>
  <r>
    <n v="86542"/>
    <s v="Polyline"/>
    <n v="1"/>
    <n v="86542"/>
    <n v="1"/>
    <n v="86542"/>
    <s v="21600 9999999906351"/>
    <n v="9999999906351"/>
    <s v=" "/>
    <n v="199.96"/>
    <n v="902"/>
    <n v="5.0000000000000001E-3"/>
    <n v="6.8"/>
    <n v="11.3"/>
    <n v="1360"/>
    <n v="2260"/>
    <n v="3"/>
    <x v="2"/>
    <n v="1"/>
    <n v="2260"/>
    <n v="200"/>
    <n v="1"/>
    <n v="1360"/>
    <n v="200"/>
    <n v="1"/>
    <n v="0"/>
    <n v="4"/>
    <s v="island-braided"/>
    <s v="Oncorhynchus mykiss"/>
    <s v="summer"/>
    <x v="0"/>
    <x v="1"/>
    <x v="6"/>
    <s v="ACKOO-s (Ca)"/>
    <s v="na"/>
    <s v="na"/>
    <s v="independent"/>
    <s v="extirpated via barriers"/>
    <s v="anthropogenically blocked"/>
    <s v="SLOCWSD000005"/>
    <s v=" "/>
    <s v="N"/>
    <s v=" "/>
    <s v="Interior Columbia"/>
    <n v="0"/>
    <n v="255369.499694"/>
    <n v="1695428198.4100001"/>
  </r>
  <r>
    <n v="86822"/>
    <s v="Polyline"/>
    <n v="1"/>
    <n v="86822"/>
    <n v="1"/>
    <n v="86822"/>
    <s v="600 9999999906372"/>
    <n v="9999999906372"/>
    <s v=" "/>
    <n v="199.941"/>
    <n v="882"/>
    <n v="0.01"/>
    <n v="9.5"/>
    <n v="15.3"/>
    <n v="1899"/>
    <n v="3059"/>
    <n v="3"/>
    <x v="2"/>
    <n v="1"/>
    <n v="3059"/>
    <n v="200"/>
    <n v="1"/>
    <n v="1899"/>
    <n v="2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823"/>
    <s v="Polyline"/>
    <n v="1"/>
    <n v="86823"/>
    <n v="1"/>
    <n v="86823"/>
    <s v="800 9999999906372"/>
    <n v="9999999906372"/>
    <s v=" "/>
    <n v="199.941"/>
    <n v="884"/>
    <n v="0.01"/>
    <n v="9.5"/>
    <n v="15.3"/>
    <n v="1899"/>
    <n v="3059"/>
    <n v="3"/>
    <x v="2"/>
    <n v="1"/>
    <n v="3059"/>
    <n v="200"/>
    <n v="1"/>
    <n v="1899"/>
    <n v="200"/>
    <n v="1"/>
    <n v="1"/>
    <n v="4"/>
    <s v="meandering"/>
    <s v="Oncorhynchus mykiss"/>
    <s v="summer"/>
    <x v="0"/>
    <x v="1"/>
    <x v="6"/>
    <s v="ACKOO-s (Ca)"/>
    <s v="na"/>
    <s v="na"/>
    <s v="independent"/>
    <s v="extirpated via barriers"/>
    <s v="anthropogenically blocked"/>
    <s v="SLOCWSD000005"/>
    <s v=" "/>
    <s v="N"/>
    <s v=" "/>
    <s v="Interior Columbia"/>
    <n v="0"/>
    <n v="255369.499694"/>
    <n v="1695428198.4100001"/>
  </r>
  <r>
    <n v="86824"/>
    <s v="Polyline"/>
    <n v="1"/>
    <n v="86824"/>
    <n v="1"/>
    <n v="86824"/>
    <s v="1000 9999999906372"/>
    <n v="9999999906372"/>
    <s v=" "/>
    <n v="199.964"/>
    <n v="885"/>
    <n v="0.01"/>
    <n v="9.5"/>
    <n v="15.3"/>
    <n v="1900"/>
    <n v="3059"/>
    <n v="3"/>
    <x v="2"/>
    <n v="1"/>
    <n v="3059"/>
    <n v="200"/>
    <n v="1"/>
    <n v="1900"/>
    <n v="200"/>
    <n v="1"/>
    <n v="1"/>
    <n v="4"/>
    <s v="meandering"/>
    <s v="Oncorhynchus mykiss"/>
    <s v="summer"/>
    <x v="0"/>
    <x v="1"/>
    <x v="6"/>
    <s v="ACKOO-s (Ca)"/>
    <s v="na"/>
    <s v="na"/>
    <s v="independent"/>
    <s v="extirpated via barriers"/>
    <s v="anthropogenically blocked"/>
    <s v="SLOCWSD000005"/>
    <s v=" "/>
    <s v="N"/>
    <s v=" "/>
    <s v="Interior Columbia"/>
    <n v="0"/>
    <n v="255369.499694"/>
    <n v="1695428198.4100001"/>
  </r>
  <r>
    <n v="89042"/>
    <s v="Polyline"/>
    <n v="1"/>
    <n v="89042"/>
    <n v="1"/>
    <n v="89042"/>
    <s v="200 9999999906636"/>
    <n v="9999999906636"/>
    <s v=" "/>
    <n v="200.13900000000001"/>
    <n v="509"/>
    <n v="1.4999999999999999E-2"/>
    <n v="14.9"/>
    <n v="23.4"/>
    <n v="2982"/>
    <n v="4683"/>
    <n v="3"/>
    <x v="2"/>
    <n v="1"/>
    <n v="4683"/>
    <n v="200"/>
    <n v="1"/>
    <n v="2982"/>
    <n v="200"/>
    <n v="0"/>
    <n v="0"/>
    <n v="3"/>
    <s v="island-braided"/>
    <s v="Oncorhynchus mykiss"/>
    <s v="summer"/>
    <x v="0"/>
    <x v="1"/>
    <x v="6"/>
    <s v="ACKOO-s (Ca)"/>
    <s v="na"/>
    <s v="na"/>
    <s v="independent"/>
    <s v="extirpated via barriers"/>
    <s v="anthropogenically blocked"/>
    <s v="SLOCWSD000036"/>
    <s v=" "/>
    <s v="N"/>
    <s v=" "/>
    <s v="Interior Columbia"/>
    <n v="0"/>
    <n v="358896.92311899998"/>
    <n v="2576274112.7600002"/>
  </r>
  <r>
    <n v="89044"/>
    <s v="Polyline"/>
    <n v="1"/>
    <n v="89044"/>
    <n v="1"/>
    <n v="89044"/>
    <s v="495 9999999906636"/>
    <n v="9999999906636"/>
    <s v=" "/>
    <n v="95.021000000000001"/>
    <n v="510"/>
    <n v="0"/>
    <n v="14.9"/>
    <n v="23.3"/>
    <n v="1416"/>
    <n v="2214"/>
    <n v="2"/>
    <x v="2"/>
    <n v="0.5"/>
    <n v="1107"/>
    <n v="48"/>
    <n v="1"/>
    <n v="1416"/>
    <n v="95"/>
    <n v="0"/>
    <n v="0"/>
    <n v="3"/>
    <s v="island-braided"/>
    <s v="Oncorhynchus mykiss"/>
    <s v="summer"/>
    <x v="0"/>
    <x v="1"/>
    <x v="6"/>
    <s v="ACKOO-s (Ca)"/>
    <s v="na"/>
    <s v="na"/>
    <s v="independent"/>
    <s v="extirpated via barriers"/>
    <s v="anthropogenically blocked"/>
    <s v="SLOCWSD000036"/>
    <s v=" "/>
    <s v="N"/>
    <s v=" "/>
    <s v="Interior Columbia"/>
    <n v="0"/>
    <n v="358896.92311899998"/>
    <n v="2576274112.7600002"/>
  </r>
  <r>
    <n v="90893"/>
    <s v="Polyline"/>
    <n v="1"/>
    <n v="90893"/>
    <n v="1"/>
    <n v="90893"/>
    <s v="2400 1190149481266"/>
    <n v="1190149481266"/>
    <s v="Little Nespelem River"/>
    <n v="200.05699999999999"/>
    <n v="502"/>
    <n v="0.01"/>
    <n v="5"/>
    <n v="8.9"/>
    <n v="1000"/>
    <n v="1781"/>
    <n v="3"/>
    <x v="2"/>
    <n v="1"/>
    <n v="1781"/>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894"/>
    <s v="Polyline"/>
    <n v="1"/>
    <n v="90894"/>
    <n v="1"/>
    <n v="90894"/>
    <s v="2600 1190149481266"/>
    <n v="1190149481266"/>
    <s v="Little Nespelem River"/>
    <n v="200.03299999999999"/>
    <n v="505"/>
    <n v="1.4999999999999999E-2"/>
    <n v="5"/>
    <n v="8.9"/>
    <n v="1000"/>
    <n v="1780"/>
    <n v="3"/>
    <x v="2"/>
    <n v="1"/>
    <n v="1780"/>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895"/>
    <s v="Polyline"/>
    <n v="1"/>
    <n v="90895"/>
    <n v="1"/>
    <n v="90895"/>
    <s v="2800 1190149481266"/>
    <n v="1190149481266"/>
    <s v="Little Nespelem River"/>
    <n v="200.03700000000001"/>
    <n v="506"/>
    <n v="5.0000000000000001E-3"/>
    <n v="5"/>
    <n v="8.8000000000000007"/>
    <n v="1000"/>
    <n v="1760"/>
    <n v="3"/>
    <x v="2"/>
    <n v="1"/>
    <n v="1760"/>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896"/>
    <s v="Polyline"/>
    <n v="1"/>
    <n v="90896"/>
    <n v="1"/>
    <n v="90896"/>
    <s v="3000 1190149481266"/>
    <n v="1190149481266"/>
    <s v="Little Nespelem River"/>
    <n v="200.07300000000001"/>
    <n v="507"/>
    <n v="5.0000000000000001E-3"/>
    <n v="5"/>
    <n v="8.9"/>
    <n v="1000"/>
    <n v="1781"/>
    <n v="3"/>
    <x v="2"/>
    <n v="1"/>
    <n v="1781"/>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898"/>
    <s v="Polyline"/>
    <n v="1"/>
    <n v="90898"/>
    <n v="1"/>
    <n v="90898"/>
    <s v="3400 1190149481266"/>
    <n v="1190149481266"/>
    <s v="Little Nespelem River"/>
    <n v="200.11699999999999"/>
    <n v="511"/>
    <n v="0.01"/>
    <n v="5"/>
    <n v="8.9"/>
    <n v="1001"/>
    <n v="1781"/>
    <n v="3"/>
    <x v="2"/>
    <n v="1"/>
    <n v="1781"/>
    <n v="200"/>
    <n v="1"/>
    <n v="1001"/>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899"/>
    <s v="Polyline"/>
    <n v="1"/>
    <n v="90899"/>
    <n v="1"/>
    <n v="90899"/>
    <s v="3600 1190149481266"/>
    <n v="1190149481266"/>
    <s v="Little Nespelem River"/>
    <n v="200.04"/>
    <n v="513"/>
    <n v="0.01"/>
    <n v="5"/>
    <n v="8.9"/>
    <n v="1000"/>
    <n v="1780"/>
    <n v="3"/>
    <x v="2"/>
    <n v="1"/>
    <n v="1780"/>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0"/>
    <s v="Polyline"/>
    <n v="1"/>
    <n v="90900"/>
    <n v="1"/>
    <n v="90900"/>
    <s v="3800 1190149481266"/>
    <n v="1190149481266"/>
    <s v="Little Nespelem River"/>
    <n v="200.06700000000001"/>
    <n v="515"/>
    <n v="5.0000000000000001E-3"/>
    <n v="5"/>
    <n v="8.9"/>
    <n v="1000"/>
    <n v="1781"/>
    <n v="3"/>
    <x v="2"/>
    <n v="1"/>
    <n v="1781"/>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1"/>
    <s v="Polyline"/>
    <n v="1"/>
    <n v="90901"/>
    <n v="1"/>
    <n v="90901"/>
    <s v="4000 1190149481266"/>
    <n v="1190149481266"/>
    <s v="Little Nespelem River"/>
    <n v="200.01900000000001"/>
    <n v="517"/>
    <n v="1.4999999999999999E-2"/>
    <n v="5"/>
    <n v="8.9"/>
    <n v="1000"/>
    <n v="1780"/>
    <n v="3"/>
    <x v="2"/>
    <n v="1"/>
    <n v="1780"/>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2"/>
    <s v="Polyline"/>
    <n v="1"/>
    <n v="90902"/>
    <n v="1"/>
    <n v="90902"/>
    <s v="4200 1190149481266"/>
    <n v="1190149481266"/>
    <s v="Little Nespelem River"/>
    <n v="200.05500000000001"/>
    <n v="519"/>
    <n v="5.0000000000000001E-3"/>
    <n v="5"/>
    <n v="8.8000000000000007"/>
    <n v="1000"/>
    <n v="1760"/>
    <n v="3"/>
    <x v="2"/>
    <n v="1"/>
    <n v="1760"/>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4"/>
    <s v="Polyline"/>
    <n v="1"/>
    <n v="90904"/>
    <n v="1"/>
    <n v="90904"/>
    <s v="4600 1190149481266"/>
    <n v="1190149481266"/>
    <s v="Little Nespelem River"/>
    <n v="200.066"/>
    <n v="524"/>
    <n v="0.01"/>
    <n v="5"/>
    <n v="8.8000000000000007"/>
    <n v="1000"/>
    <n v="1761"/>
    <n v="3"/>
    <x v="2"/>
    <n v="1"/>
    <n v="1761"/>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5"/>
    <s v="Polyline"/>
    <n v="1"/>
    <n v="90905"/>
    <n v="1"/>
    <n v="90905"/>
    <s v="4800 1190149481266"/>
    <n v="1190149481266"/>
    <s v="Little Nespelem River"/>
    <n v="200.03100000000001"/>
    <n v="527"/>
    <n v="1.4999999999999999E-2"/>
    <n v="5"/>
    <n v="8.8000000000000007"/>
    <n v="1000"/>
    <n v="1760"/>
    <n v="3"/>
    <x v="2"/>
    <n v="1"/>
    <n v="1760"/>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6"/>
    <s v="Polyline"/>
    <n v="1"/>
    <n v="90906"/>
    <n v="1"/>
    <n v="90906"/>
    <s v="5000 1190149481266"/>
    <n v="1190149481266"/>
    <s v="Little Nespelem River"/>
    <n v="200.07900000000001"/>
    <n v="530"/>
    <n v="1.4999999999999999E-2"/>
    <n v="5"/>
    <n v="8.8000000000000007"/>
    <n v="1000"/>
    <n v="1761"/>
    <n v="3"/>
    <x v="2"/>
    <n v="1"/>
    <n v="1761"/>
    <n v="2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8"/>
    <s v="Polyline"/>
    <n v="1"/>
    <n v="90908"/>
    <n v="1"/>
    <n v="90908"/>
    <s v="5400 1190149481266"/>
    <n v="1190149481266"/>
    <s v="Little Nespelem River"/>
    <n v="200.06200000000001"/>
    <n v="536"/>
    <n v="0"/>
    <n v="5"/>
    <n v="8.6999999999999993"/>
    <n v="1000"/>
    <n v="1741"/>
    <n v="2"/>
    <x v="2"/>
    <n v="0.5"/>
    <n v="871"/>
    <n v="1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09"/>
    <s v="Polyline"/>
    <n v="1"/>
    <n v="90909"/>
    <n v="1"/>
    <n v="90909"/>
    <s v="5600 1190149481266"/>
    <n v="1190149481266"/>
    <s v="Little Nespelem River"/>
    <n v="200.047"/>
    <n v="536"/>
    <n v="0"/>
    <n v="5"/>
    <n v="8.6999999999999993"/>
    <n v="1000"/>
    <n v="1740"/>
    <n v="2"/>
    <x v="2"/>
    <n v="0.5"/>
    <n v="870"/>
    <n v="100"/>
    <n v="1"/>
    <n v="100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0"/>
    <s v="Polyline"/>
    <n v="1"/>
    <n v="90910"/>
    <n v="1"/>
    <n v="90910"/>
    <s v="5800 1190149481266"/>
    <n v="1190149481266"/>
    <s v="Little Nespelem River"/>
    <n v="200.364"/>
    <n v="537"/>
    <n v="5.0000000000000001E-3"/>
    <n v="5"/>
    <n v="8.6999999999999993"/>
    <n v="1002"/>
    <n v="1743"/>
    <n v="3"/>
    <x v="2"/>
    <n v="1"/>
    <n v="1743"/>
    <n v="200"/>
    <n v="1"/>
    <n v="1002"/>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1"/>
    <s v="Polyline"/>
    <n v="1"/>
    <n v="90911"/>
    <n v="1"/>
    <n v="90911"/>
    <s v="6000 1190149481266"/>
    <n v="1190149481266"/>
    <s v="Little Nespelem River"/>
    <n v="200.072"/>
    <n v="539"/>
    <n v="1.4999999999999999E-2"/>
    <n v="4.9000000000000004"/>
    <n v="8.6999999999999993"/>
    <n v="980"/>
    <n v="1741"/>
    <n v="3"/>
    <x v="2"/>
    <n v="1"/>
    <n v="1741"/>
    <n v="200"/>
    <n v="1"/>
    <n v="9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2"/>
    <s v="Polyline"/>
    <n v="1"/>
    <n v="90912"/>
    <n v="1"/>
    <n v="90912"/>
    <s v="6200 1190149481266"/>
    <n v="1190149481266"/>
    <s v="Little Nespelem River"/>
    <n v="200.04599999999999"/>
    <n v="541"/>
    <n v="5.0000000000000001E-3"/>
    <n v="4.9000000000000004"/>
    <n v="8.6999999999999993"/>
    <n v="980"/>
    <n v="1740"/>
    <n v="3"/>
    <x v="2"/>
    <n v="1"/>
    <n v="1740"/>
    <n v="200"/>
    <n v="1"/>
    <n v="9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3"/>
    <s v="Polyline"/>
    <n v="1"/>
    <n v="90913"/>
    <n v="1"/>
    <n v="90913"/>
    <s v="6400 1190149481266"/>
    <n v="1190149481266"/>
    <s v="Little Nespelem River"/>
    <n v="200.04"/>
    <n v="543"/>
    <n v="1.4999999999999999E-2"/>
    <n v="4.9000000000000004"/>
    <n v="8.6999999999999993"/>
    <n v="980"/>
    <n v="1740"/>
    <n v="3"/>
    <x v="2"/>
    <n v="1"/>
    <n v="1740"/>
    <n v="200"/>
    <n v="1"/>
    <n v="9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4"/>
    <s v="Polyline"/>
    <n v="1"/>
    <n v="90914"/>
    <n v="1"/>
    <n v="90914"/>
    <s v="6600 1190149481266"/>
    <n v="1190149481266"/>
    <s v="Little Nespelem River"/>
    <n v="200.018"/>
    <n v="545"/>
    <n v="0.01"/>
    <n v="4.9000000000000004"/>
    <n v="8.6999999999999993"/>
    <n v="980"/>
    <n v="1740"/>
    <n v="3"/>
    <x v="2"/>
    <n v="1"/>
    <n v="1740"/>
    <n v="200"/>
    <n v="1"/>
    <n v="9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5"/>
    <s v="Polyline"/>
    <n v="1"/>
    <n v="90915"/>
    <n v="1"/>
    <n v="90915"/>
    <s v="6800 1190149481266"/>
    <n v="1190149481266"/>
    <s v="Little Nespelem River"/>
    <n v="200.042"/>
    <n v="547"/>
    <n v="0.01"/>
    <n v="4.9000000000000004"/>
    <n v="8.6999999999999993"/>
    <n v="980"/>
    <n v="1740"/>
    <n v="3"/>
    <x v="2"/>
    <n v="1"/>
    <n v="1740"/>
    <n v="200"/>
    <n v="1"/>
    <n v="9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6"/>
    <s v="Polyline"/>
    <n v="1"/>
    <n v="90916"/>
    <n v="1"/>
    <n v="90916"/>
    <s v="7000 1190149481266"/>
    <n v="1190149481266"/>
    <s v="Little Nespelem River"/>
    <n v="200.31800000000001"/>
    <n v="549"/>
    <n v="1.4999999999999999E-2"/>
    <n v="4.4000000000000004"/>
    <n v="7.8"/>
    <n v="881"/>
    <n v="1562"/>
    <n v="3"/>
    <x v="2"/>
    <n v="1"/>
    <n v="1562"/>
    <n v="200"/>
    <n v="1"/>
    <n v="881"/>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7"/>
    <s v="Polyline"/>
    <n v="1"/>
    <n v="90917"/>
    <n v="1"/>
    <n v="90917"/>
    <s v="7200 1190149481266"/>
    <n v="1190149481266"/>
    <s v="Little Nespelem River"/>
    <n v="200.077"/>
    <n v="552"/>
    <n v="1.4999999999999999E-2"/>
    <n v="4.4000000000000004"/>
    <n v="7.8"/>
    <n v="880"/>
    <n v="1561"/>
    <n v="3"/>
    <x v="2"/>
    <n v="1"/>
    <n v="1561"/>
    <n v="200"/>
    <n v="1"/>
    <n v="8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19"/>
    <s v="Polyline"/>
    <n v="1"/>
    <n v="90919"/>
    <n v="1"/>
    <n v="90919"/>
    <s v="7600 1190149481266"/>
    <n v="1190149481266"/>
    <s v="Little Nespelem River"/>
    <n v="200.05"/>
    <n v="559"/>
    <n v="0.01"/>
    <n v="4.4000000000000004"/>
    <n v="7.8"/>
    <n v="880"/>
    <n v="1560"/>
    <n v="3"/>
    <x v="2"/>
    <n v="1"/>
    <n v="1560"/>
    <n v="200"/>
    <n v="1"/>
    <n v="88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21"/>
    <s v="Polyline"/>
    <n v="1"/>
    <n v="90921"/>
    <n v="1"/>
    <n v="90921"/>
    <s v="8000 1190149481266"/>
    <n v="1190149481266"/>
    <s v="Little Nespelem River"/>
    <n v="200.078"/>
    <n v="566"/>
    <n v="0.01"/>
    <n v="4.2"/>
    <n v="7.6"/>
    <n v="840"/>
    <n v="1521"/>
    <n v="3"/>
    <x v="2"/>
    <n v="1"/>
    <n v="1521"/>
    <n v="200"/>
    <n v="1"/>
    <n v="840"/>
    <n v="200"/>
    <n v="1"/>
    <n v="1"/>
    <n v="4"/>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7"/>
    <s v="Polyline"/>
    <n v="1"/>
    <n v="90957"/>
    <n v="1"/>
    <n v="90957"/>
    <s v="15200 1190149481266"/>
    <n v="1190149481266"/>
    <s v="Little Nespelem River"/>
    <n v="200"/>
    <n v="741"/>
    <n v="0.01"/>
    <n v="3.9"/>
    <n v="7.2"/>
    <n v="780"/>
    <n v="1440"/>
    <n v="3"/>
    <x v="2"/>
    <n v="1"/>
    <n v="1440"/>
    <n v="2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8"/>
    <s v="Polyline"/>
    <n v="1"/>
    <n v="90958"/>
    <n v="1"/>
    <n v="90958"/>
    <s v="15400 1190149481266"/>
    <n v="1190149481266"/>
    <s v="Little Nespelem River"/>
    <n v="200.053"/>
    <n v="742"/>
    <n v="0"/>
    <n v="3.9"/>
    <n v="7.2"/>
    <n v="780"/>
    <n v="1440"/>
    <n v="2"/>
    <x v="2"/>
    <n v="0.5"/>
    <n v="720"/>
    <n v="1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59"/>
    <s v="Polyline"/>
    <n v="1"/>
    <n v="90959"/>
    <n v="1"/>
    <n v="90959"/>
    <s v="15600 1190149481266"/>
    <n v="1190149481266"/>
    <s v="Little Nespelem River"/>
    <n v="200.04499999999999"/>
    <n v="742"/>
    <n v="0"/>
    <n v="3.9"/>
    <n v="7.2"/>
    <n v="780"/>
    <n v="1440"/>
    <n v="2"/>
    <x v="2"/>
    <n v="0.5"/>
    <n v="720"/>
    <n v="1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0"/>
    <s v="Polyline"/>
    <n v="1"/>
    <n v="90960"/>
    <n v="1"/>
    <n v="90960"/>
    <s v="15800 1190149481266"/>
    <n v="1190149481266"/>
    <s v="Little Nespelem River"/>
    <n v="200.32400000000001"/>
    <n v="742"/>
    <n v="0"/>
    <n v="3.9"/>
    <n v="7.2"/>
    <n v="781"/>
    <n v="1442"/>
    <n v="2"/>
    <x v="2"/>
    <n v="0.5"/>
    <n v="721"/>
    <n v="100"/>
    <n v="1"/>
    <n v="781"/>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1"/>
    <s v="Polyline"/>
    <n v="1"/>
    <n v="90961"/>
    <n v="1"/>
    <n v="90961"/>
    <s v="16000 1190149481266"/>
    <n v="1190149481266"/>
    <s v="Little Nespelem River"/>
    <n v="200.018"/>
    <n v="742"/>
    <n v="0"/>
    <n v="3.9"/>
    <n v="7.2"/>
    <n v="780"/>
    <n v="1440"/>
    <n v="2"/>
    <x v="2"/>
    <n v="0.5"/>
    <n v="720"/>
    <n v="1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2"/>
    <s v="Polyline"/>
    <n v="1"/>
    <n v="90962"/>
    <n v="1"/>
    <n v="90962"/>
    <s v="16200 1190149481266"/>
    <n v="1190149481266"/>
    <s v="Little Nespelem River"/>
    <n v="200.03899999999999"/>
    <n v="743"/>
    <n v="5.0000000000000001E-3"/>
    <n v="3.9"/>
    <n v="7.2"/>
    <n v="780"/>
    <n v="1440"/>
    <n v="3"/>
    <x v="2"/>
    <n v="1"/>
    <n v="1440"/>
    <n v="2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3"/>
    <s v="Polyline"/>
    <n v="1"/>
    <n v="90963"/>
    <n v="1"/>
    <n v="90963"/>
    <s v="16400 1190149481266"/>
    <n v="1190149481266"/>
    <s v="Little Nespelem River"/>
    <n v="200.041"/>
    <n v="743"/>
    <n v="0"/>
    <n v="3.9"/>
    <n v="7.2"/>
    <n v="780"/>
    <n v="1440"/>
    <n v="2"/>
    <x v="2"/>
    <n v="0.5"/>
    <n v="720"/>
    <n v="1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4"/>
    <s v="Polyline"/>
    <n v="1"/>
    <n v="90964"/>
    <n v="1"/>
    <n v="90964"/>
    <s v="16600 1190149481266"/>
    <n v="1190149481266"/>
    <s v="Little Nespelem River"/>
    <n v="200.05799999999999"/>
    <n v="743"/>
    <n v="0"/>
    <n v="3.9"/>
    <n v="7.2"/>
    <n v="780"/>
    <n v="1440"/>
    <n v="2"/>
    <x v="2"/>
    <n v="0.5"/>
    <n v="720"/>
    <n v="1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5"/>
    <s v="Polyline"/>
    <n v="1"/>
    <n v="90965"/>
    <n v="1"/>
    <n v="90965"/>
    <s v="16800 1190149481266"/>
    <n v="1190149481266"/>
    <s v="Little Nespelem River"/>
    <n v="200.00200000000001"/>
    <n v="743"/>
    <n v="0"/>
    <n v="3.9"/>
    <n v="7.2"/>
    <n v="780"/>
    <n v="1440"/>
    <n v="2"/>
    <x v="2"/>
    <n v="0.5"/>
    <n v="720"/>
    <n v="100"/>
    <n v="1"/>
    <n v="780"/>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0966"/>
    <s v="Polyline"/>
    <n v="1"/>
    <n v="90966"/>
    <n v="1"/>
    <n v="90966"/>
    <s v="17000 1190149481266"/>
    <n v="1190149481266"/>
    <s v="Little Nespelem River"/>
    <n v="200.32900000000001"/>
    <n v="743"/>
    <n v="0"/>
    <n v="3.9"/>
    <n v="7.2"/>
    <n v="781"/>
    <n v="1442"/>
    <n v="2"/>
    <x v="2"/>
    <n v="0.5"/>
    <n v="721"/>
    <n v="100"/>
    <n v="1"/>
    <n v="781"/>
    <n v="200"/>
    <n v="1"/>
    <n v="1"/>
    <n v="1"/>
    <s v="meandering"/>
    <s v="Oncorhynchus mykiss"/>
    <s v="summer"/>
    <x v="0"/>
    <x v="1"/>
    <x v="4"/>
    <s v="ACSAN-s"/>
    <s v="na"/>
    <s v="na"/>
    <s v="independent"/>
    <s v="functionally extirpated"/>
    <s v="anthropogenically blocked"/>
    <n v="170200050102"/>
    <s v="Little Nespelem River"/>
    <s v="N"/>
    <s v=" "/>
    <s v="Interior Columbia"/>
    <n v="0"/>
    <n v="354925.566666"/>
    <n v="2517617901.1399999"/>
  </r>
  <r>
    <n v="91145"/>
    <s v="Polyline"/>
    <n v="1"/>
    <n v="91145"/>
    <n v="0"/>
    <n v="91145"/>
    <s v="200 1190426481270"/>
    <n v="1190426481270"/>
    <s v="Nespelem River"/>
    <n v="200.077"/>
    <n v="291"/>
    <n v="0"/>
    <n v="7.7"/>
    <n v="12.8"/>
    <n v="1541"/>
    <n v="2561"/>
    <n v="1"/>
    <x v="2"/>
    <n v="0.25"/>
    <n v="640"/>
    <n v="50"/>
    <n v="1"/>
    <n v="1541"/>
    <n v="200"/>
    <n v="1"/>
    <n v="1"/>
    <n v="1"/>
    <s v="meandering"/>
    <s v=" "/>
    <s v=" "/>
    <x v="1"/>
    <x v="2"/>
    <x v="5"/>
    <s v=" "/>
    <s v=" "/>
    <s v=" "/>
    <s v=" "/>
    <s v=" "/>
    <s v=" "/>
    <s v=" "/>
    <s v=" "/>
    <s v=" "/>
    <s v=" "/>
    <s v=" "/>
    <n v="0"/>
    <n v="0"/>
    <n v="0"/>
  </r>
  <r>
    <n v="91146"/>
    <s v="Polyline"/>
    <n v="1"/>
    <n v="91146"/>
    <n v="1"/>
    <n v="91146"/>
    <s v="400 1190426481270"/>
    <n v="1190426481270"/>
    <s v="Nespelem River"/>
    <n v="200.01"/>
    <n v="291"/>
    <n v="0"/>
    <n v="7.7"/>
    <n v="12.8"/>
    <n v="1540"/>
    <n v="2560"/>
    <n v="1"/>
    <x v="2"/>
    <n v="0.25"/>
    <n v="640"/>
    <n v="50"/>
    <n v="1"/>
    <n v="1540"/>
    <n v="200"/>
    <n v="1"/>
    <n v="1"/>
    <n v="1"/>
    <s v="meandering"/>
    <s v="Oncorhynchus mykiss"/>
    <s v="summer"/>
    <x v="0"/>
    <x v="1"/>
    <x v="4"/>
    <s v="ACSAN-s"/>
    <s v="na"/>
    <s v="na"/>
    <s v="independent"/>
    <s v="functionally extirpated"/>
    <s v="anthropogenically blocked"/>
    <n v="170200050103"/>
    <s v="Lower Nespelem River"/>
    <s v="N"/>
    <s v=" "/>
    <s v="Interior Columbia"/>
    <n v="0"/>
    <n v="290609.36997300002"/>
    <n v="1758721429.0699999"/>
  </r>
  <r>
    <n v="91147"/>
    <s v="Polyline"/>
    <n v="1"/>
    <n v="91147"/>
    <n v="1"/>
    <n v="91147"/>
    <s v="600 1190426481270"/>
    <n v="1190426481270"/>
    <s v="Nespelem River"/>
    <n v="200.09399999999999"/>
    <n v="291"/>
    <n v="0"/>
    <n v="7.7"/>
    <n v="12.8"/>
    <n v="1541"/>
    <n v="2561"/>
    <n v="1"/>
    <x v="2"/>
    <n v="0.25"/>
    <n v="640"/>
    <n v="50"/>
    <n v="1"/>
    <n v="1541"/>
    <n v="200"/>
    <n v="1"/>
    <n v="1"/>
    <n v="1"/>
    <s v="meandering"/>
    <s v="Oncorhynchus mykiss"/>
    <s v="summer"/>
    <x v="0"/>
    <x v="1"/>
    <x v="4"/>
    <s v="ACSAN-s"/>
    <s v="na"/>
    <s v="na"/>
    <s v="independent"/>
    <s v="functionally extirpated"/>
    <s v="anthropogenically blocked"/>
    <n v="170200050103"/>
    <s v="Lower Nespelem River"/>
    <s v="N"/>
    <s v=" "/>
    <s v="Interior Columbia"/>
    <n v="0"/>
    <n v="290609.36997300002"/>
    <n v="1758721429.0699999"/>
  </r>
  <r>
    <n v="91148"/>
    <s v="Polyline"/>
    <n v="1"/>
    <n v="91148"/>
    <n v="1"/>
    <n v="91148"/>
    <s v="800 1190426481270"/>
    <n v="1190426481270"/>
    <s v="Nespelem River"/>
    <n v="200.375"/>
    <n v="291"/>
    <n v="0"/>
    <n v="7.7"/>
    <n v="12.8"/>
    <n v="1543"/>
    <n v="2565"/>
    <n v="2"/>
    <x v="2"/>
    <n v="0.5"/>
    <n v="1283"/>
    <n v="100"/>
    <n v="1"/>
    <n v="1543"/>
    <n v="200"/>
    <n v="1"/>
    <n v="1"/>
    <n v="1"/>
    <s v="meandering"/>
    <s v="Oncorhynchus mykiss"/>
    <s v="summer"/>
    <x v="0"/>
    <x v="1"/>
    <x v="4"/>
    <s v="ACSAN-s"/>
    <s v="na"/>
    <s v="na"/>
    <s v="independent"/>
    <s v="functionally extirpated"/>
    <s v="anthropogenically blocked"/>
    <n v="170200050103"/>
    <s v="Lower Nespelem River"/>
    <s v="N"/>
    <s v=" "/>
    <s v="Interior Columbia"/>
    <n v="0"/>
    <n v="290609.36997300002"/>
    <n v="1758721429.0699999"/>
  </r>
  <r>
    <n v="91149"/>
    <s v="Polyline"/>
    <n v="1"/>
    <n v="91149"/>
    <n v="1"/>
    <n v="91149"/>
    <s v="1000 1190426481270"/>
    <n v="1190426481270"/>
    <s v="Nespelem River"/>
    <n v="200.036"/>
    <n v="292"/>
    <n v="5.0000000000000001E-3"/>
    <n v="7.7"/>
    <n v="12.8"/>
    <n v="1540"/>
    <n v="2560"/>
    <n v="3"/>
    <x v="2"/>
    <n v="1"/>
    <n v="2560"/>
    <n v="200"/>
    <n v="1"/>
    <n v="1540"/>
    <n v="200"/>
    <n v="1"/>
    <n v="1"/>
    <n v="1"/>
    <s v="meandering"/>
    <s v="Oncorhynchus mykiss"/>
    <s v="summer"/>
    <x v="0"/>
    <x v="1"/>
    <x v="4"/>
    <s v="ACSAN-s"/>
    <s v="na"/>
    <s v="na"/>
    <s v="independent"/>
    <s v="functionally extirpated"/>
    <s v="anthropogenically blocked"/>
    <n v="170200050103"/>
    <s v="Lower Nespelem River"/>
    <s v="N"/>
    <s v=" "/>
    <s v="Interior Columbia"/>
    <n v="0"/>
    <n v="290609.36997300002"/>
    <n v="1758721429.06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 applyNumberFormats="0" applyBorderFormats="0" applyFontFormats="0" applyPatternFormats="0" applyAlignmentFormats="0" applyWidthHeightFormats="1" dataCaption="Values" updatedVersion="5" minRefreshableVersion="3" useAutoFormatting="1" pageOverThenDown="1" itemPrintTitles="1" createdVersion="5" indent="0" outline="1" outlineData="1" multipleFieldFilters="0">
  <location ref="A3:E15" firstHeaderRow="1" firstDataRow="2" firstDataCol="1"/>
  <pivotFields count="4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items count="3">
        <item x="1"/>
        <item x="0"/>
        <item t="default"/>
      </items>
    </pivotField>
    <pivotField axis="axisRow" showAll="0">
      <items count="4">
        <item x="2"/>
        <item x="0"/>
        <item x="1"/>
        <item t="default"/>
      </items>
    </pivotField>
    <pivotField axis="axisRow" showAll="0">
      <items count="8">
        <item x="5"/>
        <item x="0"/>
        <item x="3"/>
        <item x="6"/>
        <item x="2"/>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1"/>
    <field x="32"/>
  </rowFields>
  <rowItems count="11">
    <i>
      <x/>
    </i>
    <i r="1">
      <x/>
    </i>
    <i>
      <x v="1"/>
    </i>
    <i r="1">
      <x v="1"/>
    </i>
    <i r="1">
      <x v="6"/>
    </i>
    <i>
      <x v="2"/>
    </i>
    <i r="1">
      <x v="2"/>
    </i>
    <i r="1">
      <x v="3"/>
    </i>
    <i r="1">
      <x v="4"/>
    </i>
    <i r="1">
      <x v="5"/>
    </i>
    <i t="grand">
      <x/>
    </i>
  </rowItems>
  <colFields count="1">
    <field x="17"/>
  </colFields>
  <colItems count="4">
    <i>
      <x/>
    </i>
    <i>
      <x v="1"/>
    </i>
    <i>
      <x v="2"/>
    </i>
    <i t="grand">
      <x/>
    </i>
  </colItems>
  <dataFields count="1">
    <dataField name="Sum of AREA_WC"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C16:I23" firstHeaderRow="1" firstDataRow="2" firstDataCol="1"/>
  <pivotFields count="11">
    <pivotField axis="axisCol" showAll="0">
      <items count="6">
        <item x="4"/>
        <item x="3"/>
        <item x="2"/>
        <item x="1"/>
        <item x="0"/>
        <item t="default"/>
      </items>
    </pivotField>
    <pivotField showAll="0"/>
    <pivotField showAll="0"/>
    <pivotField axis="axisRow" showAll="0">
      <items count="3">
        <item x="1"/>
        <item x="0"/>
        <item t="default"/>
      </items>
    </pivotField>
    <pivotField axis="axisRow" showAll="0">
      <items count="4">
        <item x="0"/>
        <item x="2"/>
        <item x="1"/>
        <item t="default"/>
      </items>
    </pivotField>
    <pivotField showAll="0"/>
    <pivotField numFmtId="14" showAll="0"/>
    <pivotField dataField="1" showAll="0"/>
    <pivotField showAll="0"/>
    <pivotField numFmtId="14" showAll="0"/>
    <pivotField showAll="0"/>
  </pivotFields>
  <rowFields count="2">
    <field x="3"/>
    <field x="4"/>
  </rowFields>
  <rowItems count="6">
    <i>
      <x/>
    </i>
    <i r="1">
      <x v="1"/>
    </i>
    <i>
      <x v="1"/>
    </i>
    <i r="1">
      <x/>
    </i>
    <i r="1">
      <x v="2"/>
    </i>
    <i t="grand">
      <x/>
    </i>
  </rowItems>
  <colFields count="1">
    <field x="0"/>
  </colFields>
  <colItems count="6">
    <i>
      <x/>
    </i>
    <i>
      <x v="1"/>
    </i>
    <i>
      <x v="2"/>
    </i>
    <i>
      <x v="3"/>
    </i>
    <i>
      <x v="4"/>
    </i>
    <i t="grand">
      <x/>
    </i>
  </colItems>
  <dataFields count="1">
    <dataField name="Sum of NumReleased" fld="7" baseField="0" baseItem="0"/>
  </dataFields>
  <formats count="1">
    <format dxfId="0">
      <pivotArea outline="0" collapsedLevelsAreSubtotals="1"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ivotTable" Target="../pivotTables/pivotTable2.xm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dfw.wa.gov/publications/00194/1992_sassi_apndx_3.pdf" TargetMode="External"/><Relationship Id="rId7" Type="http://schemas.openxmlformats.org/officeDocument/2006/relationships/vmlDrawing" Target="../drawings/vmlDrawing2.vml"/><Relationship Id="rId2" Type="http://schemas.openxmlformats.org/officeDocument/2006/relationships/hyperlink" Target="http://dashboard.yakamafish-star.net/Subbasin/Yakima-Subbasin/STFish" TargetMode="External"/><Relationship Id="rId1" Type="http://schemas.openxmlformats.org/officeDocument/2006/relationships/hyperlink" Target="https://www.grantpud.org/templates/galaxy/images/images/Downloads/ResourceCommittees/OtherDocuments/2017_Final_Annual_Report_with_Appendices.pdf" TargetMode="External"/><Relationship Id="rId6" Type="http://schemas.openxmlformats.org/officeDocument/2006/relationships/hyperlink" Target="https://wa-bc.fisheries.org/wp-content/uploads/2018/04/13_Matala_AFS_2018.pdf" TargetMode="External"/><Relationship Id="rId5" Type="http://schemas.openxmlformats.org/officeDocument/2006/relationships/hyperlink" Target="https://www.syilx.org/fisheries/harvest/" TargetMode="External"/><Relationship Id="rId4" Type="http://schemas.openxmlformats.org/officeDocument/2006/relationships/hyperlink" Target="https://plan.critfc.org/vol-1/"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K91"/>
  <sheetViews>
    <sheetView tabSelected="1" zoomScale="90" zoomScaleNormal="90" workbookViewId="0">
      <selection activeCell="AI17" sqref="AI17"/>
    </sheetView>
  </sheetViews>
  <sheetFormatPr defaultRowHeight="15" x14ac:dyDescent="0.25"/>
  <cols>
    <col min="1" max="1" width="3.28515625" style="10" customWidth="1"/>
    <col min="2" max="12" width="8.7109375" style="10" customWidth="1"/>
    <col min="13" max="16" width="8.7109375" customWidth="1"/>
    <col min="17" max="17" width="2.5703125" customWidth="1"/>
    <col min="18" max="18" width="3" style="4" customWidth="1"/>
    <col min="19" max="19" width="7.85546875" customWidth="1"/>
    <col min="20" max="20" width="16.28515625" customWidth="1"/>
    <col min="21" max="21" width="12.28515625" customWidth="1"/>
    <col min="22" max="23" width="10.7109375" customWidth="1"/>
    <col min="24" max="25" width="11.140625" customWidth="1"/>
    <col min="26" max="26" width="10.28515625" customWidth="1"/>
    <col min="27" max="27" width="1" style="4" customWidth="1"/>
    <col min="28" max="28" width="11.85546875" customWidth="1"/>
  </cols>
  <sheetData>
    <row r="1" spans="1:37" s="38" customFormat="1" ht="21" customHeight="1" x14ac:dyDescent="0.3">
      <c r="A1" s="294"/>
      <c r="B1" s="294" t="s">
        <v>33</v>
      </c>
      <c r="C1" s="295"/>
      <c r="D1" s="294"/>
      <c r="E1" s="296"/>
      <c r="F1" s="297"/>
      <c r="G1" s="298" t="s">
        <v>34</v>
      </c>
      <c r="H1" s="294"/>
      <c r="I1" s="294"/>
      <c r="J1" s="299" t="s">
        <v>38</v>
      </c>
      <c r="K1" s="294"/>
      <c r="L1" s="300"/>
      <c r="M1" s="294"/>
      <c r="N1" s="301"/>
      <c r="O1" s="301"/>
      <c r="P1" s="301"/>
      <c r="Q1" s="301"/>
      <c r="R1" s="194"/>
      <c r="S1" s="194"/>
      <c r="T1" s="194"/>
      <c r="U1" s="194"/>
      <c r="V1" s="194"/>
      <c r="W1" s="194"/>
      <c r="X1" s="194"/>
      <c r="Y1" s="194"/>
      <c r="Z1" s="194"/>
      <c r="AA1" s="194"/>
    </row>
    <row r="2" spans="1:37" s="4" customFormat="1" ht="15" customHeight="1" x14ac:dyDescent="0.25">
      <c r="A2" s="5"/>
      <c r="B2" s="6"/>
      <c r="C2" s="6"/>
      <c r="D2" s="7"/>
      <c r="E2" s="8"/>
      <c r="F2" s="8"/>
      <c r="G2" s="8"/>
      <c r="H2" s="8"/>
      <c r="I2" s="8"/>
      <c r="J2" s="8"/>
      <c r="K2" s="8"/>
      <c r="L2" s="8"/>
      <c r="S2" s="308" t="s">
        <v>18</v>
      </c>
      <c r="T2" s="309"/>
      <c r="U2" s="302" t="s">
        <v>407</v>
      </c>
      <c r="V2" s="303"/>
      <c r="W2" s="304" t="s">
        <v>14</v>
      </c>
      <c r="X2" s="304"/>
      <c r="Y2" s="305"/>
      <c r="AB2"/>
      <c r="AC2" t="s">
        <v>412</v>
      </c>
      <c r="AD2" t="s">
        <v>412</v>
      </c>
      <c r="AE2"/>
      <c r="AF2"/>
      <c r="AG2"/>
      <c r="AH2"/>
      <c r="AI2"/>
      <c r="AJ2"/>
      <c r="AK2"/>
    </row>
    <row r="3" spans="1:37" x14ac:dyDescent="0.25">
      <c r="A3" s="8"/>
      <c r="B3" s="8"/>
      <c r="C3" s="8"/>
      <c r="D3" s="8"/>
      <c r="E3" s="8"/>
      <c r="F3" s="8"/>
      <c r="G3" s="8"/>
      <c r="H3" s="8"/>
      <c r="I3" s="8"/>
      <c r="J3" s="8"/>
      <c r="K3" s="8"/>
      <c r="L3" s="8"/>
      <c r="M3" s="8"/>
      <c r="N3" s="8"/>
      <c r="O3" s="8"/>
      <c r="P3" s="8"/>
      <c r="Q3" s="4"/>
      <c r="S3" s="352" t="s">
        <v>0</v>
      </c>
      <c r="T3" s="353"/>
      <c r="U3" s="306" t="s">
        <v>216</v>
      </c>
      <c r="V3" s="306" t="s">
        <v>1</v>
      </c>
      <c r="W3" s="306" t="s">
        <v>3</v>
      </c>
      <c r="X3" s="306" t="s">
        <v>4</v>
      </c>
      <c r="Y3" s="307" t="s">
        <v>5</v>
      </c>
      <c r="Z3" s="4"/>
      <c r="AC3" t="s">
        <v>411</v>
      </c>
      <c r="AD3" t="s">
        <v>413</v>
      </c>
    </row>
    <row r="4" spans="1:37" ht="15" customHeight="1" x14ac:dyDescent="0.25">
      <c r="A4" s="8"/>
      <c r="B4" s="8"/>
      <c r="C4" s="8"/>
      <c r="D4" s="8"/>
      <c r="E4" s="8"/>
      <c r="F4" s="8"/>
      <c r="G4" s="8"/>
      <c r="H4" s="8"/>
      <c r="I4" s="8"/>
      <c r="J4" s="8"/>
      <c r="K4" s="8"/>
      <c r="L4" s="8"/>
      <c r="M4" s="8"/>
      <c r="N4" s="8"/>
      <c r="O4" s="8"/>
      <c r="P4" s="8"/>
      <c r="Q4" s="4"/>
      <c r="S4" s="363" t="s">
        <v>21</v>
      </c>
      <c r="T4" s="364"/>
      <c r="U4" s="232">
        <f>ROUND(Wenat!H35,-1)</f>
        <v>21850</v>
      </c>
      <c r="V4" s="138">
        <v>35000</v>
      </c>
      <c r="W4" s="242">
        <v>3500</v>
      </c>
      <c r="X4" s="235">
        <f>Populations!C5</f>
        <v>23000</v>
      </c>
      <c r="Y4" s="245">
        <v>35000</v>
      </c>
      <c r="Z4" s="4"/>
    </row>
    <row r="5" spans="1:37" x14ac:dyDescent="0.25">
      <c r="A5" s="8"/>
      <c r="B5" s="8"/>
      <c r="C5" s="8"/>
      <c r="D5" s="8"/>
      <c r="E5" s="8"/>
      <c r="F5" s="8"/>
      <c r="G5" s="8"/>
      <c r="H5" s="8"/>
      <c r="I5" s="8"/>
      <c r="J5" s="8"/>
      <c r="K5" s="8"/>
      <c r="L5" s="8"/>
      <c r="M5" s="4"/>
      <c r="N5" s="4"/>
      <c r="O5" s="4"/>
      <c r="P5" s="4"/>
      <c r="S5" s="363" t="s">
        <v>22</v>
      </c>
      <c r="T5" s="364"/>
      <c r="U5" s="232">
        <f>ROUND(Okan!J60,-1)</f>
        <v>57660</v>
      </c>
      <c r="V5" s="138">
        <v>500000</v>
      </c>
      <c r="W5" s="242">
        <f>3500*3</f>
        <v>10500</v>
      </c>
      <c r="X5" s="235">
        <f>Populations!C8</f>
        <v>207000</v>
      </c>
      <c r="Y5" s="245">
        <f>Populations!C9</f>
        <v>500000</v>
      </c>
      <c r="Z5" s="4"/>
      <c r="AC5">
        <v>0.5</v>
      </c>
      <c r="AD5">
        <v>0.7</v>
      </c>
      <c r="AE5" s="2">
        <f>U5/(1-AC5)/(1-AD5)</f>
        <v>384399.99999999994</v>
      </c>
      <c r="AF5" s="228">
        <f>AE5/U5</f>
        <v>6.6666666666666661</v>
      </c>
    </row>
    <row r="6" spans="1:37" x14ac:dyDescent="0.25">
      <c r="A6" s="8"/>
      <c r="B6" s="8"/>
      <c r="C6" s="8"/>
      <c r="D6" s="8"/>
      <c r="E6" s="8"/>
      <c r="F6" s="8"/>
      <c r="G6" s="8"/>
      <c r="H6" s="8"/>
      <c r="I6" s="8"/>
      <c r="J6" s="8"/>
      <c r="K6" s="8"/>
      <c r="L6" s="8"/>
      <c r="M6" s="8"/>
      <c r="N6" s="8"/>
      <c r="O6" s="8"/>
      <c r="P6" s="8"/>
      <c r="Q6" s="4"/>
      <c r="S6" s="321" t="s">
        <v>85</v>
      </c>
      <c r="T6" s="322"/>
      <c r="U6" s="232">
        <v>0</v>
      </c>
      <c r="V6" s="326">
        <v>1265000</v>
      </c>
      <c r="W6" s="236">
        <f>5*3500</f>
        <v>17500</v>
      </c>
      <c r="X6" s="235">
        <f>20*W6</f>
        <v>350000</v>
      </c>
      <c r="Y6" s="245">
        <f>X6*2</f>
        <v>700000</v>
      </c>
      <c r="Z6" s="4"/>
    </row>
    <row r="7" spans="1:37" ht="15" customHeight="1" x14ac:dyDescent="0.25">
      <c r="A7" s="8"/>
      <c r="B7" s="8"/>
      <c r="C7" s="8"/>
      <c r="D7" s="8"/>
      <c r="E7" s="8"/>
      <c r="F7" s="8"/>
      <c r="G7" s="8"/>
      <c r="H7" s="8"/>
      <c r="I7" s="8"/>
      <c r="J7" s="8"/>
      <c r="K7" s="8"/>
      <c r="L7" s="8"/>
      <c r="M7" s="8"/>
      <c r="N7" s="8"/>
      <c r="O7" s="8"/>
      <c r="P7" s="8"/>
      <c r="Q7" s="4"/>
      <c r="S7" s="310" t="s">
        <v>2</v>
      </c>
      <c r="T7" s="311"/>
      <c r="U7" s="312">
        <f>SUM(U4:U6)</f>
        <v>79510</v>
      </c>
      <c r="V7" s="327">
        <f>SUM(V4:V6)</f>
        <v>1800000</v>
      </c>
      <c r="W7" s="323">
        <f>SUM(W4:W6)</f>
        <v>31500</v>
      </c>
      <c r="X7" s="323">
        <f>SUM(X4:X6)</f>
        <v>580000</v>
      </c>
      <c r="Y7" s="313">
        <f>SUM(Y4:Y6)</f>
        <v>1235000</v>
      </c>
      <c r="Z7" s="4"/>
      <c r="AB7" s="228" t="s">
        <v>414</v>
      </c>
    </row>
    <row r="8" spans="1:37" x14ac:dyDescent="0.25">
      <c r="A8" s="8"/>
      <c r="B8" s="8"/>
      <c r="C8" s="8"/>
      <c r="D8" s="8"/>
      <c r="E8" s="8"/>
      <c r="F8" s="8"/>
      <c r="G8" s="8"/>
      <c r="H8" s="8"/>
      <c r="I8" s="8"/>
      <c r="J8" s="8"/>
      <c r="K8" s="8"/>
      <c r="L8" s="8"/>
      <c r="M8" s="8"/>
      <c r="N8" s="8"/>
      <c r="O8" s="8"/>
      <c r="P8" s="8"/>
      <c r="Q8" s="4"/>
      <c r="S8" s="4"/>
      <c r="T8" s="4"/>
      <c r="U8" s="4"/>
      <c r="V8" s="4"/>
      <c r="W8" s="4"/>
      <c r="X8" s="4"/>
      <c r="Y8" s="4"/>
      <c r="Z8" s="4"/>
    </row>
    <row r="9" spans="1:37" x14ac:dyDescent="0.25">
      <c r="A9" s="8"/>
      <c r="B9" s="8"/>
      <c r="C9" s="8"/>
      <c r="D9" s="8"/>
      <c r="E9" s="8"/>
      <c r="F9" s="8"/>
      <c r="G9" s="8"/>
      <c r="H9" s="8"/>
      <c r="I9" s="8"/>
      <c r="J9" s="8"/>
      <c r="K9" s="8"/>
      <c r="L9" s="8"/>
      <c r="M9" s="8"/>
      <c r="N9" s="8"/>
      <c r="O9" s="8"/>
      <c r="P9" s="8"/>
      <c r="Q9" s="4"/>
      <c r="S9" s="25" t="s">
        <v>78</v>
      </c>
      <c r="T9" s="26"/>
      <c r="U9" s="36" t="s">
        <v>79</v>
      </c>
      <c r="V9" s="117"/>
      <c r="W9" s="27" t="s">
        <v>9</v>
      </c>
      <c r="X9" s="27" t="s">
        <v>275</v>
      </c>
      <c r="Y9" s="4"/>
      <c r="Z9" s="4"/>
    </row>
    <row r="10" spans="1:37" x14ac:dyDescent="0.25">
      <c r="A10" s="8"/>
      <c r="B10" s="8"/>
      <c r="C10" s="8"/>
      <c r="D10" s="8"/>
      <c r="E10" s="8"/>
      <c r="F10" s="8"/>
      <c r="G10" s="8"/>
      <c r="H10" s="8"/>
      <c r="I10" s="8"/>
      <c r="J10" s="8"/>
      <c r="K10" s="8"/>
      <c r="L10" s="8"/>
      <c r="M10" s="8"/>
      <c r="N10" s="8"/>
      <c r="O10" s="8"/>
      <c r="P10" s="8"/>
      <c r="Q10" s="4"/>
      <c r="S10" s="197" t="s">
        <v>16</v>
      </c>
      <c r="T10" s="198"/>
      <c r="U10" s="199" t="s">
        <v>17</v>
      </c>
      <c r="V10" s="200" t="s">
        <v>23</v>
      </c>
      <c r="W10" s="200" t="s">
        <v>83</v>
      </c>
      <c r="X10" s="200" t="s">
        <v>281</v>
      </c>
      <c r="Y10" s="4"/>
      <c r="Z10" s="4"/>
    </row>
    <row r="11" spans="1:37" x14ac:dyDescent="0.25">
      <c r="A11" s="8"/>
      <c r="B11" s="8"/>
      <c r="C11" s="8"/>
      <c r="D11" s="8"/>
      <c r="E11" s="8"/>
      <c r="F11" s="8"/>
      <c r="G11" s="8"/>
      <c r="H11" s="8"/>
      <c r="I11" s="8"/>
      <c r="J11" s="8"/>
      <c r="K11" s="8"/>
      <c r="L11" s="8"/>
      <c r="M11" s="4"/>
      <c r="N11" s="4"/>
      <c r="O11" s="4"/>
      <c r="P11" s="4"/>
      <c r="Q11" s="4"/>
      <c r="S11" s="358" t="s">
        <v>212</v>
      </c>
      <c r="T11" s="359"/>
      <c r="U11" s="237">
        <v>3000</v>
      </c>
      <c r="V11" s="216">
        <v>4500000</v>
      </c>
      <c r="W11" s="208">
        <v>250000</v>
      </c>
      <c r="X11" s="208">
        <v>5000000</v>
      </c>
      <c r="Y11" s="4"/>
      <c r="Z11" s="4"/>
    </row>
    <row r="12" spans="1:37" x14ac:dyDescent="0.25">
      <c r="A12" s="8"/>
      <c r="B12" s="8"/>
      <c r="C12" s="8"/>
      <c r="D12" s="8"/>
      <c r="E12" s="8"/>
      <c r="F12" s="4"/>
      <c r="G12" s="4"/>
      <c r="H12" s="4"/>
      <c r="I12" s="4"/>
      <c r="J12" s="4"/>
      <c r="K12" s="4"/>
      <c r="L12" s="4"/>
      <c r="M12" s="4"/>
      <c r="N12" s="4"/>
      <c r="O12" s="4"/>
      <c r="P12" s="4"/>
      <c r="Q12" s="4"/>
      <c r="S12" s="350" t="s">
        <v>113</v>
      </c>
      <c r="T12" s="351"/>
      <c r="U12" s="207">
        <v>0</v>
      </c>
      <c r="V12" s="206">
        <v>0</v>
      </c>
      <c r="W12" s="238">
        <v>360000</v>
      </c>
      <c r="X12" s="239">
        <f>364000/0.04</f>
        <v>9100000</v>
      </c>
      <c r="Y12" s="4"/>
      <c r="Z12" s="4"/>
    </row>
    <row r="13" spans="1:37" ht="15" customHeight="1" x14ac:dyDescent="0.25">
      <c r="A13" s="8"/>
      <c r="B13" s="8"/>
      <c r="C13" s="8"/>
      <c r="D13" s="8"/>
      <c r="E13" s="8"/>
      <c r="F13" s="8"/>
      <c r="G13" s="8"/>
      <c r="H13" s="8"/>
      <c r="I13" s="8"/>
      <c r="J13" s="8"/>
      <c r="K13" s="8"/>
      <c r="L13" s="8"/>
      <c r="M13" s="4"/>
      <c r="N13" s="4"/>
      <c r="O13" s="4"/>
      <c r="P13" s="4"/>
      <c r="Q13" s="4"/>
      <c r="S13" s="201" t="s">
        <v>31</v>
      </c>
      <c r="T13" s="202"/>
      <c r="U13" s="203">
        <f>SUM(U11:U12)</f>
        <v>3000</v>
      </c>
      <c r="V13" s="204">
        <f>SUM(V11:V12)</f>
        <v>4500000</v>
      </c>
      <c r="W13" s="204">
        <f>SUM(W11:W12)</f>
        <v>610000</v>
      </c>
      <c r="X13" s="234">
        <f>SUM(X11:X12)</f>
        <v>14100000</v>
      </c>
      <c r="Y13" s="8"/>
      <c r="Z13" s="4"/>
    </row>
    <row r="14" spans="1:37" ht="15" customHeight="1" x14ac:dyDescent="0.25">
      <c r="A14" s="8"/>
      <c r="B14" s="8"/>
      <c r="C14" s="8"/>
      <c r="D14" s="8"/>
      <c r="E14" s="8"/>
      <c r="F14" s="8"/>
      <c r="G14" s="8"/>
      <c r="H14" s="8"/>
      <c r="I14" s="8"/>
      <c r="J14" s="8"/>
      <c r="K14" s="8"/>
      <c r="L14" s="8"/>
      <c r="M14" s="4"/>
      <c r="N14" s="4"/>
      <c r="O14" s="4"/>
      <c r="P14" s="4"/>
      <c r="Q14" s="4"/>
      <c r="S14" s="195"/>
      <c r="T14" s="8"/>
      <c r="U14" s="8"/>
      <c r="V14" s="8"/>
      <c r="W14" s="8"/>
      <c r="X14" s="8"/>
      <c r="Y14" s="4"/>
      <c r="Z14" s="4"/>
      <c r="AC14" t="s">
        <v>377</v>
      </c>
    </row>
    <row r="15" spans="1:37" ht="15" customHeight="1" x14ac:dyDescent="0.25">
      <c r="A15" s="8"/>
      <c r="B15" s="8"/>
      <c r="C15" s="8"/>
      <c r="D15" s="8"/>
      <c r="E15" s="8"/>
      <c r="F15" s="8"/>
      <c r="G15" s="8"/>
      <c r="H15" s="8"/>
      <c r="I15" s="8"/>
      <c r="J15" s="8"/>
      <c r="K15" s="8"/>
      <c r="L15" s="8"/>
      <c r="M15" s="4"/>
      <c r="N15" s="4"/>
      <c r="O15" s="4"/>
      <c r="P15" s="4"/>
      <c r="Q15" s="4"/>
      <c r="S15" s="11" t="s">
        <v>20</v>
      </c>
      <c r="T15" s="12"/>
      <c r="U15" s="244"/>
      <c r="V15" s="13" t="s">
        <v>80</v>
      </c>
      <c r="W15" s="13"/>
      <c r="X15" s="243"/>
      <c r="Y15" s="13" t="s">
        <v>81</v>
      </c>
      <c r="Z15" s="28"/>
      <c r="AC15" t="s">
        <v>378</v>
      </c>
    </row>
    <row r="16" spans="1:37" ht="15" customHeight="1" x14ac:dyDescent="0.25">
      <c r="A16" s="8"/>
      <c r="B16" s="8"/>
      <c r="C16" s="8"/>
      <c r="D16" s="8"/>
      <c r="E16" s="8"/>
      <c r="F16" s="8"/>
      <c r="G16" s="8"/>
      <c r="H16" s="8"/>
      <c r="I16" s="8"/>
      <c r="J16" s="8"/>
      <c r="K16" s="8"/>
      <c r="L16" s="8"/>
      <c r="M16" s="4"/>
      <c r="N16" s="4"/>
      <c r="O16" s="4"/>
      <c r="P16" s="4"/>
      <c r="Q16" s="4"/>
      <c r="S16" s="14"/>
      <c r="T16" s="118" t="s">
        <v>12</v>
      </c>
      <c r="U16" s="224"/>
      <c r="V16" s="15" t="s">
        <v>82</v>
      </c>
      <c r="W16" s="15" t="s">
        <v>217</v>
      </c>
      <c r="X16" s="16" t="s">
        <v>280</v>
      </c>
      <c r="Y16" s="15" t="s">
        <v>93</v>
      </c>
      <c r="Z16" s="16" t="s">
        <v>280</v>
      </c>
    </row>
    <row r="17" spans="1:30" x14ac:dyDescent="0.25">
      <c r="A17" s="8"/>
      <c r="B17" s="8"/>
      <c r="C17" s="8"/>
      <c r="D17" s="8"/>
      <c r="E17" s="8"/>
      <c r="F17" s="8"/>
      <c r="G17" s="8"/>
      <c r="H17" s="8"/>
      <c r="I17" s="8"/>
      <c r="J17" s="8"/>
      <c r="K17" s="8"/>
      <c r="L17" s="8"/>
      <c r="M17" s="4"/>
      <c r="N17" s="4"/>
      <c r="O17" s="4"/>
      <c r="P17" s="4"/>
      <c r="Q17" s="4"/>
      <c r="S17" s="360" t="s">
        <v>410</v>
      </c>
      <c r="T17" s="119" t="s">
        <v>30</v>
      </c>
      <c r="U17" s="29" t="s">
        <v>8</v>
      </c>
      <c r="V17" s="1">
        <v>0</v>
      </c>
      <c r="W17" s="29" t="s">
        <v>8</v>
      </c>
      <c r="X17" s="29" t="s">
        <v>8</v>
      </c>
      <c r="Y17" s="220" t="s">
        <v>8</v>
      </c>
      <c r="Z17" s="17" t="s">
        <v>8</v>
      </c>
    </row>
    <row r="18" spans="1:30" x14ac:dyDescent="0.25">
      <c r="A18" s="8"/>
      <c r="B18" s="8"/>
      <c r="C18" s="8"/>
      <c r="D18" s="8"/>
      <c r="E18" s="8"/>
      <c r="F18" s="8"/>
      <c r="G18" s="8"/>
      <c r="H18" s="8"/>
      <c r="I18" s="8"/>
      <c r="J18" s="8"/>
      <c r="K18" s="8"/>
      <c r="L18" s="8"/>
      <c r="M18" s="4"/>
      <c r="N18" s="4"/>
      <c r="O18" s="4"/>
      <c r="P18" s="4"/>
      <c r="Q18" s="4"/>
      <c r="S18" s="361"/>
      <c r="T18" s="120" t="s">
        <v>258</v>
      </c>
      <c r="U18" s="29" t="s">
        <v>261</v>
      </c>
      <c r="V18" s="31">
        <f>Run!Y18</f>
        <v>5.0638644306172818E-3</v>
      </c>
      <c r="W18" s="365" t="s">
        <v>271</v>
      </c>
      <c r="X18" s="354" t="str">
        <f>X22</f>
        <v>20-60%</v>
      </c>
      <c r="Y18" s="221">
        <f>ROUND(Run!T18,-2)</f>
        <v>1600</v>
      </c>
      <c r="Z18" s="343">
        <f>ROUND(X42,-6)</f>
        <v>1000000</v>
      </c>
    </row>
    <row r="19" spans="1:30" x14ac:dyDescent="0.25">
      <c r="A19" s="8"/>
      <c r="B19" s="8"/>
      <c r="C19" s="8"/>
      <c r="D19" s="8"/>
      <c r="E19" s="8"/>
      <c r="F19" s="8"/>
      <c r="G19" s="8"/>
      <c r="H19" s="8"/>
      <c r="I19" s="8"/>
      <c r="J19" s="8"/>
      <c r="K19" s="8"/>
      <c r="L19" s="8"/>
      <c r="M19" s="4"/>
      <c r="N19" s="4"/>
      <c r="O19" s="4"/>
      <c r="P19" s="4"/>
      <c r="Q19" s="4"/>
      <c r="S19" s="361"/>
      <c r="T19" s="120" t="s">
        <v>259</v>
      </c>
      <c r="U19" s="1" t="s">
        <v>261</v>
      </c>
      <c r="V19" s="219">
        <f>Run!Z18</f>
        <v>5.6505027384460393E-2</v>
      </c>
      <c r="W19" s="366"/>
      <c r="X19" s="355"/>
      <c r="Y19" s="221">
        <f>ROUND(Run!U18,-2)</f>
        <v>19300</v>
      </c>
      <c r="Z19" s="344"/>
    </row>
    <row r="20" spans="1:30" ht="14.45" customHeight="1" x14ac:dyDescent="0.25">
      <c r="A20" s="8"/>
      <c r="B20" s="8"/>
      <c r="C20" s="8"/>
      <c r="D20" s="8"/>
      <c r="E20" s="8"/>
      <c r="F20" s="8"/>
      <c r="G20" s="8"/>
      <c r="H20" s="8"/>
      <c r="I20" s="8"/>
      <c r="J20" s="8"/>
      <c r="K20" s="8"/>
      <c r="L20" s="8"/>
      <c r="M20" s="4"/>
      <c r="N20" s="4"/>
      <c r="O20" s="4"/>
      <c r="P20" s="4"/>
      <c r="Q20" s="4"/>
      <c r="S20" s="361"/>
      <c r="T20" s="120" t="s">
        <v>19</v>
      </c>
      <c r="U20" s="1" t="s">
        <v>261</v>
      </c>
      <c r="V20" s="31">
        <f>Run!AA18</f>
        <v>5.4375919995023905E-2</v>
      </c>
      <c r="W20" s="1" t="s">
        <v>268</v>
      </c>
      <c r="X20" s="356"/>
      <c r="Y20" s="221">
        <f>ROUND(Run!V18,-2)</f>
        <v>21000</v>
      </c>
      <c r="Z20" s="344"/>
    </row>
    <row r="21" spans="1:30" x14ac:dyDescent="0.25">
      <c r="A21" s="8"/>
      <c r="B21" s="8"/>
      <c r="C21" s="8"/>
      <c r="D21" s="8"/>
      <c r="E21" s="8"/>
      <c r="F21" s="8"/>
      <c r="G21" s="8"/>
      <c r="H21" s="8"/>
      <c r="I21" s="8"/>
      <c r="J21" s="8"/>
      <c r="K21" s="8"/>
      <c r="L21" s="8"/>
      <c r="M21" s="4"/>
      <c r="N21" s="4"/>
      <c r="O21" s="4"/>
      <c r="P21" s="4"/>
      <c r="Q21" s="4"/>
      <c r="S21" s="361"/>
      <c r="T21" s="223" t="s">
        <v>85</v>
      </c>
      <c r="U21" s="1"/>
      <c r="V21" s="31">
        <v>0</v>
      </c>
      <c r="W21" s="29"/>
      <c r="X21" s="357"/>
      <c r="Y21" s="222">
        <v>0</v>
      </c>
      <c r="Z21" s="345"/>
    </row>
    <row r="22" spans="1:30" x14ac:dyDescent="0.25">
      <c r="A22" s="8"/>
      <c r="B22" s="8"/>
      <c r="C22" s="8"/>
      <c r="D22" s="8"/>
      <c r="E22" s="8"/>
      <c r="F22" s="8"/>
      <c r="G22" s="8"/>
      <c r="H22" s="8"/>
      <c r="I22" s="8"/>
      <c r="J22" s="8"/>
      <c r="K22" s="8"/>
      <c r="L22" s="8"/>
      <c r="M22" s="4"/>
      <c r="N22" s="4"/>
      <c r="O22" s="4"/>
      <c r="P22" s="4"/>
      <c r="Q22" s="4"/>
      <c r="S22" s="362"/>
      <c r="T22" s="218" t="s">
        <v>7</v>
      </c>
      <c r="U22" s="225" t="s">
        <v>261</v>
      </c>
      <c r="V22" s="226">
        <f>SUM(V17:V21)</f>
        <v>0.11594481181010158</v>
      </c>
      <c r="W22" s="30" t="s">
        <v>272</v>
      </c>
      <c r="X22" s="205" t="s">
        <v>260</v>
      </c>
      <c r="Y22" s="37">
        <f>SUM(Y18:Y21)</f>
        <v>41900</v>
      </c>
      <c r="Z22" s="233">
        <f>Z18</f>
        <v>1000000</v>
      </c>
    </row>
    <row r="23" spans="1:30" x14ac:dyDescent="0.25">
      <c r="A23" s="8"/>
      <c r="B23" s="8"/>
      <c r="C23" s="8"/>
      <c r="D23" s="4" t="s">
        <v>96</v>
      </c>
      <c r="E23" s="196">
        <f>U7</f>
        <v>79510</v>
      </c>
      <c r="F23" s="8"/>
      <c r="G23" s="8"/>
      <c r="H23" s="8"/>
      <c r="I23" s="8"/>
      <c r="J23" s="8"/>
      <c r="K23" s="8"/>
      <c r="L23" s="8"/>
      <c r="M23" s="4"/>
      <c r="N23" s="4"/>
      <c r="O23" s="4"/>
      <c r="P23" s="4"/>
      <c r="Q23" s="4"/>
      <c r="S23" s="4"/>
      <c r="T23" s="4"/>
      <c r="U23" s="4"/>
      <c r="V23" s="4"/>
      <c r="W23" s="4"/>
      <c r="X23" s="4"/>
      <c r="Y23" s="4"/>
      <c r="Z23" s="4"/>
    </row>
    <row r="24" spans="1:30" ht="15" customHeight="1" x14ac:dyDescent="0.25">
      <c r="A24" s="8"/>
      <c r="B24" s="8"/>
      <c r="C24" s="8"/>
      <c r="D24" s="4" t="s">
        <v>213</v>
      </c>
      <c r="E24" s="196">
        <f>W7</f>
        <v>31500</v>
      </c>
      <c r="F24" s="8"/>
      <c r="G24" s="8"/>
      <c r="H24" s="8"/>
      <c r="I24" s="8"/>
      <c r="J24" s="8"/>
      <c r="K24" s="8"/>
      <c r="L24" s="8"/>
      <c r="M24" s="4"/>
      <c r="N24" s="4"/>
      <c r="O24" s="4"/>
      <c r="P24" s="4"/>
      <c r="Q24" s="4"/>
      <c r="S24" s="346" t="s">
        <v>86</v>
      </c>
      <c r="T24" s="347"/>
      <c r="U24" s="314" t="s">
        <v>405</v>
      </c>
      <c r="V24" s="315" t="s">
        <v>87</v>
      </c>
      <c r="W24" s="246"/>
      <c r="X24" s="247"/>
      <c r="Y24" s="4"/>
      <c r="Z24" s="4"/>
    </row>
    <row r="25" spans="1:30" x14ac:dyDescent="0.25">
      <c r="A25" s="8"/>
      <c r="B25" s="8"/>
      <c r="C25" s="8"/>
      <c r="D25" s="4" t="s">
        <v>214</v>
      </c>
      <c r="E25" s="196">
        <f>X7</f>
        <v>580000</v>
      </c>
      <c r="F25" s="8"/>
      <c r="G25" s="8"/>
      <c r="H25" s="8"/>
      <c r="I25" s="8"/>
      <c r="J25" s="8"/>
      <c r="K25" s="8"/>
      <c r="L25" s="8"/>
      <c r="M25" s="4"/>
      <c r="N25" s="4"/>
      <c r="O25" s="4"/>
      <c r="P25" s="4"/>
      <c r="Q25" s="4"/>
      <c r="S25" s="348"/>
      <c r="T25" s="349"/>
      <c r="U25" s="293" t="s">
        <v>406</v>
      </c>
      <c r="V25" s="68" t="s">
        <v>3</v>
      </c>
      <c r="W25" s="68" t="s">
        <v>4</v>
      </c>
      <c r="X25" s="248" t="s">
        <v>5</v>
      </c>
      <c r="Y25" s="4"/>
      <c r="Z25" s="4"/>
      <c r="AC25" t="s">
        <v>221</v>
      </c>
    </row>
    <row r="26" spans="1:30" x14ac:dyDescent="0.25">
      <c r="A26" s="8"/>
      <c r="B26" s="8"/>
      <c r="C26" s="8"/>
      <c r="D26" s="4" t="s">
        <v>215</v>
      </c>
      <c r="E26" s="196">
        <f>Y7</f>
        <v>1235000</v>
      </c>
      <c r="F26" s="8"/>
      <c r="G26" s="8"/>
      <c r="H26" s="8"/>
      <c r="I26" s="8"/>
      <c r="J26" s="8"/>
      <c r="K26" s="8"/>
      <c r="L26" s="8"/>
      <c r="M26" s="4"/>
      <c r="N26" s="4"/>
      <c r="O26" s="4"/>
      <c r="P26" s="4"/>
      <c r="Q26" s="4"/>
      <c r="S26" s="32" t="s">
        <v>32</v>
      </c>
      <c r="T26" s="33"/>
      <c r="U26" s="328">
        <f>ROUND(Run!P18,-3)</f>
        <v>329000</v>
      </c>
      <c r="V26" s="328">
        <f>V27+V28</f>
        <v>152900</v>
      </c>
      <c r="W26" s="328">
        <f t="shared" ref="W26:X26" si="0">W27+W28</f>
        <v>1042900</v>
      </c>
      <c r="X26" s="339">
        <f t="shared" si="0"/>
        <v>2740000</v>
      </c>
      <c r="Y26" s="4"/>
      <c r="Z26" s="4"/>
      <c r="AB26" s="193">
        <v>75000</v>
      </c>
    </row>
    <row r="27" spans="1:30" x14ac:dyDescent="0.25">
      <c r="A27" s="8"/>
      <c r="B27" s="8"/>
      <c r="C27" s="8"/>
      <c r="D27" s="4" t="s">
        <v>1</v>
      </c>
      <c r="E27" s="196">
        <f>V7</f>
        <v>1800000</v>
      </c>
      <c r="F27" s="8"/>
      <c r="G27" s="8"/>
      <c r="H27" s="8"/>
      <c r="I27" s="8"/>
      <c r="J27" s="8"/>
      <c r="K27" s="8"/>
      <c r="L27" s="8"/>
      <c r="M27" s="4"/>
      <c r="N27" s="4"/>
      <c r="O27" s="4"/>
      <c r="P27" s="4"/>
      <c r="Q27" s="4"/>
      <c r="S27" s="20"/>
      <c r="T27" t="s">
        <v>84</v>
      </c>
      <c r="U27" s="326">
        <f>U26-U28</f>
        <v>296100</v>
      </c>
      <c r="V27" s="326">
        <f>ROUND(Conv!P14,-4)</f>
        <v>120000</v>
      </c>
      <c r="W27" s="326">
        <f>ROUND(Conv!T14,-4)</f>
        <v>1010000</v>
      </c>
      <c r="X27" s="340">
        <f>ROUND(Conv!X14,-4)</f>
        <v>2640000</v>
      </c>
      <c r="Y27" s="4"/>
      <c r="Z27" s="4"/>
      <c r="AC27" t="s">
        <v>285</v>
      </c>
    </row>
    <row r="28" spans="1:30" x14ac:dyDescent="0.25">
      <c r="A28" s="8"/>
      <c r="B28" s="8"/>
      <c r="C28" s="8"/>
      <c r="D28" s="8"/>
      <c r="E28" s="8"/>
      <c r="F28" s="8"/>
      <c r="G28" s="8"/>
      <c r="H28" s="8"/>
      <c r="I28" s="8"/>
      <c r="J28" s="8"/>
      <c r="K28" s="8"/>
      <c r="L28" s="8"/>
      <c r="M28" s="4"/>
      <c r="N28" s="4"/>
      <c r="O28" s="4"/>
      <c r="P28" s="4"/>
      <c r="Q28" s="4"/>
      <c r="S28" s="20"/>
      <c r="T28" t="s">
        <v>11</v>
      </c>
      <c r="U28" s="326">
        <f>U26*U29</f>
        <v>32900</v>
      </c>
      <c r="V28" s="326">
        <f>ROUND(Conv!P36,-2)</f>
        <v>32900</v>
      </c>
      <c r="W28" s="326">
        <f>ROUND(Conv!T36,-2)</f>
        <v>32900</v>
      </c>
      <c r="X28" s="340">
        <f>ROUND(Conv!X36,-4)</f>
        <v>100000</v>
      </c>
      <c r="Y28" s="4"/>
      <c r="Z28" s="4"/>
      <c r="AC28" t="s">
        <v>398</v>
      </c>
    </row>
    <row r="29" spans="1:30" x14ac:dyDescent="0.25">
      <c r="A29" s="8"/>
      <c r="B29" s="8"/>
      <c r="C29" s="8"/>
      <c r="D29" s="8"/>
      <c r="E29" s="8"/>
      <c r="F29" s="8"/>
      <c r="G29" s="8"/>
      <c r="H29" s="8"/>
      <c r="I29" s="8"/>
      <c r="J29" s="8"/>
      <c r="K29" s="8"/>
      <c r="L29" s="8"/>
      <c r="M29" s="4"/>
      <c r="N29" s="4"/>
      <c r="O29" s="4"/>
      <c r="P29" s="4"/>
      <c r="Q29" s="4"/>
      <c r="S29" s="34"/>
      <c r="T29" s="9" t="s">
        <v>88</v>
      </c>
      <c r="U29" s="329">
        <v>0.1</v>
      </c>
      <c r="V29" s="329">
        <f>V28/V26</f>
        <v>0.21517331589274036</v>
      </c>
      <c r="W29" s="329">
        <f t="shared" ref="W29:X29" si="1">W28/W26</f>
        <v>3.1546648767858856E-2</v>
      </c>
      <c r="X29" s="341">
        <f t="shared" si="1"/>
        <v>3.6496350364963501E-2</v>
      </c>
      <c r="Y29" s="4"/>
      <c r="Z29" s="4"/>
      <c r="AC29" s="280">
        <f>Wenat!M34</f>
        <v>0.70604886517751853</v>
      </c>
    </row>
    <row r="30" spans="1:30" x14ac:dyDescent="0.25">
      <c r="A30" s="8"/>
      <c r="B30" s="8"/>
      <c r="C30" s="8"/>
      <c r="D30" s="8"/>
      <c r="E30" s="8"/>
      <c r="F30" s="8"/>
      <c r="G30" s="8"/>
      <c r="H30" s="8"/>
      <c r="I30" s="8"/>
      <c r="J30" s="8"/>
      <c r="K30" s="8"/>
      <c r="L30" s="8"/>
      <c r="M30" s="4"/>
      <c r="N30" s="4"/>
      <c r="O30" s="4"/>
      <c r="P30" s="4"/>
      <c r="Q30" s="4"/>
      <c r="S30" s="267" t="s">
        <v>293</v>
      </c>
      <c r="T30" s="33"/>
      <c r="U30" s="328">
        <f>ROUND(Run!Q18,-3)</f>
        <v>322000</v>
      </c>
      <c r="V30" s="328">
        <f t="shared" ref="V30:X30" si="2">V31+V32</f>
        <v>153000</v>
      </c>
      <c r="W30" s="328">
        <f t="shared" si="2"/>
        <v>1033000</v>
      </c>
      <c r="X30" s="339">
        <f t="shared" si="2"/>
        <v>2660000</v>
      </c>
      <c r="Y30" s="4"/>
      <c r="Z30" s="4"/>
      <c r="AC30" t="s">
        <v>397</v>
      </c>
    </row>
    <row r="31" spans="1:30" x14ac:dyDescent="0.25">
      <c r="A31" s="8"/>
      <c r="B31" s="8"/>
      <c r="C31" s="8"/>
      <c r="D31" s="8"/>
      <c r="E31" s="8"/>
      <c r="F31" s="8"/>
      <c r="G31" s="8"/>
      <c r="H31" s="8"/>
      <c r="I31" s="8"/>
      <c r="J31" s="8"/>
      <c r="K31" s="8"/>
      <c r="L31" s="8"/>
      <c r="M31" s="4"/>
      <c r="N31" s="4"/>
      <c r="O31" s="4"/>
      <c r="P31" s="4"/>
      <c r="Q31" s="4"/>
      <c r="S31" s="20"/>
      <c r="T31" t="s">
        <v>84</v>
      </c>
      <c r="U31" s="326">
        <f>U30-U32</f>
        <v>289800</v>
      </c>
      <c r="V31" s="326">
        <f>ROUND(Conv!P11,-4)</f>
        <v>120000</v>
      </c>
      <c r="W31" s="326">
        <f>ROUND(Conv!T11,-4)</f>
        <v>1000000</v>
      </c>
      <c r="X31" s="340">
        <f>ROUND(Conv!X11,-4)</f>
        <v>2560000</v>
      </c>
      <c r="Y31" s="4"/>
      <c r="Z31" s="4"/>
      <c r="AC31" s="280">
        <f>Wenat!N35</f>
        <v>1.7376049113677051E-2</v>
      </c>
    </row>
    <row r="32" spans="1:30" x14ac:dyDescent="0.25">
      <c r="A32" s="8"/>
      <c r="B32" s="8"/>
      <c r="C32" s="8"/>
      <c r="D32" s="8"/>
      <c r="E32" s="8"/>
      <c r="F32" s="8"/>
      <c r="G32" s="8"/>
      <c r="H32" s="8"/>
      <c r="I32" s="8"/>
      <c r="J32" s="8"/>
      <c r="K32" s="8"/>
      <c r="L32" s="8"/>
      <c r="M32" s="4"/>
      <c r="N32" s="4"/>
      <c r="O32" s="4"/>
      <c r="P32" s="4"/>
      <c r="Q32" s="4"/>
      <c r="S32" s="20"/>
      <c r="T32" t="s">
        <v>11</v>
      </c>
      <c r="U32" s="326">
        <f>U30*U33</f>
        <v>32200</v>
      </c>
      <c r="V32" s="326">
        <f>ROUND(Conv!P33,-3)</f>
        <v>33000</v>
      </c>
      <c r="W32" s="326">
        <f>ROUND(Conv!T33,-3)</f>
        <v>33000</v>
      </c>
      <c r="X32" s="340">
        <f>ROUND(Conv!X33,-3)</f>
        <v>100000</v>
      </c>
      <c r="Y32" s="4"/>
      <c r="Z32" s="4"/>
      <c r="AC32" t="s">
        <v>376</v>
      </c>
      <c r="AD32" t="s">
        <v>88</v>
      </c>
    </row>
    <row r="33" spans="1:29" x14ac:dyDescent="0.25">
      <c r="A33" s="8"/>
      <c r="B33" s="8"/>
      <c r="C33" s="8"/>
      <c r="D33" s="8"/>
      <c r="E33" s="8"/>
      <c r="F33" s="8"/>
      <c r="G33" s="8"/>
      <c r="H33" s="8"/>
      <c r="I33" s="8"/>
      <c r="J33" s="8"/>
      <c r="K33" s="8"/>
      <c r="L33" s="8"/>
      <c r="M33" s="4"/>
      <c r="N33" s="4"/>
      <c r="O33" s="4"/>
      <c r="P33" s="4"/>
      <c r="Q33" s="4"/>
      <c r="S33" s="34"/>
      <c r="T33" s="9" t="s">
        <v>88</v>
      </c>
      <c r="U33" s="329">
        <v>0.1</v>
      </c>
      <c r="V33" s="329">
        <f t="shared" ref="V33:X33" si="3">V32/V30</f>
        <v>0.21568627450980393</v>
      </c>
      <c r="W33" s="329">
        <f t="shared" si="3"/>
        <v>3.1945788964181994E-2</v>
      </c>
      <c r="X33" s="341">
        <f t="shared" si="3"/>
        <v>3.7593984962406013E-2</v>
      </c>
      <c r="Y33" s="4"/>
      <c r="Z33" s="4"/>
      <c r="AC33" s="2">
        <f>V11*AC29*AC31</f>
        <v>55207.52891091229</v>
      </c>
    </row>
    <row r="34" spans="1:29" x14ac:dyDescent="0.25">
      <c r="A34" s="8"/>
      <c r="B34" s="8"/>
      <c r="C34" s="8"/>
      <c r="D34" s="8"/>
      <c r="E34" s="8"/>
      <c r="F34" s="8"/>
      <c r="G34" s="8"/>
      <c r="H34" s="8"/>
      <c r="I34" s="8"/>
      <c r="J34" s="8"/>
      <c r="K34" s="8"/>
      <c r="L34" s="8"/>
      <c r="M34" s="4"/>
      <c r="N34" s="4"/>
      <c r="O34" s="4"/>
      <c r="P34" s="4"/>
      <c r="Q34" s="4"/>
      <c r="S34" s="35" t="s">
        <v>89</v>
      </c>
      <c r="T34" s="33"/>
      <c r="U34" s="328">
        <f>ROUND(Run!R18,-3)</f>
        <v>271000</v>
      </c>
      <c r="V34" s="328">
        <f t="shared" ref="V34:X34" si="4">V35+V36</f>
        <v>127000</v>
      </c>
      <c r="W34" s="328">
        <f t="shared" si="4"/>
        <v>805000</v>
      </c>
      <c r="X34" s="339">
        <f t="shared" si="4"/>
        <v>1444000</v>
      </c>
      <c r="Y34" s="4"/>
      <c r="Z34" s="4"/>
      <c r="AB34" s="193">
        <v>65000</v>
      </c>
      <c r="AC34" s="23">
        <f>AC33/U26</f>
        <v>0.1678040392428945</v>
      </c>
    </row>
    <row r="35" spans="1:29" x14ac:dyDescent="0.25">
      <c r="A35" s="8"/>
      <c r="B35" s="8"/>
      <c r="C35" s="8"/>
      <c r="D35" s="8"/>
      <c r="E35" s="8"/>
      <c r="F35" s="8"/>
      <c r="G35" s="8"/>
      <c r="H35" s="8"/>
      <c r="I35" s="8"/>
      <c r="J35" s="8"/>
      <c r="K35" s="8"/>
      <c r="L35" s="8"/>
      <c r="M35" s="4"/>
      <c r="N35" s="4"/>
      <c r="O35" s="4"/>
      <c r="P35" s="4"/>
      <c r="Q35" s="4"/>
      <c r="S35" s="20"/>
      <c r="T35" t="s">
        <v>84</v>
      </c>
      <c r="U35" s="326">
        <f>U34-U36</f>
        <v>243900</v>
      </c>
      <c r="V35" s="326">
        <f>ROUND(Conv!P8,-4)</f>
        <v>100000</v>
      </c>
      <c r="W35" s="326">
        <f>ROUND(Conv!T8,-4)</f>
        <v>780000</v>
      </c>
      <c r="X35" s="340">
        <f>ROUND(Conv!X8,-4)</f>
        <v>1390000</v>
      </c>
      <c r="Y35" s="4"/>
      <c r="Z35" s="4"/>
      <c r="AC35" s="18" t="s">
        <v>404</v>
      </c>
    </row>
    <row r="36" spans="1:29" x14ac:dyDescent="0.25">
      <c r="A36" s="8"/>
      <c r="B36" s="8"/>
      <c r="C36" s="8"/>
      <c r="D36" s="8"/>
      <c r="E36" s="8"/>
      <c r="F36" s="8"/>
      <c r="G36" s="8"/>
      <c r="H36" s="8"/>
      <c r="I36" s="8"/>
      <c r="J36" s="8"/>
      <c r="K36" s="8"/>
      <c r="L36" s="8"/>
      <c r="M36" s="4"/>
      <c r="N36" s="4"/>
      <c r="O36" s="4"/>
      <c r="P36" s="4"/>
      <c r="Q36" s="4"/>
      <c r="S36" s="20"/>
      <c r="T36" t="s">
        <v>11</v>
      </c>
      <c r="U36" s="326">
        <f>U34*U37</f>
        <v>27100</v>
      </c>
      <c r="V36" s="326">
        <f>ROUND(Conv!P30,-3)</f>
        <v>27000</v>
      </c>
      <c r="W36" s="326">
        <f>ROUND(Conv!T30,-3)</f>
        <v>25000</v>
      </c>
      <c r="X36" s="340">
        <f>ROUND(Conv!X30,-3)</f>
        <v>54000</v>
      </c>
      <c r="Y36" s="4"/>
      <c r="Z36" s="4"/>
    </row>
    <row r="37" spans="1:29" x14ac:dyDescent="0.25">
      <c r="A37" s="8"/>
      <c r="B37" s="8"/>
      <c r="C37" s="8"/>
      <c r="D37" s="8"/>
      <c r="E37" s="8"/>
      <c r="F37" s="8"/>
      <c r="G37" s="8"/>
      <c r="H37" s="8"/>
      <c r="I37" s="8"/>
      <c r="J37" s="8"/>
      <c r="K37" s="8"/>
      <c r="L37" s="8"/>
      <c r="M37" s="4"/>
      <c r="N37" s="4"/>
      <c r="O37" s="4"/>
      <c r="P37" s="4"/>
      <c r="Q37" s="4"/>
      <c r="S37" s="34"/>
      <c r="T37" s="9" t="s">
        <v>88</v>
      </c>
      <c r="U37" s="329">
        <v>0.1</v>
      </c>
      <c r="V37" s="329">
        <f t="shared" ref="V37:X37" si="5">V36/V34</f>
        <v>0.2125984251968504</v>
      </c>
      <c r="W37" s="329">
        <f t="shared" si="5"/>
        <v>3.1055900621118012E-2</v>
      </c>
      <c r="X37" s="341">
        <f t="shared" si="5"/>
        <v>3.7396121883656507E-2</v>
      </c>
      <c r="Y37" s="4"/>
      <c r="Z37" s="4"/>
      <c r="AC37" t="s">
        <v>379</v>
      </c>
    </row>
    <row r="38" spans="1:29" x14ac:dyDescent="0.25">
      <c r="A38" s="8"/>
      <c r="B38" s="8"/>
      <c r="C38" s="8"/>
      <c r="D38" s="8"/>
      <c r="E38" s="8"/>
      <c r="F38" s="8"/>
      <c r="G38" s="8"/>
      <c r="H38" s="8"/>
      <c r="I38" s="8"/>
      <c r="J38" s="8"/>
      <c r="K38" s="8"/>
      <c r="L38" s="8"/>
      <c r="M38" s="4"/>
      <c r="N38" s="4"/>
      <c r="O38" s="4"/>
      <c r="P38" s="4"/>
      <c r="Q38" s="4"/>
      <c r="S38" s="35" t="s">
        <v>73</v>
      </c>
      <c r="T38" s="33"/>
      <c r="U38" s="337">
        <f>ROUND(Run!$AM$18,-2)</f>
        <v>221800</v>
      </c>
      <c r="V38" s="328">
        <f t="shared" ref="V38:X38" si="6">V39+V40</f>
        <v>102000</v>
      </c>
      <c r="W38" s="328">
        <f t="shared" si="6"/>
        <v>599000</v>
      </c>
      <c r="X38" s="339">
        <f t="shared" si="6"/>
        <v>1265000</v>
      </c>
      <c r="Y38" s="4"/>
      <c r="Z38" s="4"/>
      <c r="AC38" s="23" t="e">
        <f>(#REF!+0.5*U5)/U7</f>
        <v>#REF!</v>
      </c>
    </row>
    <row r="39" spans="1:29" x14ac:dyDescent="0.25">
      <c r="A39" s="8"/>
      <c r="B39" s="8"/>
      <c r="C39" s="8"/>
      <c r="D39" s="8"/>
      <c r="E39" s="8"/>
      <c r="F39" s="8"/>
      <c r="G39" s="8"/>
      <c r="H39" s="8"/>
      <c r="I39" s="8"/>
      <c r="J39" s="8"/>
      <c r="K39" s="8"/>
      <c r="L39" s="8"/>
      <c r="M39" s="4"/>
      <c r="N39" s="4"/>
      <c r="O39" s="4"/>
      <c r="P39" s="4"/>
      <c r="Q39" s="4"/>
      <c r="S39" s="20"/>
      <c r="T39" t="s">
        <v>84</v>
      </c>
      <c r="U39" s="326">
        <f>U38-U40</f>
        <v>199620</v>
      </c>
      <c r="V39" s="326">
        <f>ROUND(Conv!P5,-4)</f>
        <v>80000</v>
      </c>
      <c r="W39" s="326">
        <f>ROUND(Conv!T5,-4)</f>
        <v>580000</v>
      </c>
      <c r="X39" s="340">
        <f>ROUND(Conv!X5,-4)</f>
        <v>1240000</v>
      </c>
      <c r="Y39" s="4"/>
      <c r="Z39" s="4"/>
      <c r="AC39" t="s">
        <v>273</v>
      </c>
    </row>
    <row r="40" spans="1:29" x14ac:dyDescent="0.25">
      <c r="A40" s="8"/>
      <c r="B40" s="8"/>
      <c r="C40" s="8"/>
      <c r="D40" s="8"/>
      <c r="E40" s="8"/>
      <c r="F40" s="8"/>
      <c r="G40" s="8"/>
      <c r="H40" s="8"/>
      <c r="I40" s="8"/>
      <c r="J40" s="8"/>
      <c r="K40" s="8"/>
      <c r="L40" s="8"/>
      <c r="M40" s="4"/>
      <c r="N40" s="4"/>
      <c r="O40" s="4"/>
      <c r="P40" s="4"/>
      <c r="Q40" s="4"/>
      <c r="S40" s="20"/>
      <c r="T40" t="s">
        <v>11</v>
      </c>
      <c r="U40" s="326">
        <f>U38*U41</f>
        <v>22180</v>
      </c>
      <c r="V40" s="326">
        <f>ROUND(Conv!P27,-3)</f>
        <v>22000</v>
      </c>
      <c r="W40" s="326">
        <f>ROUND(Conv!T27,-3)</f>
        <v>19000</v>
      </c>
      <c r="X40" s="340">
        <f>ROUND(Conv!X27,-3)</f>
        <v>25000</v>
      </c>
      <c r="Y40" s="4"/>
      <c r="Z40" s="4"/>
      <c r="AC40" t="s">
        <v>390</v>
      </c>
    </row>
    <row r="41" spans="1:29" x14ac:dyDescent="0.25">
      <c r="A41" s="8"/>
      <c r="B41" s="8"/>
      <c r="C41" s="8"/>
      <c r="D41" s="8"/>
      <c r="E41" s="8"/>
      <c r="F41" s="8"/>
      <c r="G41" s="8"/>
      <c r="H41" s="8"/>
      <c r="I41" s="8"/>
      <c r="J41" s="8"/>
      <c r="K41" s="8"/>
      <c r="L41" s="8"/>
      <c r="M41" s="4"/>
      <c r="N41" s="4"/>
      <c r="O41" s="4"/>
      <c r="P41" s="4"/>
      <c r="Q41" s="4"/>
      <c r="S41" s="34"/>
      <c r="T41" s="9" t="s">
        <v>88</v>
      </c>
      <c r="U41" s="329">
        <v>0.1</v>
      </c>
      <c r="V41" s="329">
        <f t="shared" ref="V41:X41" si="7">V40/V38</f>
        <v>0.21568627450980393</v>
      </c>
      <c r="W41" s="329">
        <f t="shared" si="7"/>
        <v>3.1719532554257093E-2</v>
      </c>
      <c r="X41" s="341">
        <f t="shared" si="7"/>
        <v>1.9762845849802372E-2</v>
      </c>
      <c r="Y41" s="4"/>
      <c r="Z41" s="4"/>
    </row>
    <row r="42" spans="1:29" x14ac:dyDescent="0.25">
      <c r="A42" s="8"/>
      <c r="B42" s="8"/>
      <c r="C42" s="8"/>
      <c r="D42" s="8"/>
      <c r="E42" s="8"/>
      <c r="F42" s="8"/>
      <c r="G42" s="8"/>
      <c r="H42" s="8"/>
      <c r="I42" s="8"/>
      <c r="J42" s="8"/>
      <c r="K42" s="8"/>
      <c r="L42" s="8"/>
      <c r="M42" s="4"/>
      <c r="N42" s="4"/>
      <c r="O42" s="4"/>
      <c r="P42" s="4"/>
      <c r="Q42" s="4"/>
      <c r="S42" s="35" t="s">
        <v>90</v>
      </c>
      <c r="T42" s="33"/>
      <c r="U42" s="328">
        <f>Y22</f>
        <v>41900</v>
      </c>
      <c r="V42" s="328">
        <f t="shared" ref="V42:X42" si="8">V43+V44</f>
        <v>19200</v>
      </c>
      <c r="W42" s="328">
        <f t="shared" si="8"/>
        <v>1011800</v>
      </c>
      <c r="X42" s="339">
        <f t="shared" si="8"/>
        <v>1122200</v>
      </c>
      <c r="Y42" s="4"/>
      <c r="Z42" s="4"/>
    </row>
    <row r="43" spans="1:29" x14ac:dyDescent="0.25">
      <c r="A43" s="8"/>
      <c r="B43" s="8"/>
      <c r="C43" s="8"/>
      <c r="D43" s="8"/>
      <c r="E43" s="8"/>
      <c r="F43" s="8"/>
      <c r="G43" s="8"/>
      <c r="H43" s="8"/>
      <c r="I43" s="8"/>
      <c r="J43" s="8"/>
      <c r="K43" s="8"/>
      <c r="L43" s="8"/>
      <c r="M43" s="4"/>
      <c r="N43" s="4"/>
      <c r="O43" s="4"/>
      <c r="P43" s="4"/>
      <c r="Q43" s="4"/>
      <c r="S43" s="20"/>
      <c r="T43" t="s">
        <v>84</v>
      </c>
      <c r="U43" s="326">
        <f>ROUND(U42-U44,-2)</f>
        <v>37700</v>
      </c>
      <c r="V43" s="326">
        <f>ROUND(Conv!Q16,-2)</f>
        <v>15000</v>
      </c>
      <c r="W43" s="326">
        <f>ROUND(Conv!T11,-2)</f>
        <v>1003500</v>
      </c>
      <c r="X43" s="340">
        <f>ROUND(Conv!Y16,-2)</f>
        <v>1054100</v>
      </c>
      <c r="Y43" s="4"/>
      <c r="Z43" s="4"/>
    </row>
    <row r="44" spans="1:29" x14ac:dyDescent="0.25">
      <c r="A44" s="8"/>
      <c r="B44" s="8"/>
      <c r="C44" s="8"/>
      <c r="D44" s="8"/>
      <c r="E44" s="8"/>
      <c r="F44" s="8"/>
      <c r="G44" s="8"/>
      <c r="H44" s="8"/>
      <c r="I44" s="8"/>
      <c r="J44" s="8"/>
      <c r="K44" s="8"/>
      <c r="L44" s="8"/>
      <c r="M44" s="4"/>
      <c r="N44" s="4"/>
      <c r="O44" s="4"/>
      <c r="P44" s="4"/>
      <c r="Q44" s="4"/>
      <c r="S44" s="20"/>
      <c r="T44" t="s">
        <v>11</v>
      </c>
      <c r="U44" s="326">
        <f>ROUND(U42*U45,-2)</f>
        <v>4200</v>
      </c>
      <c r="V44" s="326">
        <f>ROUND(Conv!Q40,-2)</f>
        <v>4200</v>
      </c>
      <c r="W44" s="326">
        <f>ROUND(Conv!U40,-2)</f>
        <v>8300</v>
      </c>
      <c r="X44" s="340">
        <f>ROUND(Conv!Y40,-2)</f>
        <v>68100</v>
      </c>
      <c r="Y44" s="4"/>
      <c r="Z44" s="4"/>
    </row>
    <row r="45" spans="1:29" x14ac:dyDescent="0.25">
      <c r="A45" s="8"/>
      <c r="B45" s="8"/>
      <c r="C45" s="8"/>
      <c r="D45" s="8"/>
      <c r="E45" s="8"/>
      <c r="F45" s="8"/>
      <c r="G45" s="8"/>
      <c r="H45" s="8"/>
      <c r="I45" s="8"/>
      <c r="J45" s="8"/>
      <c r="K45" s="8"/>
      <c r="L45" s="8"/>
      <c r="M45" s="4"/>
      <c r="N45" s="4"/>
      <c r="O45" s="4"/>
      <c r="P45" s="4"/>
      <c r="Q45" s="4"/>
      <c r="S45" s="34"/>
      <c r="T45" s="9" t="s">
        <v>88</v>
      </c>
      <c r="U45" s="329">
        <v>0.1</v>
      </c>
      <c r="V45" s="329">
        <f t="shared" ref="V45:X45" si="9">V44/V42</f>
        <v>0.21875</v>
      </c>
      <c r="W45" s="329">
        <f t="shared" si="9"/>
        <v>8.2032022138762602E-3</v>
      </c>
      <c r="X45" s="341">
        <f t="shared" si="9"/>
        <v>6.0684369987524509E-2</v>
      </c>
      <c r="Y45" s="4"/>
      <c r="Z45" s="4"/>
    </row>
    <row r="46" spans="1:29" x14ac:dyDescent="0.25">
      <c r="A46" s="8"/>
      <c r="B46" s="8"/>
      <c r="C46" s="8"/>
      <c r="D46" s="8"/>
      <c r="E46" s="8"/>
      <c r="F46" s="8"/>
      <c r="G46" s="8"/>
      <c r="H46" s="8"/>
      <c r="I46" s="8"/>
      <c r="J46" s="8"/>
      <c r="K46" s="8"/>
      <c r="L46" s="8"/>
      <c r="M46" s="4"/>
      <c r="N46" s="4"/>
      <c r="O46" s="4"/>
      <c r="P46" s="4"/>
      <c r="Q46" s="4"/>
      <c r="S46" s="4"/>
      <c r="T46" s="4"/>
      <c r="U46" s="4"/>
      <c r="V46" s="4"/>
      <c r="W46" s="4"/>
      <c r="X46" s="4"/>
      <c r="Y46" s="4"/>
      <c r="Z46" s="4"/>
    </row>
    <row r="47" spans="1:29" x14ac:dyDescent="0.25">
      <c r="A47" s="8"/>
      <c r="B47" s="8"/>
      <c r="C47" s="8"/>
      <c r="D47" s="8"/>
      <c r="E47" s="8"/>
      <c r="F47" s="8"/>
      <c r="G47" s="8"/>
      <c r="H47" s="8"/>
      <c r="I47" s="8"/>
      <c r="J47" s="8"/>
      <c r="K47" s="8"/>
      <c r="L47" s="8"/>
      <c r="M47" s="4"/>
      <c r="N47" s="4"/>
      <c r="O47" s="4"/>
      <c r="P47" s="4"/>
      <c r="Q47" s="4"/>
    </row>
    <row r="48" spans="1:29" x14ac:dyDescent="0.25">
      <c r="A48" s="8"/>
      <c r="B48" s="8"/>
      <c r="C48" s="8"/>
      <c r="D48" s="8"/>
      <c r="E48" s="8"/>
      <c r="F48" s="8"/>
      <c r="G48" s="8"/>
      <c r="H48" s="8"/>
      <c r="I48" s="8"/>
      <c r="J48" s="8"/>
      <c r="K48" s="8"/>
      <c r="L48" s="8"/>
      <c r="M48" s="4"/>
      <c r="N48" s="4"/>
      <c r="O48" s="4"/>
      <c r="P48" s="4"/>
      <c r="Q48" s="4"/>
    </row>
    <row r="49" spans="1:26" x14ac:dyDescent="0.25">
      <c r="A49" s="8"/>
      <c r="B49" s="8"/>
      <c r="C49" s="8"/>
      <c r="D49" s="8"/>
      <c r="E49" s="8"/>
      <c r="F49" s="8"/>
      <c r="G49" s="8"/>
      <c r="H49" s="8"/>
      <c r="I49" s="8"/>
      <c r="J49" s="8"/>
      <c r="K49" s="8"/>
      <c r="L49" s="8"/>
      <c r="M49" s="4"/>
      <c r="N49" s="4"/>
      <c r="O49" s="4"/>
      <c r="P49" s="4"/>
      <c r="Q49" s="4"/>
      <c r="S49" s="4"/>
      <c r="T49" s="4"/>
      <c r="U49" s="4"/>
      <c r="V49" s="4"/>
      <c r="W49" s="4"/>
      <c r="X49" s="4"/>
      <c r="Y49" s="4"/>
      <c r="Z49" s="4"/>
    </row>
    <row r="50" spans="1:26" x14ac:dyDescent="0.25">
      <c r="A50" s="8"/>
      <c r="B50" s="8"/>
      <c r="C50" s="8"/>
      <c r="D50" s="8"/>
      <c r="E50" s="8"/>
      <c r="F50" s="8"/>
      <c r="G50" s="8"/>
      <c r="H50" s="8"/>
      <c r="I50" s="8"/>
      <c r="J50" s="8"/>
      <c r="K50" s="8"/>
      <c r="L50" s="8"/>
      <c r="M50" s="4"/>
      <c r="N50" s="4"/>
      <c r="O50" s="4"/>
      <c r="P50" s="4"/>
      <c r="Q50" s="4"/>
    </row>
    <row r="51" spans="1:26" x14ac:dyDescent="0.25">
      <c r="A51" s="8"/>
      <c r="B51" s="8"/>
      <c r="C51" s="8"/>
      <c r="D51" s="8"/>
      <c r="E51" s="8"/>
      <c r="F51" s="8"/>
      <c r="G51" s="8"/>
      <c r="H51" s="8"/>
      <c r="I51" s="8"/>
      <c r="J51" s="8"/>
      <c r="K51" s="8"/>
      <c r="L51" s="8"/>
      <c r="M51" s="4"/>
      <c r="N51" s="4"/>
      <c r="O51" s="4"/>
      <c r="P51" s="4"/>
      <c r="Q51" s="4"/>
    </row>
    <row r="52" spans="1:26" x14ac:dyDescent="0.25">
      <c r="A52" s="8"/>
      <c r="B52" s="8"/>
      <c r="C52" s="8"/>
      <c r="D52" s="8"/>
      <c r="E52" s="8"/>
      <c r="F52" s="8"/>
      <c r="G52" s="8"/>
      <c r="H52" s="8"/>
      <c r="I52" s="8"/>
      <c r="J52" s="8"/>
      <c r="K52" s="8"/>
      <c r="L52" s="8"/>
      <c r="M52" s="4"/>
      <c r="N52" s="4"/>
      <c r="O52" s="4"/>
      <c r="P52" s="4"/>
      <c r="Q52" s="4"/>
    </row>
    <row r="53" spans="1:26" x14ac:dyDescent="0.25">
      <c r="A53" s="8"/>
      <c r="B53" s="8"/>
      <c r="C53" s="8"/>
      <c r="D53" s="8"/>
      <c r="E53" s="8"/>
      <c r="F53" s="8"/>
      <c r="G53" s="8"/>
      <c r="H53" s="8"/>
      <c r="I53" s="8"/>
      <c r="J53" s="8"/>
      <c r="K53" s="8"/>
      <c r="L53" s="8"/>
      <c r="M53" s="4"/>
      <c r="N53" s="4"/>
      <c r="O53" s="4"/>
      <c r="P53" s="4"/>
      <c r="Q53" s="4"/>
    </row>
    <row r="54" spans="1:26" x14ac:dyDescent="0.25">
      <c r="A54" s="8"/>
      <c r="B54" s="8"/>
      <c r="C54" s="8"/>
      <c r="D54" s="8"/>
      <c r="E54" s="8"/>
      <c r="F54" s="8"/>
      <c r="G54" s="8"/>
      <c r="H54" s="8"/>
      <c r="I54" s="8"/>
      <c r="J54" s="8"/>
      <c r="K54" s="8"/>
      <c r="L54" s="8"/>
      <c r="M54" s="4"/>
      <c r="N54" s="4"/>
      <c r="O54" s="4"/>
      <c r="P54" s="4"/>
      <c r="Q54" s="4"/>
    </row>
    <row r="55" spans="1:26" x14ac:dyDescent="0.25">
      <c r="A55" s="8"/>
      <c r="B55" s="8"/>
      <c r="C55" s="8"/>
      <c r="D55" s="8"/>
      <c r="E55" s="8"/>
      <c r="F55" s="8"/>
      <c r="G55" s="8"/>
      <c r="H55" s="8"/>
      <c r="I55" s="8"/>
      <c r="J55" s="8"/>
      <c r="K55" s="8"/>
      <c r="L55" s="8"/>
      <c r="M55" s="4"/>
      <c r="N55" s="4"/>
      <c r="O55" s="4"/>
      <c r="P55" s="4"/>
      <c r="Q55" s="4"/>
    </row>
    <row r="56" spans="1:26" x14ac:dyDescent="0.25">
      <c r="A56" s="8"/>
      <c r="B56" s="8"/>
      <c r="C56" s="8"/>
      <c r="D56" s="8"/>
      <c r="E56" s="8"/>
      <c r="F56" s="8"/>
      <c r="G56" s="8"/>
      <c r="H56" s="8"/>
      <c r="I56" s="8"/>
      <c r="J56" s="8"/>
      <c r="K56" s="8"/>
      <c r="L56" s="8"/>
      <c r="M56" s="4"/>
      <c r="N56" s="4"/>
      <c r="O56" s="4"/>
      <c r="P56" s="4"/>
      <c r="Q56" s="4"/>
    </row>
    <row r="57" spans="1:26" x14ac:dyDescent="0.25">
      <c r="A57" s="8"/>
      <c r="B57" s="8"/>
      <c r="C57" s="8"/>
      <c r="D57" s="8"/>
      <c r="E57" s="8"/>
      <c r="F57" s="8"/>
      <c r="G57" s="8"/>
      <c r="H57" s="8"/>
      <c r="I57" s="8"/>
      <c r="J57" s="8"/>
      <c r="K57" s="8"/>
      <c r="L57" s="8"/>
      <c r="M57" s="4"/>
      <c r="N57" s="4"/>
      <c r="O57" s="4"/>
      <c r="P57" s="4"/>
      <c r="Q57" s="4"/>
    </row>
    <row r="58" spans="1:26" x14ac:dyDescent="0.25">
      <c r="A58" s="8"/>
      <c r="B58" s="8"/>
      <c r="C58" s="8"/>
      <c r="D58" s="8"/>
      <c r="E58" s="8"/>
      <c r="F58" s="8"/>
      <c r="G58" s="8"/>
      <c r="H58" s="8"/>
      <c r="I58" s="8"/>
      <c r="J58" s="8"/>
      <c r="K58" s="8"/>
      <c r="L58" s="8"/>
      <c r="M58" s="4"/>
      <c r="N58" s="4"/>
      <c r="O58" s="4"/>
      <c r="P58" s="4"/>
      <c r="Q58" s="4"/>
    </row>
    <row r="59" spans="1:26" x14ac:dyDescent="0.25">
      <c r="A59" s="8"/>
      <c r="B59" s="8"/>
      <c r="C59" s="8"/>
      <c r="D59" s="8"/>
      <c r="E59" s="8"/>
      <c r="F59" s="8"/>
      <c r="G59" s="8"/>
      <c r="H59" s="8"/>
      <c r="I59" s="8"/>
      <c r="J59" s="8"/>
      <c r="K59" s="8"/>
      <c r="L59" s="8"/>
      <c r="M59" s="4"/>
      <c r="N59" s="4"/>
      <c r="O59" s="4"/>
      <c r="P59" s="4"/>
      <c r="Q59" s="4"/>
    </row>
    <row r="60" spans="1:26" x14ac:dyDescent="0.25">
      <c r="A60" s="8"/>
      <c r="B60" s="8"/>
      <c r="C60" s="8"/>
      <c r="D60" s="8"/>
      <c r="E60" s="8"/>
      <c r="F60" s="8"/>
      <c r="G60" s="8"/>
      <c r="H60" s="8"/>
      <c r="I60" s="8"/>
      <c r="J60" s="8"/>
      <c r="K60" s="8"/>
      <c r="L60" s="8"/>
      <c r="M60" s="4"/>
      <c r="N60" s="4"/>
      <c r="O60" s="4"/>
      <c r="P60" s="4"/>
      <c r="Q60" s="4"/>
    </row>
    <row r="61" spans="1:26" x14ac:dyDescent="0.25">
      <c r="A61" s="8"/>
      <c r="B61" s="8"/>
      <c r="C61" s="8"/>
      <c r="D61" s="8"/>
      <c r="E61" s="8"/>
      <c r="F61" s="8"/>
      <c r="G61" s="8"/>
      <c r="H61" s="8"/>
      <c r="I61" s="8"/>
      <c r="J61" s="8"/>
      <c r="K61" s="8"/>
      <c r="L61" s="8"/>
      <c r="M61" s="4"/>
      <c r="N61" s="4"/>
      <c r="O61" s="4"/>
      <c r="P61" s="4"/>
      <c r="Q61" s="4"/>
    </row>
    <row r="62" spans="1:26" x14ac:dyDescent="0.25">
      <c r="A62" s="8"/>
      <c r="B62" s="8"/>
      <c r="C62" s="8"/>
      <c r="D62" s="8"/>
      <c r="E62" s="8"/>
      <c r="F62" s="8"/>
      <c r="G62" s="8"/>
      <c r="H62" s="8"/>
      <c r="I62" s="8"/>
      <c r="J62" s="8"/>
      <c r="K62" s="8"/>
      <c r="L62" s="8"/>
      <c r="M62" s="4"/>
      <c r="N62" s="4"/>
      <c r="O62" s="4"/>
      <c r="P62" s="4"/>
      <c r="Q62" s="4"/>
    </row>
    <row r="63" spans="1:26" x14ac:dyDescent="0.25">
      <c r="A63" s="8"/>
      <c r="B63" s="8"/>
      <c r="C63" s="8"/>
      <c r="D63" s="8"/>
      <c r="E63" s="8"/>
      <c r="F63" s="8"/>
      <c r="G63" s="8"/>
      <c r="H63" s="8"/>
      <c r="I63" s="8"/>
      <c r="J63" s="8"/>
      <c r="K63" s="8"/>
      <c r="L63" s="8"/>
      <c r="M63" s="4"/>
      <c r="N63" s="4"/>
      <c r="O63" s="4"/>
      <c r="P63" s="4"/>
      <c r="Q63" s="4"/>
    </row>
    <row r="64" spans="1:26" x14ac:dyDescent="0.25">
      <c r="A64" s="8"/>
      <c r="B64" s="8"/>
      <c r="C64" s="8"/>
      <c r="D64" s="8"/>
      <c r="E64" s="8"/>
      <c r="F64" s="8"/>
      <c r="G64" s="8"/>
      <c r="H64" s="8"/>
      <c r="I64" s="8"/>
      <c r="J64" s="8"/>
      <c r="K64" s="8"/>
      <c r="L64" s="8"/>
      <c r="M64" s="4"/>
      <c r="N64" s="4"/>
      <c r="O64" s="4"/>
      <c r="P64" s="4"/>
      <c r="Q64" s="4"/>
    </row>
    <row r="65" spans="1:27" x14ac:dyDescent="0.25">
      <c r="A65" s="8"/>
      <c r="B65" s="8"/>
      <c r="C65" s="8"/>
      <c r="D65" s="8"/>
      <c r="E65" s="8"/>
      <c r="F65" s="8"/>
      <c r="G65" s="8"/>
      <c r="H65" s="8"/>
      <c r="I65" s="8"/>
      <c r="J65" s="8"/>
      <c r="K65" s="8"/>
      <c r="L65" s="8"/>
      <c r="M65" s="4"/>
      <c r="N65" s="4"/>
      <c r="O65" s="4"/>
      <c r="P65" s="4"/>
      <c r="Q65" s="4"/>
    </row>
    <row r="66" spans="1:27" s="38" customFormat="1" ht="18.75" x14ac:dyDescent="0.3">
      <c r="A66" s="316"/>
      <c r="B66" s="316"/>
      <c r="C66" s="316"/>
      <c r="D66" s="316"/>
      <c r="E66" s="317" t="s">
        <v>7</v>
      </c>
      <c r="F66" s="318">
        <f>V22</f>
        <v>0.11594481181010158</v>
      </c>
      <c r="G66" s="316"/>
      <c r="H66" s="316"/>
      <c r="I66" s="316"/>
      <c r="J66" s="316"/>
      <c r="K66" s="316"/>
      <c r="L66" s="317" t="s">
        <v>7</v>
      </c>
      <c r="M66" s="319">
        <f>V13/1000000</f>
        <v>4.5</v>
      </c>
      <c r="N66" s="320" t="s">
        <v>409</v>
      </c>
      <c r="O66" s="194"/>
      <c r="P66" s="194"/>
      <c r="Q66" s="194"/>
      <c r="R66" s="194"/>
      <c r="AA66" s="194"/>
    </row>
    <row r="67" spans="1:27" x14ac:dyDescent="0.25">
      <c r="A67" s="8"/>
      <c r="B67" s="8"/>
      <c r="C67" s="8"/>
      <c r="D67" s="8"/>
      <c r="E67" s="8"/>
      <c r="F67" s="8"/>
      <c r="G67" s="8"/>
      <c r="H67" s="8"/>
      <c r="I67" s="8"/>
      <c r="J67" s="8"/>
      <c r="K67" s="8"/>
      <c r="L67" s="8"/>
      <c r="M67" s="4"/>
      <c r="N67" s="4"/>
      <c r="O67" s="4"/>
      <c r="P67" s="4"/>
      <c r="Q67" s="4"/>
    </row>
    <row r="68" spans="1:27" x14ac:dyDescent="0.25">
      <c r="A68" s="8"/>
      <c r="J68" s="8"/>
      <c r="Q68" s="4"/>
    </row>
    <row r="69" spans="1:27" x14ac:dyDescent="0.25">
      <c r="A69" s="8"/>
      <c r="J69" s="8"/>
      <c r="Q69" s="4"/>
    </row>
    <row r="70" spans="1:27" x14ac:dyDescent="0.25">
      <c r="A70" s="8"/>
      <c r="J70" s="8"/>
      <c r="K70" s="8"/>
      <c r="L70" s="8"/>
      <c r="M70" s="4"/>
      <c r="N70" s="4"/>
      <c r="O70" s="4"/>
      <c r="P70" s="4"/>
      <c r="Q70" s="4"/>
    </row>
    <row r="71" spans="1:27" x14ac:dyDescent="0.25">
      <c r="A71" s="8"/>
      <c r="J71" s="8"/>
      <c r="K71" s="8"/>
      <c r="L71" s="8"/>
      <c r="M71" s="4"/>
      <c r="N71" s="4"/>
      <c r="O71" s="4"/>
      <c r="P71" s="4"/>
      <c r="Q71" s="4"/>
    </row>
    <row r="72" spans="1:27" x14ac:dyDescent="0.25">
      <c r="A72" s="8"/>
      <c r="J72" s="8"/>
      <c r="K72" s="8"/>
      <c r="L72" s="8"/>
      <c r="M72" s="4"/>
      <c r="N72" s="4"/>
      <c r="O72" s="4"/>
      <c r="P72" s="4"/>
      <c r="Q72" s="4"/>
    </row>
    <row r="73" spans="1:27" x14ac:dyDescent="0.25">
      <c r="A73" s="8"/>
      <c r="J73" s="8"/>
      <c r="K73" s="8"/>
      <c r="L73" s="8"/>
      <c r="M73" s="4"/>
      <c r="N73" s="4"/>
      <c r="O73" s="4"/>
      <c r="P73" s="4"/>
      <c r="Q73" s="4"/>
    </row>
    <row r="74" spans="1:27" x14ac:dyDescent="0.25">
      <c r="A74" s="8"/>
      <c r="J74" s="8"/>
      <c r="Q74" s="4"/>
    </row>
    <row r="75" spans="1:27" x14ac:dyDescent="0.25">
      <c r="A75" s="8"/>
      <c r="J75" s="8"/>
    </row>
    <row r="76" spans="1:27" x14ac:dyDescent="0.25">
      <c r="A76" s="8"/>
    </row>
    <row r="77" spans="1:27" x14ac:dyDescent="0.25">
      <c r="A77" s="8"/>
    </row>
    <row r="80" spans="1:27" x14ac:dyDescent="0.25">
      <c r="Q80" s="10"/>
      <c r="R80" s="8"/>
      <c r="S80" s="10"/>
      <c r="T80" s="10"/>
      <c r="U80" s="10"/>
      <c r="V80" s="4"/>
    </row>
    <row r="81" spans="17:22" x14ac:dyDescent="0.25">
      <c r="Q81" s="10"/>
      <c r="R81" s="8"/>
      <c r="S81" s="10"/>
      <c r="T81" s="10"/>
      <c r="U81" s="10"/>
      <c r="V81" s="4"/>
    </row>
    <row r="82" spans="17:22" x14ac:dyDescent="0.25">
      <c r="Q82" s="10"/>
      <c r="R82" s="8"/>
      <c r="S82" s="10"/>
      <c r="T82" s="10"/>
      <c r="U82" s="10"/>
      <c r="V82" s="4"/>
    </row>
    <row r="83" spans="17:22" x14ac:dyDescent="0.25">
      <c r="Q83" s="10"/>
      <c r="R83" s="8"/>
      <c r="S83" s="10"/>
      <c r="T83" s="10"/>
      <c r="U83" s="10"/>
      <c r="V83" s="4"/>
    </row>
    <row r="84" spans="17:22" x14ac:dyDescent="0.25">
      <c r="Q84" s="8"/>
      <c r="R84" s="8"/>
      <c r="S84" s="8"/>
      <c r="T84" s="8"/>
      <c r="U84" s="8"/>
      <c r="V84" s="4"/>
    </row>
    <row r="85" spans="17:22" x14ac:dyDescent="0.25">
      <c r="Q85" s="8"/>
      <c r="R85" s="8"/>
      <c r="S85" s="8"/>
      <c r="T85" s="8"/>
      <c r="U85" s="8"/>
      <c r="V85" s="4"/>
    </row>
    <row r="86" spans="17:22" x14ac:dyDescent="0.25">
      <c r="Q86" s="8"/>
      <c r="R86" s="8"/>
      <c r="S86" s="8"/>
      <c r="T86" s="8"/>
      <c r="U86" s="8"/>
      <c r="V86" s="4"/>
    </row>
    <row r="87" spans="17:22" x14ac:dyDescent="0.25">
      <c r="Q87" s="8"/>
      <c r="R87" s="8"/>
      <c r="S87" s="8"/>
      <c r="T87" s="8"/>
      <c r="U87" s="8"/>
      <c r="V87" s="4"/>
    </row>
    <row r="88" spans="17:22" x14ac:dyDescent="0.25">
      <c r="Q88" s="8"/>
      <c r="R88" s="8"/>
      <c r="S88" s="8"/>
      <c r="T88" s="8"/>
      <c r="U88" s="8"/>
      <c r="V88" s="4"/>
    </row>
    <row r="89" spans="17:22" x14ac:dyDescent="0.25">
      <c r="Q89" s="8"/>
      <c r="R89" s="8"/>
      <c r="S89" s="8"/>
      <c r="T89" s="8"/>
      <c r="U89" s="8"/>
      <c r="V89" s="4"/>
    </row>
    <row r="90" spans="17:22" x14ac:dyDescent="0.25">
      <c r="Q90" s="8"/>
      <c r="R90" s="8"/>
      <c r="S90" s="8"/>
      <c r="T90" s="8"/>
      <c r="U90" s="8"/>
      <c r="V90" s="4"/>
    </row>
    <row r="91" spans="17:22" x14ac:dyDescent="0.25">
      <c r="Q91" s="8"/>
      <c r="R91" s="8"/>
      <c r="S91" s="8"/>
      <c r="T91" s="8"/>
      <c r="U91" s="8"/>
      <c r="V91" s="4"/>
    </row>
  </sheetData>
  <mergeCells count="10">
    <mergeCell ref="Z18:Z21"/>
    <mergeCell ref="S24:T25"/>
    <mergeCell ref="S12:T12"/>
    <mergeCell ref="S3:T3"/>
    <mergeCell ref="X18:X21"/>
    <mergeCell ref="S11:T11"/>
    <mergeCell ref="S17:S22"/>
    <mergeCell ref="S4:T4"/>
    <mergeCell ref="S5:T5"/>
    <mergeCell ref="W18:W19"/>
  </mergeCells>
  <printOptions horizontalCentered="1"/>
  <pageMargins left="0.5" right="0.5" top="0.5" bottom="0.5" header="0.3" footer="0.3"/>
  <pageSetup scale="39" orientation="landscape" r:id="rId1"/>
  <headerFooter>
    <oddHeader>&amp;R&amp;D</oddHeader>
    <oddFooter>&amp;L&amp;F</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L34"/>
  <sheetViews>
    <sheetView zoomScale="90" zoomScaleNormal="90" workbookViewId="0">
      <selection activeCell="J25" sqref="J25"/>
    </sheetView>
  </sheetViews>
  <sheetFormatPr defaultColWidth="9.140625" defaultRowHeight="15" x14ac:dyDescent="0.25"/>
  <cols>
    <col min="2" max="2" width="18.42578125" customWidth="1"/>
    <col min="3" max="3" width="30.28515625" bestFit="1" customWidth="1"/>
    <col min="4" max="4" width="27.42578125" bestFit="1" customWidth="1"/>
    <col min="5" max="5" width="21.85546875" bestFit="1" customWidth="1"/>
    <col min="6" max="6" width="16.42578125" customWidth="1"/>
    <col min="7" max="7" width="17.5703125" customWidth="1"/>
    <col min="8" max="8" width="15.28515625" customWidth="1"/>
    <col min="9" max="9" width="12.7109375" bestFit="1" customWidth="1"/>
    <col min="10" max="10" width="11.5703125" bestFit="1" customWidth="1"/>
    <col min="11" max="11" width="10.42578125" bestFit="1" customWidth="1"/>
  </cols>
  <sheetData>
    <row r="1" spans="2:11" ht="30" customHeight="1" x14ac:dyDescent="0.25">
      <c r="B1" s="379" t="s">
        <v>114</v>
      </c>
      <c r="C1" s="379"/>
      <c r="D1" s="379"/>
      <c r="E1" s="379"/>
      <c r="F1" s="379"/>
      <c r="G1" s="379"/>
      <c r="H1" s="379"/>
      <c r="I1" s="379"/>
      <c r="J1" s="379"/>
      <c r="K1" s="379"/>
    </row>
    <row r="2" spans="2:11" ht="35.25" customHeight="1" thickBot="1" x14ac:dyDescent="0.3">
      <c r="B2" s="380"/>
      <c r="C2" s="380"/>
      <c r="D2" s="380"/>
      <c r="E2" s="380"/>
      <c r="F2" s="380"/>
      <c r="G2" s="380"/>
      <c r="H2" s="380"/>
      <c r="I2" s="380"/>
      <c r="J2" s="380"/>
      <c r="K2" s="380"/>
    </row>
    <row r="3" spans="2:11" x14ac:dyDescent="0.25">
      <c r="B3" s="69" t="s">
        <v>115</v>
      </c>
      <c r="C3" s="70" t="s">
        <v>116</v>
      </c>
      <c r="D3" s="70" t="s">
        <v>117</v>
      </c>
      <c r="E3" s="70" t="s">
        <v>118</v>
      </c>
      <c r="F3" s="70" t="s">
        <v>119</v>
      </c>
      <c r="G3" s="70" t="s">
        <v>120</v>
      </c>
      <c r="H3" s="70" t="s">
        <v>121</v>
      </c>
      <c r="I3" s="70" t="s">
        <v>122</v>
      </c>
      <c r="J3" s="70" t="s">
        <v>123</v>
      </c>
      <c r="K3" s="71" t="s">
        <v>124</v>
      </c>
    </row>
    <row r="4" spans="2:11" x14ac:dyDescent="0.25">
      <c r="B4" s="72" t="s">
        <v>125</v>
      </c>
      <c r="C4" s="73">
        <v>2467</v>
      </c>
      <c r="D4" s="74">
        <f>800/365</f>
        <v>2.1917808219178081</v>
      </c>
      <c r="E4" s="73">
        <f t="shared" ref="E4:E10" si="0">D4*C4*365</f>
        <v>1973600</v>
      </c>
      <c r="F4" s="73">
        <f t="shared" ref="F4:F10" si="1">(E4*$C$27)/$D$27/0.8</f>
        <v>18335.81081081081</v>
      </c>
      <c r="G4" s="73">
        <f t="shared" ref="G4:G10" si="2">(E4*$C$28)/$D$28/0.8</f>
        <v>47673.108108108114</v>
      </c>
      <c r="H4" s="73">
        <f t="shared" ref="H4:H10" si="3">(E4*$C$29)/$D$29/0.8</f>
        <v>7334.3243243243251</v>
      </c>
      <c r="I4" s="73">
        <f t="shared" ref="I4:I10" si="4">(E4*$C$31)/$D$31/0.8</f>
        <v>11087.6404494382</v>
      </c>
      <c r="J4" s="73">
        <f t="shared" ref="J4:J10" si="5">(E4*$C$32)/$D$32/0.8</f>
        <v>49340</v>
      </c>
      <c r="K4" s="75">
        <f t="shared" ref="K4:K10" si="6">(E4*$C$33)/$D$33/0.8</f>
        <v>104763.01369863014</v>
      </c>
    </row>
    <row r="5" spans="2:11" x14ac:dyDescent="0.25">
      <c r="B5" s="72" t="s">
        <v>126</v>
      </c>
      <c r="C5" s="73">
        <v>10000</v>
      </c>
      <c r="D5" s="76">
        <v>1.25</v>
      </c>
      <c r="E5" s="73">
        <f t="shared" si="0"/>
        <v>4562500</v>
      </c>
      <c r="F5" s="73">
        <f t="shared" si="1"/>
        <v>42388.091216216213</v>
      </c>
      <c r="G5" s="73">
        <f t="shared" si="2"/>
        <v>110209.03716216217</v>
      </c>
      <c r="H5" s="73">
        <f t="shared" si="3"/>
        <v>16955.236486486487</v>
      </c>
      <c r="I5" s="73">
        <f t="shared" si="4"/>
        <v>25632.022471910113</v>
      </c>
      <c r="J5" s="73">
        <f t="shared" si="5"/>
        <v>114062.50000000001</v>
      </c>
      <c r="K5" s="75">
        <f t="shared" si="6"/>
        <v>242187.5</v>
      </c>
    </row>
    <row r="6" spans="2:11" x14ac:dyDescent="0.25">
      <c r="B6" s="77" t="s">
        <v>127</v>
      </c>
      <c r="C6" s="78">
        <v>400</v>
      </c>
      <c r="D6" s="76">
        <v>1.75</v>
      </c>
      <c r="E6" s="73">
        <f t="shared" si="0"/>
        <v>255500</v>
      </c>
      <c r="F6" s="73">
        <f t="shared" si="1"/>
        <v>2373.7331081081079</v>
      </c>
      <c r="G6" s="73">
        <f t="shared" si="2"/>
        <v>6171.7060810810817</v>
      </c>
      <c r="H6" s="73">
        <f t="shared" si="3"/>
        <v>949.49324324324334</v>
      </c>
      <c r="I6" s="73">
        <f t="shared" si="4"/>
        <v>1435.3932584269662</v>
      </c>
      <c r="J6" s="73">
        <f t="shared" si="5"/>
        <v>6387.5</v>
      </c>
      <c r="K6" s="75">
        <f t="shared" si="6"/>
        <v>13562.5</v>
      </c>
    </row>
    <row r="7" spans="2:11" x14ac:dyDescent="0.25">
      <c r="B7" s="77" t="s">
        <v>128</v>
      </c>
      <c r="C7" s="78">
        <v>250</v>
      </c>
      <c r="D7" s="76">
        <v>1.75</v>
      </c>
      <c r="E7" s="73">
        <f t="shared" si="0"/>
        <v>159687.5</v>
      </c>
      <c r="F7" s="73">
        <f t="shared" si="1"/>
        <v>1483.5831925675673</v>
      </c>
      <c r="G7" s="73">
        <f t="shared" si="2"/>
        <v>3857.3163006756758</v>
      </c>
      <c r="H7" s="73">
        <f t="shared" si="3"/>
        <v>593.43327702702709</v>
      </c>
      <c r="I7" s="73">
        <f t="shared" si="4"/>
        <v>897.12078651685385</v>
      </c>
      <c r="J7" s="73">
        <f t="shared" si="5"/>
        <v>3992.1875000000005</v>
      </c>
      <c r="K7" s="75">
        <f t="shared" si="6"/>
        <v>8476.5625</v>
      </c>
    </row>
    <row r="8" spans="2:11" x14ac:dyDescent="0.25">
      <c r="B8" s="79" t="s">
        <v>129</v>
      </c>
      <c r="C8" s="80">
        <v>2900</v>
      </c>
      <c r="D8" s="81">
        <v>2</v>
      </c>
      <c r="E8" s="80">
        <f t="shared" si="0"/>
        <v>2117000</v>
      </c>
      <c r="F8" s="80">
        <f t="shared" si="1"/>
        <v>19668.074324324323</v>
      </c>
      <c r="G8" s="80">
        <f t="shared" si="2"/>
        <v>51136.993243243247</v>
      </c>
      <c r="H8" s="80">
        <f t="shared" si="3"/>
        <v>7867.22972972973</v>
      </c>
      <c r="I8" s="80">
        <f t="shared" si="4"/>
        <v>11893.258426966291</v>
      </c>
      <c r="J8" s="80">
        <f t="shared" si="5"/>
        <v>52925</v>
      </c>
      <c r="K8" s="82">
        <f t="shared" si="6"/>
        <v>112375</v>
      </c>
    </row>
    <row r="9" spans="2:11" x14ac:dyDescent="0.25">
      <c r="B9" s="72" t="s">
        <v>130</v>
      </c>
      <c r="C9" s="73">
        <v>1500</v>
      </c>
      <c r="D9" s="74">
        <v>1.25</v>
      </c>
      <c r="E9" s="73">
        <f t="shared" si="0"/>
        <v>684375</v>
      </c>
      <c r="F9" s="73">
        <f t="shared" si="1"/>
        <v>6358.2136824324334</v>
      </c>
      <c r="G9" s="73">
        <f t="shared" si="2"/>
        <v>16531.355574324327</v>
      </c>
      <c r="H9" s="73">
        <f t="shared" si="3"/>
        <v>2543.2854729729734</v>
      </c>
      <c r="I9" s="73">
        <f t="shared" si="4"/>
        <v>3844.8033707865161</v>
      </c>
      <c r="J9" s="73">
        <f t="shared" si="5"/>
        <v>17109.375</v>
      </c>
      <c r="K9" s="75">
        <f t="shared" si="6"/>
        <v>36328.125</v>
      </c>
    </row>
    <row r="10" spans="2:11" x14ac:dyDescent="0.25">
      <c r="B10" s="83" t="s">
        <v>131</v>
      </c>
      <c r="C10" s="84">
        <v>5000</v>
      </c>
      <c r="D10" s="85">
        <v>1.75</v>
      </c>
      <c r="E10" s="80">
        <f t="shared" si="0"/>
        <v>3193750</v>
      </c>
      <c r="F10" s="80">
        <f t="shared" si="1"/>
        <v>29671.663851351354</v>
      </c>
      <c r="G10" s="80">
        <f t="shared" si="2"/>
        <v>77146.326013513521</v>
      </c>
      <c r="H10" s="80">
        <f t="shared" si="3"/>
        <v>11868.665540540542</v>
      </c>
      <c r="I10" s="80">
        <f t="shared" si="4"/>
        <v>17942.415730337078</v>
      </c>
      <c r="J10" s="80">
        <f t="shared" si="5"/>
        <v>79843.75</v>
      </c>
      <c r="K10" s="82">
        <f t="shared" si="6"/>
        <v>169531.25</v>
      </c>
    </row>
    <row r="11" spans="2:11" x14ac:dyDescent="0.25">
      <c r="B11" s="86" t="s">
        <v>132</v>
      </c>
      <c r="C11" s="381" t="s">
        <v>133</v>
      </c>
      <c r="D11" s="381"/>
      <c r="E11" s="87">
        <f>0.125*SUM(E4:E10)</f>
        <v>1618301.5625</v>
      </c>
      <c r="F11" s="87">
        <f t="shared" ref="F11:K11" si="7">0.125*SUM(F4:F10)</f>
        <v>15034.896273226354</v>
      </c>
      <c r="G11" s="87">
        <f t="shared" si="7"/>
        <v>39090.730310388521</v>
      </c>
      <c r="H11" s="87">
        <f t="shared" si="7"/>
        <v>6013.9585092905409</v>
      </c>
      <c r="I11" s="87">
        <f t="shared" si="7"/>
        <v>9091.5818117977524</v>
      </c>
      <c r="J11" s="87">
        <f t="shared" si="7"/>
        <v>40457.5390625</v>
      </c>
      <c r="K11" s="87">
        <f t="shared" si="7"/>
        <v>85902.993899828769</v>
      </c>
    </row>
    <row r="12" spans="2:11" ht="15.75" thickBot="1" x14ac:dyDescent="0.3">
      <c r="B12" s="88" t="s">
        <v>7</v>
      </c>
      <c r="C12" s="89"/>
      <c r="D12" s="89"/>
      <c r="E12" s="90">
        <f t="shared" ref="E12:K12" si="8">SUM(E4:E11)</f>
        <v>14564714.0625</v>
      </c>
      <c r="F12" s="90">
        <f t="shared" si="8"/>
        <v>135314.06645903719</v>
      </c>
      <c r="G12" s="90">
        <f t="shared" si="8"/>
        <v>351816.57279349666</v>
      </c>
      <c r="H12" s="90">
        <f t="shared" si="8"/>
        <v>54125.626583614867</v>
      </c>
      <c r="I12" s="90">
        <f t="shared" si="8"/>
        <v>81824.236306179766</v>
      </c>
      <c r="J12" s="90">
        <f t="shared" si="8"/>
        <v>364117.8515625</v>
      </c>
      <c r="K12" s="91">
        <f t="shared" si="8"/>
        <v>773126.94509845891</v>
      </c>
    </row>
    <row r="13" spans="2:11" x14ac:dyDescent="0.25">
      <c r="F13" s="2"/>
      <c r="G13" s="2"/>
      <c r="H13" s="2"/>
    </row>
    <row r="14" spans="2:11" ht="15.75" thickBot="1" x14ac:dyDescent="0.3">
      <c r="B14" t="s">
        <v>134</v>
      </c>
      <c r="F14" s="2"/>
      <c r="G14" s="2"/>
      <c r="H14" s="2"/>
    </row>
    <row r="15" spans="2:11" x14ac:dyDescent="0.25">
      <c r="B15" s="92" t="s">
        <v>135</v>
      </c>
      <c r="C15" s="93" t="s">
        <v>119</v>
      </c>
      <c r="D15" s="93" t="s">
        <v>120</v>
      </c>
      <c r="E15" s="93" t="s">
        <v>121</v>
      </c>
      <c r="F15" s="94" t="s">
        <v>122</v>
      </c>
      <c r="G15" s="95" t="s">
        <v>123</v>
      </c>
      <c r="H15" s="96" t="s">
        <v>124</v>
      </c>
    </row>
    <row r="16" spans="2:11" x14ac:dyDescent="0.25">
      <c r="B16" s="97">
        <v>0.05</v>
      </c>
      <c r="C16" s="98">
        <f>F$12*$B$16</f>
        <v>6765.7033229518602</v>
      </c>
      <c r="D16" s="98">
        <f t="shared" ref="D16:H16" si="9">G$12*$B$16</f>
        <v>17590.828639674834</v>
      </c>
      <c r="E16" s="98">
        <f t="shared" si="9"/>
        <v>2706.2813291807433</v>
      </c>
      <c r="F16" s="98">
        <f t="shared" si="9"/>
        <v>4091.2118153089887</v>
      </c>
      <c r="G16" s="99">
        <f t="shared" si="9"/>
        <v>18205.892578125</v>
      </c>
      <c r="H16" s="100">
        <f t="shared" si="9"/>
        <v>38656.347254922948</v>
      </c>
    </row>
    <row r="17" spans="2:12" x14ac:dyDescent="0.25">
      <c r="B17" s="97">
        <v>0.1</v>
      </c>
      <c r="C17" s="98">
        <f>F$12*$B$17</f>
        <v>13531.40664590372</v>
      </c>
      <c r="D17" s="98">
        <f t="shared" ref="D17:H17" si="10">G$12*$B$17</f>
        <v>35181.657279349667</v>
      </c>
      <c r="E17" s="98">
        <f t="shared" si="10"/>
        <v>5412.5626583614867</v>
      </c>
      <c r="F17" s="98">
        <f t="shared" si="10"/>
        <v>8182.4236306179773</v>
      </c>
      <c r="G17" s="99">
        <f t="shared" si="10"/>
        <v>36411.78515625</v>
      </c>
      <c r="H17" s="100">
        <f t="shared" si="10"/>
        <v>77312.694509845896</v>
      </c>
    </row>
    <row r="18" spans="2:12" x14ac:dyDescent="0.25">
      <c r="B18" s="97">
        <v>0.25</v>
      </c>
      <c r="C18" s="98">
        <f>F$12*$B$18</f>
        <v>33828.516614759297</v>
      </c>
      <c r="D18" s="98">
        <f t="shared" ref="D18:H18" si="11">G$12*$B$18</f>
        <v>87954.143198374164</v>
      </c>
      <c r="E18" s="98">
        <f t="shared" si="11"/>
        <v>13531.406645903717</v>
      </c>
      <c r="F18" s="98">
        <f t="shared" si="11"/>
        <v>20456.059076544941</v>
      </c>
      <c r="G18" s="99">
        <f t="shared" si="11"/>
        <v>91029.462890625</v>
      </c>
      <c r="H18" s="100">
        <f t="shared" si="11"/>
        <v>193281.73627461473</v>
      </c>
    </row>
    <row r="19" spans="2:12" x14ac:dyDescent="0.25">
      <c r="B19" s="97">
        <v>0.33</v>
      </c>
      <c r="C19" s="98">
        <f>F$12*$B$19</f>
        <v>44653.641931482278</v>
      </c>
      <c r="D19" s="98">
        <f t="shared" ref="D19:H19" si="12">G$12*$B$19</f>
        <v>116099.4690218539</v>
      </c>
      <c r="E19" s="98">
        <f t="shared" si="12"/>
        <v>17861.456772592908</v>
      </c>
      <c r="F19" s="98">
        <f t="shared" si="12"/>
        <v>27001.997981039323</v>
      </c>
      <c r="G19" s="99">
        <f t="shared" si="12"/>
        <v>120158.89101562501</v>
      </c>
      <c r="H19" s="100">
        <f t="shared" si="12"/>
        <v>255131.89188249144</v>
      </c>
    </row>
    <row r="20" spans="2:12" x14ac:dyDescent="0.25">
      <c r="B20" s="97">
        <v>0.5</v>
      </c>
      <c r="C20" s="98">
        <f>F$12*$B$20</f>
        <v>67657.033229518594</v>
      </c>
      <c r="D20" s="98">
        <f t="shared" ref="D20:H20" si="13">G$12*$B$20</f>
        <v>175908.28639674833</v>
      </c>
      <c r="E20" s="98">
        <f t="shared" si="13"/>
        <v>27062.813291807433</v>
      </c>
      <c r="F20" s="98">
        <f t="shared" si="13"/>
        <v>40912.118153089883</v>
      </c>
      <c r="G20" s="99">
        <f t="shared" si="13"/>
        <v>182058.92578125</v>
      </c>
      <c r="H20" s="100">
        <f t="shared" si="13"/>
        <v>386563.47254922945</v>
      </c>
    </row>
    <row r="21" spans="2:12" x14ac:dyDescent="0.25">
      <c r="B21" s="97">
        <v>0.75</v>
      </c>
      <c r="C21" s="98">
        <f>F$12*$B$21</f>
        <v>101485.54984427789</v>
      </c>
      <c r="D21" s="98">
        <f t="shared" ref="D21:H21" si="14">G$12*$B$21</f>
        <v>263862.42959512246</v>
      </c>
      <c r="E21" s="98">
        <f t="shared" si="14"/>
        <v>40594.219937711154</v>
      </c>
      <c r="F21" s="98">
        <f t="shared" si="14"/>
        <v>61368.177229634821</v>
      </c>
      <c r="G21" s="99">
        <f t="shared" si="14"/>
        <v>273088.388671875</v>
      </c>
      <c r="H21" s="100">
        <f t="shared" si="14"/>
        <v>579845.20882384421</v>
      </c>
    </row>
    <row r="22" spans="2:12" ht="15.75" thickBot="1" x14ac:dyDescent="0.3">
      <c r="B22" s="101">
        <v>1</v>
      </c>
      <c r="C22" s="102">
        <f>F$12*$B$22</f>
        <v>135314.06645903719</v>
      </c>
      <c r="D22" s="102">
        <f t="shared" ref="D22:H22" si="15">G$12*$B$22</f>
        <v>351816.57279349666</v>
      </c>
      <c r="E22" s="102">
        <f t="shared" si="15"/>
        <v>54125.626583614867</v>
      </c>
      <c r="F22" s="102">
        <f t="shared" si="15"/>
        <v>81824.236306179766</v>
      </c>
      <c r="G22" s="103">
        <f t="shared" si="15"/>
        <v>364117.8515625</v>
      </c>
      <c r="H22" s="104">
        <f t="shared" si="15"/>
        <v>773126.94509845891</v>
      </c>
    </row>
    <row r="23" spans="2:12" x14ac:dyDescent="0.25">
      <c r="F23" s="2"/>
      <c r="G23" s="2"/>
      <c r="H23" s="2"/>
    </row>
    <row r="25" spans="2:12" ht="15.75" thickBot="1" x14ac:dyDescent="0.3">
      <c r="B25" t="s">
        <v>136</v>
      </c>
    </row>
    <row r="26" spans="2:12" x14ac:dyDescent="0.25">
      <c r="B26" s="92" t="s">
        <v>42</v>
      </c>
      <c r="C26" s="93" t="s">
        <v>137</v>
      </c>
      <c r="D26" s="105" t="s">
        <v>138</v>
      </c>
      <c r="F26" s="106"/>
      <c r="G26" s="106"/>
      <c r="H26" s="106"/>
      <c r="I26" s="106"/>
      <c r="J26" s="106"/>
      <c r="K26" s="106"/>
      <c r="L26" s="23"/>
    </row>
    <row r="27" spans="2:12" x14ac:dyDescent="0.25">
      <c r="B27" s="107" t="s">
        <v>139</v>
      </c>
      <c r="C27" s="108">
        <f>0.25*C30</f>
        <v>0.13750000000000001</v>
      </c>
      <c r="D27" s="109">
        <v>18.5</v>
      </c>
      <c r="F27" s="106"/>
      <c r="G27" s="106"/>
      <c r="H27" s="106"/>
      <c r="I27" s="106"/>
      <c r="J27" s="106"/>
      <c r="K27" s="106"/>
      <c r="L27" s="24"/>
    </row>
    <row r="28" spans="2:12" x14ac:dyDescent="0.25">
      <c r="B28" s="107" t="s">
        <v>140</v>
      </c>
      <c r="C28" s="108">
        <f>0.65*C30</f>
        <v>0.35750000000000004</v>
      </c>
      <c r="D28" s="109">
        <v>18.5</v>
      </c>
      <c r="F28" s="2"/>
      <c r="G28" s="2"/>
      <c r="H28" s="2"/>
    </row>
    <row r="29" spans="2:12" x14ac:dyDescent="0.25">
      <c r="B29" s="107" t="s">
        <v>141</v>
      </c>
      <c r="C29" s="108">
        <f>0.1*C30</f>
        <v>5.5000000000000007E-2</v>
      </c>
      <c r="D29" s="109">
        <v>18.5</v>
      </c>
      <c r="F29" s="2"/>
      <c r="G29" s="2"/>
      <c r="H29" s="2"/>
    </row>
    <row r="30" spans="2:12" x14ac:dyDescent="0.25">
      <c r="B30" s="110" t="s">
        <v>142</v>
      </c>
      <c r="C30" s="1">
        <v>0.55000000000000004</v>
      </c>
      <c r="D30" s="111">
        <v>18.5</v>
      </c>
      <c r="F30" s="2"/>
      <c r="G30" s="2"/>
      <c r="H30" s="2"/>
    </row>
    <row r="31" spans="2:12" x14ac:dyDescent="0.25">
      <c r="B31" s="110" t="s">
        <v>143</v>
      </c>
      <c r="C31" s="1">
        <v>0.04</v>
      </c>
      <c r="D31" s="111">
        <v>8.9</v>
      </c>
      <c r="F31" s="2"/>
      <c r="G31" s="2"/>
      <c r="H31" s="2"/>
    </row>
    <row r="32" spans="2:12" x14ac:dyDescent="0.25">
      <c r="B32" s="110" t="s">
        <v>39</v>
      </c>
      <c r="C32" s="1">
        <v>7.0000000000000007E-2</v>
      </c>
      <c r="D32" s="111">
        <v>3.5</v>
      </c>
      <c r="F32" s="2"/>
      <c r="G32" s="2"/>
      <c r="H32" s="2"/>
    </row>
    <row r="33" spans="2:8" x14ac:dyDescent="0.25">
      <c r="B33" s="112" t="s">
        <v>144</v>
      </c>
      <c r="C33" s="39">
        <v>0.31</v>
      </c>
      <c r="D33" s="113">
        <v>7.3</v>
      </c>
      <c r="F33" s="2"/>
      <c r="G33" s="2"/>
      <c r="H33" s="2"/>
    </row>
    <row r="34" spans="2:8" ht="15.75" thickBot="1" x14ac:dyDescent="0.3">
      <c r="B34" s="114" t="s">
        <v>7</v>
      </c>
      <c r="C34" s="115">
        <f>SUM(C30:C33)</f>
        <v>0.9700000000000002</v>
      </c>
      <c r="D34" s="116"/>
      <c r="F34" s="2"/>
      <c r="G34" s="2"/>
      <c r="H34" s="2"/>
    </row>
  </sheetData>
  <mergeCells count="2">
    <mergeCell ref="B1:K2"/>
    <mergeCell ref="C11:D11"/>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B2:L19"/>
  <sheetViews>
    <sheetView workbookViewId="0">
      <selection activeCell="H27" sqref="H27"/>
    </sheetView>
  </sheetViews>
  <sheetFormatPr defaultRowHeight="15" x14ac:dyDescent="0.25"/>
  <cols>
    <col min="2" max="2" width="12.140625" customWidth="1"/>
    <col min="3" max="3" width="11.28515625" style="138" customWidth="1"/>
    <col min="4" max="4" width="10.140625" customWidth="1"/>
  </cols>
  <sheetData>
    <row r="2" spans="2:12" x14ac:dyDescent="0.25">
      <c r="B2" t="s">
        <v>222</v>
      </c>
    </row>
    <row r="5" spans="2:12" x14ac:dyDescent="0.25">
      <c r="B5" t="s">
        <v>21</v>
      </c>
      <c r="C5" s="138">
        <v>23000</v>
      </c>
      <c r="D5" t="s">
        <v>224</v>
      </c>
    </row>
    <row r="6" spans="2:12" x14ac:dyDescent="0.25">
      <c r="C6" s="138">
        <v>35000</v>
      </c>
      <c r="D6" t="s">
        <v>223</v>
      </c>
    </row>
    <row r="8" spans="2:12" x14ac:dyDescent="0.25">
      <c r="B8" t="s">
        <v>22</v>
      </c>
      <c r="C8" s="138">
        <v>207000</v>
      </c>
      <c r="D8" t="s">
        <v>228</v>
      </c>
      <c r="L8" t="s">
        <v>229</v>
      </c>
    </row>
    <row r="9" spans="2:12" x14ac:dyDescent="0.25">
      <c r="C9" s="138">
        <v>500000</v>
      </c>
      <c r="D9" t="s">
        <v>225</v>
      </c>
      <c r="L9" t="s">
        <v>230</v>
      </c>
    </row>
    <row r="10" spans="2:12" x14ac:dyDescent="0.25">
      <c r="C10" s="138">
        <v>1000000</v>
      </c>
      <c r="D10" t="s">
        <v>226</v>
      </c>
      <c r="L10" t="s">
        <v>231</v>
      </c>
    </row>
    <row r="11" spans="2:12" x14ac:dyDescent="0.25">
      <c r="C11" s="138">
        <v>15000</v>
      </c>
      <c r="D11" t="s">
        <v>227</v>
      </c>
    </row>
    <row r="12" spans="2:12" x14ac:dyDescent="0.25">
      <c r="L12" t="s">
        <v>232</v>
      </c>
    </row>
    <row r="15" spans="2:12" x14ac:dyDescent="0.25">
      <c r="D15" t="s">
        <v>276</v>
      </c>
      <c r="E15" t="s">
        <v>277</v>
      </c>
      <c r="F15" t="s">
        <v>278</v>
      </c>
    </row>
    <row r="16" spans="2:12" x14ac:dyDescent="0.25">
      <c r="B16" s="241" t="s">
        <v>274</v>
      </c>
      <c r="C16" t="s">
        <v>35</v>
      </c>
      <c r="D16" s="67">
        <v>1000</v>
      </c>
      <c r="E16" s="67">
        <f t="shared" ref="E16:F19" si="0">D16*10</f>
        <v>10000</v>
      </c>
      <c r="F16" s="67">
        <f t="shared" si="0"/>
        <v>100000</v>
      </c>
      <c r="G16" s="240"/>
      <c r="H16" s="240"/>
      <c r="I16" s="240"/>
      <c r="J16" s="4"/>
    </row>
    <row r="17" spans="2:10" x14ac:dyDescent="0.25">
      <c r="B17" s="241"/>
      <c r="C17" t="s">
        <v>36</v>
      </c>
      <c r="D17" s="67">
        <v>500</v>
      </c>
      <c r="E17" s="67">
        <f t="shared" si="0"/>
        <v>5000</v>
      </c>
      <c r="F17" s="67">
        <f t="shared" si="0"/>
        <v>50000</v>
      </c>
      <c r="G17" s="240"/>
      <c r="H17" s="240"/>
      <c r="I17" s="240"/>
      <c r="J17" s="4"/>
    </row>
    <row r="18" spans="2:10" x14ac:dyDescent="0.25">
      <c r="B18" s="241"/>
      <c r="C18" t="s">
        <v>112</v>
      </c>
      <c r="D18" s="67">
        <v>2000</v>
      </c>
      <c r="E18" s="67">
        <f t="shared" si="0"/>
        <v>20000</v>
      </c>
      <c r="F18" s="67">
        <f t="shared" si="0"/>
        <v>200000</v>
      </c>
      <c r="G18" s="240"/>
      <c r="H18" s="240"/>
      <c r="I18" s="240"/>
      <c r="J18" s="4"/>
    </row>
    <row r="19" spans="2:10" x14ac:dyDescent="0.25">
      <c r="B19" s="241"/>
      <c r="C19" t="s">
        <v>37</v>
      </c>
      <c r="D19" s="67">
        <v>1000</v>
      </c>
      <c r="E19" s="67">
        <f t="shared" si="0"/>
        <v>10000</v>
      </c>
      <c r="F19" s="67">
        <f t="shared" si="0"/>
        <v>100000</v>
      </c>
      <c r="G19" s="240"/>
      <c r="H19" s="240"/>
      <c r="I19" s="240"/>
      <c r="J19" s="4"/>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B2:C4"/>
  <sheetViews>
    <sheetView workbookViewId="0">
      <selection activeCell="T24" sqref="T24"/>
    </sheetView>
  </sheetViews>
  <sheetFormatPr defaultRowHeight="15" x14ac:dyDescent="0.25"/>
  <sheetData>
    <row r="2" spans="2:3" x14ac:dyDescent="0.25">
      <c r="C2" t="s">
        <v>95</v>
      </c>
    </row>
    <row r="4" spans="2:3" x14ac:dyDescent="0.25">
      <c r="B4" t="s">
        <v>94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N68"/>
  <sheetViews>
    <sheetView topLeftCell="A47" workbookViewId="0">
      <selection activeCell="Q83" sqref="Q83"/>
    </sheetView>
  </sheetViews>
  <sheetFormatPr defaultRowHeight="15" x14ac:dyDescent="0.25"/>
  <cols>
    <col min="3" max="3" width="20.28515625" bestFit="1" customWidth="1"/>
    <col min="4" max="4" width="25.85546875" customWidth="1"/>
    <col min="5" max="5" width="20.140625" customWidth="1"/>
    <col min="6" max="6" width="10.42578125" customWidth="1"/>
    <col min="7" max="7" width="14.28515625" customWidth="1"/>
    <col min="8" max="8" width="8.7109375" customWidth="1"/>
    <col min="9" max="9" width="25.5703125" customWidth="1"/>
    <col min="10" max="10" width="11.42578125" customWidth="1"/>
  </cols>
  <sheetData>
    <row r="1" spans="1:14" x14ac:dyDescent="0.25">
      <c r="A1" t="s">
        <v>41</v>
      </c>
      <c r="B1" t="s">
        <v>42</v>
      </c>
      <c r="C1" t="s">
        <v>43</v>
      </c>
      <c r="D1" t="s">
        <v>11</v>
      </c>
      <c r="E1" t="s">
        <v>44</v>
      </c>
      <c r="F1" t="s">
        <v>45</v>
      </c>
      <c r="G1" t="s">
        <v>46</v>
      </c>
      <c r="H1" t="s">
        <v>47</v>
      </c>
      <c r="I1" t="s">
        <v>48</v>
      </c>
      <c r="J1" t="s">
        <v>49</v>
      </c>
      <c r="K1" t="s">
        <v>50</v>
      </c>
      <c r="L1" t="s">
        <v>51</v>
      </c>
      <c r="M1" t="s">
        <v>52</v>
      </c>
      <c r="N1" t="s">
        <v>53</v>
      </c>
    </row>
    <row r="2" spans="1:14" x14ac:dyDescent="0.25">
      <c r="A2">
        <v>2017</v>
      </c>
      <c r="B2" t="s">
        <v>39</v>
      </c>
      <c r="C2" t="s">
        <v>54</v>
      </c>
      <c r="D2" t="s">
        <v>55</v>
      </c>
      <c r="E2" t="s">
        <v>56</v>
      </c>
      <c r="G2" s="21">
        <v>42522</v>
      </c>
      <c r="H2">
        <v>347557</v>
      </c>
      <c r="I2" t="s">
        <v>25</v>
      </c>
      <c r="J2" s="21">
        <v>42534</v>
      </c>
      <c r="K2" t="s">
        <v>57</v>
      </c>
      <c r="L2">
        <v>16213</v>
      </c>
      <c r="M2" t="s">
        <v>58</v>
      </c>
      <c r="N2" t="s">
        <v>59</v>
      </c>
    </row>
    <row r="3" spans="1:14" x14ac:dyDescent="0.25">
      <c r="A3">
        <v>2017</v>
      </c>
      <c r="B3" t="s">
        <v>39</v>
      </c>
      <c r="C3" t="s">
        <v>54</v>
      </c>
      <c r="D3" t="s">
        <v>55</v>
      </c>
      <c r="E3" t="s">
        <v>56</v>
      </c>
      <c r="G3" s="21">
        <v>42508</v>
      </c>
      <c r="H3">
        <v>10021</v>
      </c>
      <c r="I3" t="s">
        <v>25</v>
      </c>
      <c r="J3" s="21">
        <v>42508</v>
      </c>
      <c r="K3" t="s">
        <v>57</v>
      </c>
      <c r="L3">
        <v>16214</v>
      </c>
      <c r="M3" t="s">
        <v>58</v>
      </c>
      <c r="N3" t="s">
        <v>60</v>
      </c>
    </row>
    <row r="4" spans="1:14" x14ac:dyDescent="0.25">
      <c r="A4">
        <v>2016</v>
      </c>
      <c r="B4" t="s">
        <v>39</v>
      </c>
      <c r="C4" t="s">
        <v>54</v>
      </c>
      <c r="D4" t="s">
        <v>55</v>
      </c>
      <c r="E4" t="s">
        <v>56</v>
      </c>
      <c r="G4" s="21">
        <v>42144</v>
      </c>
      <c r="H4">
        <v>1019937</v>
      </c>
      <c r="I4" t="s">
        <v>25</v>
      </c>
      <c r="J4" s="21">
        <v>42145</v>
      </c>
      <c r="K4" t="s">
        <v>57</v>
      </c>
      <c r="L4">
        <v>15384</v>
      </c>
      <c r="M4" t="s">
        <v>58</v>
      </c>
    </row>
    <row r="5" spans="1:14" x14ac:dyDescent="0.25">
      <c r="A5">
        <v>2016</v>
      </c>
      <c r="B5" t="s">
        <v>39</v>
      </c>
      <c r="C5" t="s">
        <v>54</v>
      </c>
      <c r="D5" t="s">
        <v>55</v>
      </c>
      <c r="E5" t="s">
        <v>56</v>
      </c>
      <c r="G5" s="21">
        <v>42150</v>
      </c>
      <c r="H5">
        <v>744286</v>
      </c>
      <c r="I5" t="s">
        <v>25</v>
      </c>
      <c r="J5" s="21">
        <v>42151</v>
      </c>
      <c r="K5" t="s">
        <v>57</v>
      </c>
      <c r="L5">
        <v>15385</v>
      </c>
      <c r="M5" t="s">
        <v>58</v>
      </c>
    </row>
    <row r="6" spans="1:14" x14ac:dyDescent="0.25">
      <c r="A6">
        <v>2014</v>
      </c>
      <c r="B6" t="s">
        <v>39</v>
      </c>
      <c r="C6" t="s">
        <v>54</v>
      </c>
      <c r="D6" t="s">
        <v>55</v>
      </c>
      <c r="E6" t="s">
        <v>61</v>
      </c>
      <c r="G6" s="21">
        <v>41429</v>
      </c>
      <c r="H6">
        <v>893000</v>
      </c>
      <c r="I6" t="s">
        <v>25</v>
      </c>
      <c r="J6" s="21">
        <v>41430</v>
      </c>
      <c r="K6" t="s">
        <v>57</v>
      </c>
      <c r="L6">
        <v>13028</v>
      </c>
      <c r="M6" t="s">
        <v>58</v>
      </c>
      <c r="N6" t="s">
        <v>62</v>
      </c>
    </row>
    <row r="7" spans="1:14" x14ac:dyDescent="0.25">
      <c r="A7">
        <v>2014</v>
      </c>
      <c r="B7" t="s">
        <v>39</v>
      </c>
      <c r="C7" t="s">
        <v>54</v>
      </c>
      <c r="D7" t="s">
        <v>55</v>
      </c>
      <c r="E7" t="s">
        <v>56</v>
      </c>
      <c r="G7" s="21">
        <v>41410</v>
      </c>
      <c r="H7">
        <v>6000</v>
      </c>
      <c r="I7" t="s">
        <v>25</v>
      </c>
      <c r="J7" s="21">
        <v>41410</v>
      </c>
      <c r="K7" t="s">
        <v>57</v>
      </c>
      <c r="L7">
        <v>13029</v>
      </c>
      <c r="M7" t="s">
        <v>58</v>
      </c>
      <c r="N7" t="s">
        <v>63</v>
      </c>
    </row>
    <row r="8" spans="1:14" x14ac:dyDescent="0.25">
      <c r="A8">
        <v>2013</v>
      </c>
      <c r="B8" t="s">
        <v>39</v>
      </c>
      <c r="C8" t="s">
        <v>54</v>
      </c>
      <c r="D8" t="s">
        <v>64</v>
      </c>
      <c r="E8" t="s">
        <v>65</v>
      </c>
      <c r="F8" t="s">
        <v>66</v>
      </c>
      <c r="G8" s="21">
        <v>41211</v>
      </c>
      <c r="H8">
        <v>256120</v>
      </c>
      <c r="I8" t="s">
        <v>26</v>
      </c>
      <c r="J8" s="21">
        <v>41211</v>
      </c>
      <c r="K8" t="s">
        <v>67</v>
      </c>
      <c r="L8">
        <v>12200</v>
      </c>
      <c r="M8" t="s">
        <v>58</v>
      </c>
      <c r="N8" t="s">
        <v>68</v>
      </c>
    </row>
    <row r="9" spans="1:14" x14ac:dyDescent="0.25">
      <c r="A9">
        <v>2013</v>
      </c>
      <c r="B9" t="s">
        <v>39</v>
      </c>
      <c r="C9" t="s">
        <v>54</v>
      </c>
      <c r="D9" t="s">
        <v>55</v>
      </c>
      <c r="E9" t="s">
        <v>56</v>
      </c>
      <c r="G9" s="21">
        <v>41046</v>
      </c>
      <c r="H9">
        <v>6000</v>
      </c>
      <c r="I9" t="s">
        <v>25</v>
      </c>
      <c r="J9" s="21">
        <v>41046</v>
      </c>
      <c r="K9" t="s">
        <v>57</v>
      </c>
      <c r="L9">
        <v>12376</v>
      </c>
      <c r="M9" t="s">
        <v>58</v>
      </c>
      <c r="N9" t="s">
        <v>69</v>
      </c>
    </row>
    <row r="10" spans="1:14" x14ac:dyDescent="0.25">
      <c r="A10">
        <v>2013</v>
      </c>
      <c r="B10" t="s">
        <v>39</v>
      </c>
      <c r="C10" t="s">
        <v>54</v>
      </c>
      <c r="D10" t="s">
        <v>55</v>
      </c>
      <c r="E10" t="s">
        <v>61</v>
      </c>
      <c r="G10" s="21">
        <v>41058</v>
      </c>
      <c r="H10">
        <v>837800</v>
      </c>
      <c r="I10" t="s">
        <v>25</v>
      </c>
      <c r="J10" s="21">
        <v>41059</v>
      </c>
      <c r="K10" t="s">
        <v>57</v>
      </c>
      <c r="L10">
        <v>12377</v>
      </c>
      <c r="M10" t="s">
        <v>58</v>
      </c>
      <c r="N10" t="s">
        <v>70</v>
      </c>
    </row>
    <row r="11" spans="1:14" x14ac:dyDescent="0.25">
      <c r="A11">
        <v>2012</v>
      </c>
      <c r="B11" t="s">
        <v>39</v>
      </c>
      <c r="C11" t="s">
        <v>54</v>
      </c>
      <c r="D11" t="s">
        <v>64</v>
      </c>
      <c r="E11" t="s">
        <v>65</v>
      </c>
      <c r="F11" t="s">
        <v>66</v>
      </c>
      <c r="G11" s="21">
        <v>40842</v>
      </c>
      <c r="H11">
        <v>241918</v>
      </c>
      <c r="I11" t="s">
        <v>26</v>
      </c>
      <c r="J11" s="21">
        <v>40842</v>
      </c>
      <c r="K11" t="s">
        <v>67</v>
      </c>
      <c r="L11">
        <v>11286</v>
      </c>
      <c r="M11" t="s">
        <v>58</v>
      </c>
      <c r="N11" t="s">
        <v>71</v>
      </c>
    </row>
    <row r="12" spans="1:14" x14ac:dyDescent="0.25">
      <c r="A12">
        <v>2012</v>
      </c>
      <c r="B12" t="s">
        <v>39</v>
      </c>
      <c r="C12" t="s">
        <v>54</v>
      </c>
      <c r="D12" t="s">
        <v>55</v>
      </c>
      <c r="E12" t="s">
        <v>56</v>
      </c>
      <c r="G12" s="21">
        <v>40687</v>
      </c>
      <c r="H12">
        <v>901600</v>
      </c>
      <c r="I12" t="s">
        <v>25</v>
      </c>
      <c r="J12" s="21">
        <v>40696</v>
      </c>
      <c r="K12" t="s">
        <v>57</v>
      </c>
      <c r="L12">
        <v>11405</v>
      </c>
      <c r="M12" t="s">
        <v>58</v>
      </c>
      <c r="N12" t="s">
        <v>72</v>
      </c>
    </row>
    <row r="16" spans="1:14" x14ac:dyDescent="0.25">
      <c r="C16" s="19" t="s">
        <v>27</v>
      </c>
      <c r="D16" s="19" t="s">
        <v>28</v>
      </c>
    </row>
    <row r="17" spans="2:12" x14ac:dyDescent="0.25">
      <c r="C17" s="19" t="s">
        <v>29</v>
      </c>
      <c r="D17">
        <v>2012</v>
      </c>
      <c r="E17">
        <v>2013</v>
      </c>
      <c r="F17">
        <v>2014</v>
      </c>
      <c r="G17">
        <v>2016</v>
      </c>
      <c r="H17">
        <v>2017</v>
      </c>
      <c r="I17" t="s">
        <v>24</v>
      </c>
    </row>
    <row r="18" spans="2:12" x14ac:dyDescent="0.25">
      <c r="C18" s="18" t="s">
        <v>64</v>
      </c>
      <c r="D18" s="2">
        <v>241918</v>
      </c>
      <c r="E18" s="2">
        <v>256120</v>
      </c>
      <c r="F18" s="2"/>
      <c r="G18" s="2"/>
      <c r="H18" s="2"/>
      <c r="I18">
        <v>498038</v>
      </c>
    </row>
    <row r="19" spans="2:12" x14ac:dyDescent="0.25">
      <c r="C19" s="22" t="s">
        <v>65</v>
      </c>
      <c r="D19" s="2">
        <v>241918</v>
      </c>
      <c r="E19" s="2">
        <v>256120</v>
      </c>
      <c r="F19" s="2"/>
      <c r="G19" s="2"/>
      <c r="H19" s="2"/>
      <c r="I19">
        <v>498038</v>
      </c>
    </row>
    <row r="20" spans="2:12" x14ac:dyDescent="0.25">
      <c r="C20" s="18" t="s">
        <v>55</v>
      </c>
      <c r="D20" s="2">
        <v>901600</v>
      </c>
      <c r="E20" s="2">
        <v>843800</v>
      </c>
      <c r="F20" s="2">
        <v>899000</v>
      </c>
      <c r="G20" s="2">
        <v>1764223</v>
      </c>
      <c r="H20" s="2">
        <v>357578</v>
      </c>
      <c r="I20">
        <v>4766201</v>
      </c>
      <c r="J20" s="2">
        <f>AVERAGE(D20:H20)</f>
        <v>953240.2</v>
      </c>
    </row>
    <row r="21" spans="2:12" x14ac:dyDescent="0.25">
      <c r="C21" s="22" t="s">
        <v>56</v>
      </c>
      <c r="D21" s="2">
        <v>901600</v>
      </c>
      <c r="E21" s="2">
        <v>6000</v>
      </c>
      <c r="F21" s="2">
        <v>6000</v>
      </c>
      <c r="G21" s="2">
        <v>1764223</v>
      </c>
      <c r="H21" s="2">
        <v>357578</v>
      </c>
      <c r="I21">
        <v>3035401</v>
      </c>
      <c r="L21" t="s">
        <v>233</v>
      </c>
    </row>
    <row r="22" spans="2:12" x14ac:dyDescent="0.25">
      <c r="C22" s="22" t="s">
        <v>61</v>
      </c>
      <c r="D22" s="2"/>
      <c r="E22" s="2">
        <v>837800</v>
      </c>
      <c r="F22" s="2">
        <v>893000</v>
      </c>
      <c r="G22" s="2"/>
      <c r="H22" s="2"/>
      <c r="I22">
        <v>1730800</v>
      </c>
    </row>
    <row r="23" spans="2:12" x14ac:dyDescent="0.25">
      <c r="C23" s="18" t="s">
        <v>24</v>
      </c>
      <c r="D23" s="2">
        <v>1143518</v>
      </c>
      <c r="E23" s="2">
        <v>1099920</v>
      </c>
      <c r="F23" s="2">
        <v>899000</v>
      </c>
      <c r="G23" s="2">
        <v>1764223</v>
      </c>
      <c r="H23" s="2">
        <v>357578</v>
      </c>
      <c r="I23">
        <v>5264239</v>
      </c>
    </row>
    <row r="26" spans="2:12" x14ac:dyDescent="0.25">
      <c r="C26" t="s">
        <v>220</v>
      </c>
    </row>
    <row r="27" spans="2:12" x14ac:dyDescent="0.25">
      <c r="C27" t="s">
        <v>92</v>
      </c>
    </row>
    <row r="28" spans="2:12" x14ac:dyDescent="0.25">
      <c r="C28" t="s">
        <v>218</v>
      </c>
      <c r="G28" t="s">
        <v>22</v>
      </c>
    </row>
    <row r="29" spans="2:12" x14ac:dyDescent="0.25">
      <c r="C29" t="s">
        <v>219</v>
      </c>
      <c r="D29" t="s">
        <v>262</v>
      </c>
      <c r="E29" t="s">
        <v>263</v>
      </c>
      <c r="G29" t="s">
        <v>270</v>
      </c>
    </row>
    <row r="30" spans="2:12" x14ac:dyDescent="0.25">
      <c r="B30">
        <v>2009</v>
      </c>
      <c r="C30">
        <v>1000</v>
      </c>
    </row>
    <row r="31" spans="2:12" x14ac:dyDescent="0.25">
      <c r="B31">
        <v>2010</v>
      </c>
      <c r="C31">
        <v>2500</v>
      </c>
    </row>
    <row r="32" spans="2:12" x14ac:dyDescent="0.25">
      <c r="B32">
        <v>2011</v>
      </c>
      <c r="C32">
        <v>4500</v>
      </c>
      <c r="D32">
        <v>80000</v>
      </c>
    </row>
    <row r="33" spans="2:12" x14ac:dyDescent="0.25">
      <c r="B33">
        <v>2012</v>
      </c>
      <c r="C33">
        <v>10000</v>
      </c>
    </row>
    <row r="34" spans="2:12" x14ac:dyDescent="0.25">
      <c r="B34">
        <v>2013</v>
      </c>
      <c r="C34">
        <v>4000</v>
      </c>
      <c r="E34">
        <v>701</v>
      </c>
    </row>
    <row r="35" spans="2:12" x14ac:dyDescent="0.25">
      <c r="B35">
        <v>2014</v>
      </c>
    </row>
    <row r="36" spans="2:12" x14ac:dyDescent="0.25">
      <c r="B36">
        <v>2015</v>
      </c>
      <c r="G36" s="2">
        <v>1700000</v>
      </c>
    </row>
    <row r="37" spans="2:12" x14ac:dyDescent="0.25">
      <c r="B37">
        <v>2016</v>
      </c>
      <c r="G37" s="2"/>
    </row>
    <row r="38" spans="2:12" x14ac:dyDescent="0.25">
      <c r="B38">
        <v>2017</v>
      </c>
      <c r="G38" s="2">
        <v>4449000</v>
      </c>
      <c r="L38" t="s">
        <v>269</v>
      </c>
    </row>
    <row r="39" spans="2:12" x14ac:dyDescent="0.25">
      <c r="C39">
        <f>AVERAGE(C30:C34)</f>
        <v>4400</v>
      </c>
    </row>
    <row r="40" spans="2:12" x14ac:dyDescent="0.25">
      <c r="B40" t="s">
        <v>256</v>
      </c>
      <c r="C40" s="217" t="s">
        <v>257</v>
      </c>
    </row>
    <row r="58" spans="12:12" x14ac:dyDescent="0.25">
      <c r="L58" t="s">
        <v>380</v>
      </c>
    </row>
    <row r="68" spans="12:12" x14ac:dyDescent="0.25">
      <c r="L68" t="s">
        <v>381</v>
      </c>
    </row>
  </sheetData>
  <pageMargins left="0.7" right="0.7" top="0.75" bottom="0.75" header="0.3" footer="0.3"/>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B1:O62"/>
  <sheetViews>
    <sheetView topLeftCell="D1" workbookViewId="0">
      <pane ySplit="1" topLeftCell="A2" activePane="bottomLeft" state="frozen"/>
      <selection pane="bottomLeft" activeCell="M6" sqref="M6"/>
    </sheetView>
  </sheetViews>
  <sheetFormatPr defaultRowHeight="15" x14ac:dyDescent="0.25"/>
  <cols>
    <col min="1" max="1" width="1.85546875" customWidth="1"/>
    <col min="2" max="2" width="25.42578125" customWidth="1"/>
    <col min="3" max="3" width="21" customWidth="1"/>
    <col min="4" max="4" width="23.28515625" customWidth="1"/>
    <col min="5" max="5" width="10.140625" customWidth="1"/>
    <col min="6" max="6" width="11.7109375" customWidth="1"/>
    <col min="7" max="7" width="29.7109375" customWidth="1"/>
    <col min="8" max="8" width="11.42578125" customWidth="1"/>
    <col min="9" max="9" width="18.7109375" customWidth="1"/>
    <col min="10" max="10" width="14.7109375" customWidth="1"/>
    <col min="11" max="11" width="23.140625" customWidth="1"/>
    <col min="12" max="12" width="26.85546875" customWidth="1"/>
    <col min="13" max="13" width="28.42578125" customWidth="1"/>
    <col min="14" max="14" width="48.28515625" customWidth="1"/>
  </cols>
  <sheetData>
    <row r="1" spans="2:15" s="211" customFormat="1" x14ac:dyDescent="0.25">
      <c r="B1" s="211" t="s">
        <v>245</v>
      </c>
      <c r="C1" s="211" t="s">
        <v>246</v>
      </c>
      <c r="D1" s="211" t="s">
        <v>247</v>
      </c>
      <c r="E1" s="211" t="s">
        <v>248</v>
      </c>
      <c r="F1" s="212" t="s">
        <v>249</v>
      </c>
      <c r="G1" s="211" t="s">
        <v>250</v>
      </c>
      <c r="H1" s="211" t="s">
        <v>282</v>
      </c>
      <c r="I1" s="211" t="s">
        <v>251</v>
      </c>
      <c r="J1" s="211" t="s">
        <v>252</v>
      </c>
      <c r="K1" s="212" t="s">
        <v>283</v>
      </c>
      <c r="L1" s="211" t="s">
        <v>253</v>
      </c>
      <c r="M1" s="211" t="s">
        <v>254</v>
      </c>
      <c r="N1" s="211" t="s">
        <v>255</v>
      </c>
    </row>
    <row r="2" spans="2:15" x14ac:dyDescent="0.25">
      <c r="B2" t="s">
        <v>284</v>
      </c>
      <c r="C2" t="s">
        <v>18</v>
      </c>
      <c r="D2" s="249" t="s">
        <v>92</v>
      </c>
      <c r="E2" s="249" t="s">
        <v>216</v>
      </c>
      <c r="F2" s="242" t="e">
        <f>Summary!#REF!</f>
        <v>#REF!</v>
      </c>
      <c r="G2" t="s">
        <v>309</v>
      </c>
      <c r="H2" t="s">
        <v>266</v>
      </c>
      <c r="I2" t="s">
        <v>307</v>
      </c>
      <c r="J2" t="s">
        <v>308</v>
      </c>
      <c r="K2" s="1" t="s">
        <v>297</v>
      </c>
      <c r="L2" t="s">
        <v>312</v>
      </c>
      <c r="M2" s="268" t="s">
        <v>310</v>
      </c>
      <c r="N2" t="s">
        <v>311</v>
      </c>
    </row>
    <row r="3" spans="2:15" x14ac:dyDescent="0.25">
      <c r="B3" t="s">
        <v>284</v>
      </c>
      <c r="C3" t="s">
        <v>18</v>
      </c>
      <c r="D3" t="s">
        <v>21</v>
      </c>
      <c r="E3" s="249" t="s">
        <v>216</v>
      </c>
      <c r="F3" s="242">
        <f>Summary!U4</f>
        <v>21850</v>
      </c>
      <c r="G3" t="s">
        <v>294</v>
      </c>
      <c r="H3" t="s">
        <v>266</v>
      </c>
      <c r="I3" t="s">
        <v>296</v>
      </c>
      <c r="J3" t="s">
        <v>295</v>
      </c>
      <c r="K3" s="1" t="s">
        <v>297</v>
      </c>
      <c r="L3" t="s">
        <v>298</v>
      </c>
      <c r="M3" s="268" t="s">
        <v>299</v>
      </c>
    </row>
    <row r="4" spans="2:15" x14ac:dyDescent="0.25">
      <c r="B4" t="s">
        <v>284</v>
      </c>
      <c r="C4" t="s">
        <v>18</v>
      </c>
      <c r="D4" t="s">
        <v>22</v>
      </c>
      <c r="E4" s="249" t="s">
        <v>216</v>
      </c>
      <c r="F4" s="242">
        <f>Summary!U5</f>
        <v>57660</v>
      </c>
      <c r="G4" t="s">
        <v>294</v>
      </c>
      <c r="H4" t="s">
        <v>266</v>
      </c>
      <c r="I4" t="s">
        <v>301</v>
      </c>
      <c r="J4" t="s">
        <v>300</v>
      </c>
      <c r="K4" s="1" t="s">
        <v>297</v>
      </c>
      <c r="L4" t="s">
        <v>313</v>
      </c>
      <c r="N4" t="s">
        <v>305</v>
      </c>
    </row>
    <row r="5" spans="2:15" s="9" customFormat="1" x14ac:dyDescent="0.25">
      <c r="B5" s="9" t="s">
        <v>284</v>
      </c>
      <c r="C5" s="9" t="s">
        <v>18</v>
      </c>
      <c r="D5" s="250" t="s">
        <v>279</v>
      </c>
      <c r="E5" s="250" t="s">
        <v>216</v>
      </c>
      <c r="F5" s="251">
        <f>Summary!U6</f>
        <v>0</v>
      </c>
      <c r="G5" s="9" t="s">
        <v>294</v>
      </c>
      <c r="I5" s="9" t="s">
        <v>302</v>
      </c>
      <c r="J5" s="39" t="s">
        <v>303</v>
      </c>
      <c r="K5" s="39" t="s">
        <v>297</v>
      </c>
      <c r="L5" s="9" t="s">
        <v>304</v>
      </c>
    </row>
    <row r="6" spans="2:15" x14ac:dyDescent="0.25">
      <c r="B6" t="s">
        <v>284</v>
      </c>
      <c r="C6" t="s">
        <v>18</v>
      </c>
      <c r="D6" s="249" t="s">
        <v>92</v>
      </c>
      <c r="E6" t="s">
        <v>1</v>
      </c>
      <c r="F6" s="242" t="e">
        <f>Summary!#REF!</f>
        <v>#REF!</v>
      </c>
      <c r="G6" t="s">
        <v>294</v>
      </c>
      <c r="I6" t="s">
        <v>333</v>
      </c>
      <c r="J6" s="1" t="s">
        <v>315</v>
      </c>
      <c r="K6" s="1" t="s">
        <v>297</v>
      </c>
      <c r="L6" t="s">
        <v>343</v>
      </c>
      <c r="M6" s="268" t="s">
        <v>408</v>
      </c>
      <c r="N6" t="s">
        <v>342</v>
      </c>
    </row>
    <row r="7" spans="2:15" x14ac:dyDescent="0.25">
      <c r="B7" t="s">
        <v>284</v>
      </c>
      <c r="C7" t="s">
        <v>18</v>
      </c>
      <c r="D7" t="s">
        <v>21</v>
      </c>
      <c r="E7" t="s">
        <v>1</v>
      </c>
      <c r="F7" s="242">
        <f>Summary!V4</f>
        <v>35000</v>
      </c>
      <c r="G7" t="s">
        <v>294</v>
      </c>
      <c r="I7" t="s">
        <v>333</v>
      </c>
      <c r="J7" s="1" t="s">
        <v>315</v>
      </c>
      <c r="K7" s="1" t="s">
        <v>297</v>
      </c>
      <c r="L7" t="s">
        <v>304</v>
      </c>
    </row>
    <row r="8" spans="2:15" x14ac:dyDescent="0.25">
      <c r="B8" t="s">
        <v>284</v>
      </c>
      <c r="C8" t="s">
        <v>18</v>
      </c>
      <c r="D8" t="s">
        <v>22</v>
      </c>
      <c r="E8" t="s">
        <v>1</v>
      </c>
      <c r="F8" s="242">
        <f>Summary!V5</f>
        <v>500000</v>
      </c>
      <c r="G8" t="s">
        <v>294</v>
      </c>
      <c r="I8" t="s">
        <v>333</v>
      </c>
      <c r="J8" s="1" t="s">
        <v>315</v>
      </c>
      <c r="K8" s="1" t="s">
        <v>297</v>
      </c>
      <c r="L8" t="s">
        <v>304</v>
      </c>
      <c r="N8" t="s">
        <v>335</v>
      </c>
    </row>
    <row r="9" spans="2:15" s="9" customFormat="1" x14ac:dyDescent="0.25">
      <c r="B9" s="9" t="s">
        <v>284</v>
      </c>
      <c r="C9" s="9" t="s">
        <v>18</v>
      </c>
      <c r="D9" s="250" t="s">
        <v>279</v>
      </c>
      <c r="E9" s="9" t="s">
        <v>1</v>
      </c>
      <c r="F9" s="251">
        <f>Summary!V6</f>
        <v>1265000</v>
      </c>
      <c r="G9" s="9" t="s">
        <v>294</v>
      </c>
      <c r="I9" s="9" t="s">
        <v>333</v>
      </c>
      <c r="J9" s="39" t="s">
        <v>315</v>
      </c>
      <c r="K9" s="39" t="s">
        <v>297</v>
      </c>
      <c r="L9" s="9" t="s">
        <v>304</v>
      </c>
      <c r="N9" s="9" t="s">
        <v>341</v>
      </c>
    </row>
    <row r="10" spans="2:15" x14ac:dyDescent="0.25">
      <c r="B10" t="s">
        <v>284</v>
      </c>
      <c r="C10" t="s">
        <v>18</v>
      </c>
      <c r="D10" s="249" t="s">
        <v>92</v>
      </c>
      <c r="E10" t="s">
        <v>213</v>
      </c>
      <c r="F10" s="242" t="e">
        <f>Summary!#REF!</f>
        <v>#REF!</v>
      </c>
      <c r="G10" t="s">
        <v>294</v>
      </c>
      <c r="H10" t="s">
        <v>266</v>
      </c>
      <c r="I10" t="s">
        <v>320</v>
      </c>
      <c r="J10" t="s">
        <v>297</v>
      </c>
      <c r="K10" s="1" t="s">
        <v>316</v>
      </c>
      <c r="L10" t="s">
        <v>304</v>
      </c>
      <c r="N10" t="s">
        <v>314</v>
      </c>
    </row>
    <row r="11" spans="2:15" x14ac:dyDescent="0.25">
      <c r="B11" t="s">
        <v>284</v>
      </c>
      <c r="C11" t="s">
        <v>18</v>
      </c>
      <c r="D11" t="s">
        <v>21</v>
      </c>
      <c r="E11" t="s">
        <v>213</v>
      </c>
      <c r="F11" s="242">
        <f>Summary!W4</f>
        <v>3500</v>
      </c>
      <c r="G11" t="s">
        <v>294</v>
      </c>
      <c r="H11" t="s">
        <v>266</v>
      </c>
      <c r="I11" t="s">
        <v>320</v>
      </c>
      <c r="J11" t="s">
        <v>297</v>
      </c>
      <c r="K11" s="1" t="s">
        <v>316</v>
      </c>
      <c r="L11" t="s">
        <v>304</v>
      </c>
      <c r="M11" s="214"/>
      <c r="N11" t="s">
        <v>317</v>
      </c>
      <c r="O11" s="214"/>
    </row>
    <row r="12" spans="2:15" x14ac:dyDescent="0.25">
      <c r="B12" t="s">
        <v>284</v>
      </c>
      <c r="C12" t="s">
        <v>18</v>
      </c>
      <c r="D12" t="s">
        <v>22</v>
      </c>
      <c r="E12" t="s">
        <v>213</v>
      </c>
      <c r="F12" s="242">
        <f>Summary!W5</f>
        <v>10500</v>
      </c>
      <c r="G12" t="s">
        <v>294</v>
      </c>
      <c r="H12" t="s">
        <v>266</v>
      </c>
      <c r="I12" t="s">
        <v>320</v>
      </c>
      <c r="J12" t="s">
        <v>297</v>
      </c>
      <c r="K12" s="1" t="s">
        <v>316</v>
      </c>
      <c r="L12" t="s">
        <v>304</v>
      </c>
      <c r="N12" t="s">
        <v>318</v>
      </c>
    </row>
    <row r="13" spans="2:15" s="9" customFormat="1" x14ac:dyDescent="0.25">
      <c r="B13" s="9" t="s">
        <v>284</v>
      </c>
      <c r="C13" s="9" t="s">
        <v>18</v>
      </c>
      <c r="D13" s="250" t="s">
        <v>279</v>
      </c>
      <c r="E13" s="9" t="s">
        <v>213</v>
      </c>
      <c r="F13" s="251">
        <f>Summary!W6</f>
        <v>17500</v>
      </c>
      <c r="G13" s="9" t="s">
        <v>294</v>
      </c>
      <c r="H13" s="9" t="s">
        <v>266</v>
      </c>
      <c r="I13" s="9" t="s">
        <v>320</v>
      </c>
      <c r="J13" s="9" t="s">
        <v>297</v>
      </c>
      <c r="K13" s="39" t="s">
        <v>316</v>
      </c>
      <c r="L13" s="9" t="s">
        <v>304</v>
      </c>
      <c r="N13" s="9" t="s">
        <v>319</v>
      </c>
    </row>
    <row r="14" spans="2:15" x14ac:dyDescent="0.25">
      <c r="B14" t="s">
        <v>284</v>
      </c>
      <c r="C14" t="s">
        <v>18</v>
      </c>
      <c r="D14" s="249" t="s">
        <v>92</v>
      </c>
      <c r="E14" t="s">
        <v>214</v>
      </c>
      <c r="F14" s="242" t="e">
        <f>Summary!#REF!</f>
        <v>#REF!</v>
      </c>
      <c r="G14" t="s">
        <v>294</v>
      </c>
      <c r="H14" t="s">
        <v>266</v>
      </c>
      <c r="I14" t="s">
        <v>327</v>
      </c>
      <c r="J14" t="s">
        <v>297</v>
      </c>
      <c r="K14" s="1" t="s">
        <v>328</v>
      </c>
      <c r="L14" t="s">
        <v>331</v>
      </c>
      <c r="N14" t="s">
        <v>332</v>
      </c>
    </row>
    <row r="15" spans="2:15" x14ac:dyDescent="0.25">
      <c r="B15" t="s">
        <v>284</v>
      </c>
      <c r="C15" t="s">
        <v>18</v>
      </c>
      <c r="D15" t="s">
        <v>21</v>
      </c>
      <c r="E15" t="s">
        <v>214</v>
      </c>
      <c r="F15" s="242">
        <f>Summary!X4</f>
        <v>23000</v>
      </c>
      <c r="G15" t="s">
        <v>294</v>
      </c>
      <c r="H15" t="s">
        <v>266</v>
      </c>
      <c r="I15" t="s">
        <v>321</v>
      </c>
      <c r="J15" t="s">
        <v>297</v>
      </c>
      <c r="K15" s="1" t="s">
        <v>323</v>
      </c>
      <c r="L15" t="s">
        <v>325</v>
      </c>
      <c r="M15" s="268" t="s">
        <v>324</v>
      </c>
      <c r="N15" t="s">
        <v>322</v>
      </c>
    </row>
    <row r="16" spans="2:15" x14ac:dyDescent="0.25">
      <c r="B16" t="s">
        <v>284</v>
      </c>
      <c r="C16" t="s">
        <v>18</v>
      </c>
      <c r="D16" t="s">
        <v>22</v>
      </c>
      <c r="E16" t="s">
        <v>214</v>
      </c>
      <c r="F16" s="242">
        <f>Summary!X5</f>
        <v>207000</v>
      </c>
      <c r="G16" t="s">
        <v>294</v>
      </c>
      <c r="H16" t="s">
        <v>266</v>
      </c>
      <c r="I16" t="s">
        <v>327</v>
      </c>
      <c r="J16" t="s">
        <v>297</v>
      </c>
      <c r="K16" s="1" t="s">
        <v>328</v>
      </c>
      <c r="L16" t="s">
        <v>313</v>
      </c>
      <c r="N16" t="s">
        <v>326</v>
      </c>
    </row>
    <row r="17" spans="2:14" s="9" customFormat="1" x14ac:dyDescent="0.25">
      <c r="B17" s="9" t="s">
        <v>284</v>
      </c>
      <c r="C17" s="9" t="s">
        <v>18</v>
      </c>
      <c r="D17" s="250" t="s">
        <v>279</v>
      </c>
      <c r="E17" s="9" t="s">
        <v>214</v>
      </c>
      <c r="F17" s="251">
        <f>Summary!X6</f>
        <v>350000</v>
      </c>
      <c r="G17" s="9" t="s">
        <v>294</v>
      </c>
      <c r="H17" s="9" t="s">
        <v>266</v>
      </c>
      <c r="I17" s="9" t="s">
        <v>333</v>
      </c>
      <c r="J17" s="9" t="s">
        <v>297</v>
      </c>
      <c r="K17" s="39" t="s">
        <v>328</v>
      </c>
      <c r="L17" s="9" t="s">
        <v>304</v>
      </c>
      <c r="N17" s="9" t="s">
        <v>329</v>
      </c>
    </row>
    <row r="18" spans="2:14" x14ac:dyDescent="0.25">
      <c r="B18" t="s">
        <v>284</v>
      </c>
      <c r="C18" t="s">
        <v>18</v>
      </c>
      <c r="D18" s="249" t="s">
        <v>92</v>
      </c>
      <c r="E18" t="s">
        <v>215</v>
      </c>
      <c r="F18" s="242" t="e">
        <f>Summary!#REF!</f>
        <v>#REF!</v>
      </c>
      <c r="G18" t="s">
        <v>294</v>
      </c>
      <c r="H18" t="s">
        <v>266</v>
      </c>
      <c r="I18" t="s">
        <v>327</v>
      </c>
      <c r="J18" t="s">
        <v>297</v>
      </c>
      <c r="K18" s="1" t="s">
        <v>334</v>
      </c>
      <c r="L18" t="s">
        <v>331</v>
      </c>
      <c r="N18" t="s">
        <v>330</v>
      </c>
    </row>
    <row r="19" spans="2:14" x14ac:dyDescent="0.25">
      <c r="B19" t="s">
        <v>284</v>
      </c>
      <c r="C19" t="s">
        <v>18</v>
      </c>
      <c r="D19" t="s">
        <v>21</v>
      </c>
      <c r="E19" t="s">
        <v>215</v>
      </c>
      <c r="F19" s="242">
        <f>Summary!Y4</f>
        <v>35000</v>
      </c>
      <c r="G19" t="s">
        <v>294</v>
      </c>
      <c r="H19" t="s">
        <v>266</v>
      </c>
      <c r="I19" t="s">
        <v>338</v>
      </c>
      <c r="J19" t="s">
        <v>297</v>
      </c>
      <c r="K19" s="1" t="s">
        <v>337</v>
      </c>
      <c r="L19" t="s">
        <v>339</v>
      </c>
      <c r="M19" s="268" t="s">
        <v>340</v>
      </c>
      <c r="N19" t="s">
        <v>336</v>
      </c>
    </row>
    <row r="20" spans="2:14" x14ac:dyDescent="0.25">
      <c r="B20" t="s">
        <v>284</v>
      </c>
      <c r="C20" t="s">
        <v>18</v>
      </c>
      <c r="D20" t="s">
        <v>22</v>
      </c>
      <c r="E20" t="s">
        <v>215</v>
      </c>
      <c r="F20" s="242">
        <f>Summary!Y5</f>
        <v>500000</v>
      </c>
      <c r="G20" t="s">
        <v>294</v>
      </c>
      <c r="H20" t="s">
        <v>266</v>
      </c>
      <c r="I20" t="s">
        <v>327</v>
      </c>
      <c r="J20" t="s">
        <v>297</v>
      </c>
      <c r="K20" s="1" t="s">
        <v>334</v>
      </c>
      <c r="L20" t="s">
        <v>304</v>
      </c>
      <c r="M20" s="268" t="s">
        <v>382</v>
      </c>
      <c r="N20" t="s">
        <v>335</v>
      </c>
    </row>
    <row r="21" spans="2:14" s="9" customFormat="1" x14ac:dyDescent="0.25">
      <c r="B21" s="9" t="s">
        <v>284</v>
      </c>
      <c r="C21" s="9" t="s">
        <v>18</v>
      </c>
      <c r="D21" s="250" t="s">
        <v>279</v>
      </c>
      <c r="E21" s="9" t="s">
        <v>215</v>
      </c>
      <c r="F21" s="251">
        <f>Summary!Y6</f>
        <v>700000</v>
      </c>
      <c r="G21" s="9" t="s">
        <v>294</v>
      </c>
      <c r="H21" s="9" t="s">
        <v>266</v>
      </c>
      <c r="I21" s="9" t="s">
        <v>333</v>
      </c>
      <c r="J21" s="9" t="s">
        <v>297</v>
      </c>
      <c r="K21" s="39" t="s">
        <v>328</v>
      </c>
      <c r="L21" s="9" t="s">
        <v>304</v>
      </c>
      <c r="N21" s="9" t="s">
        <v>329</v>
      </c>
    </row>
    <row r="22" spans="2:14" x14ac:dyDescent="0.25">
      <c r="D22" s="213"/>
    </row>
    <row r="23" spans="2:14" x14ac:dyDescent="0.25">
      <c r="D23" s="213"/>
    </row>
    <row r="24" spans="2:14" x14ac:dyDescent="0.25">
      <c r="D24" s="213"/>
    </row>
    <row r="25" spans="2:14" x14ac:dyDescent="0.25">
      <c r="D25" s="213"/>
    </row>
    <row r="26" spans="2:14" x14ac:dyDescent="0.25">
      <c r="D26" s="213"/>
    </row>
    <row r="27" spans="2:14" x14ac:dyDescent="0.25">
      <c r="D27" s="213"/>
    </row>
    <row r="28" spans="2:14" x14ac:dyDescent="0.25">
      <c r="D28" s="213"/>
      <c r="M28" t="s">
        <v>344</v>
      </c>
    </row>
    <row r="29" spans="2:14" x14ac:dyDescent="0.25">
      <c r="D29" s="213"/>
    </row>
    <row r="30" spans="2:14" x14ac:dyDescent="0.25">
      <c r="D30" s="213"/>
    </row>
    <row r="31" spans="2:14" x14ac:dyDescent="0.25">
      <c r="D31" s="213"/>
    </row>
    <row r="32" spans="2:14" x14ac:dyDescent="0.25">
      <c r="D32" s="213"/>
    </row>
    <row r="33" spans="4:4" x14ac:dyDescent="0.25">
      <c r="D33" s="213"/>
    </row>
    <row r="34" spans="4:4" x14ac:dyDescent="0.25">
      <c r="D34" s="213"/>
    </row>
    <row r="35" spans="4:4" x14ac:dyDescent="0.25">
      <c r="D35" s="213"/>
    </row>
    <row r="36" spans="4:4" x14ac:dyDescent="0.25">
      <c r="D36" s="213"/>
    </row>
    <row r="49" spans="4:4" x14ac:dyDescent="0.25">
      <c r="D49" s="215"/>
    </row>
    <row r="50" spans="4:4" x14ac:dyDescent="0.25">
      <c r="D50" s="215"/>
    </row>
    <row r="51" spans="4:4" x14ac:dyDescent="0.25">
      <c r="D51" s="215"/>
    </row>
    <row r="54" spans="4:4" x14ac:dyDescent="0.25">
      <c r="D54" s="215"/>
    </row>
    <row r="55" spans="4:4" x14ac:dyDescent="0.25">
      <c r="D55" s="215"/>
    </row>
    <row r="56" spans="4:4" x14ac:dyDescent="0.25">
      <c r="D56" s="215"/>
    </row>
    <row r="57" spans="4:4" x14ac:dyDescent="0.25">
      <c r="D57" s="215"/>
    </row>
    <row r="58" spans="4:4" x14ac:dyDescent="0.25">
      <c r="D58" s="215"/>
    </row>
    <row r="61" spans="4:4" x14ac:dyDescent="0.25">
      <c r="D61" s="215"/>
    </row>
    <row r="62" spans="4:4" x14ac:dyDescent="0.25">
      <c r="D62" s="215"/>
    </row>
  </sheetData>
  <hyperlinks>
    <hyperlink ref="M3" r:id="rId1" xr:uid="{ADE5FA94-F9D4-410F-BA8B-7A017CD79D07}"/>
    <hyperlink ref="M2" r:id="rId2" xr:uid="{16A4F962-5BC6-493B-B797-387C2E9BC82B}"/>
    <hyperlink ref="M15" r:id="rId3" xr:uid="{86724BD3-9353-4586-B846-929B7401AD34}"/>
    <hyperlink ref="M19" r:id="rId4" xr:uid="{933B1221-5291-4459-B18F-FE267CFB7416}"/>
    <hyperlink ref="M20" r:id="rId5" xr:uid="{D5FDDCBE-178D-46D5-8447-9316B20D8D2C}"/>
    <hyperlink ref="M6" r:id="rId6" xr:uid="{B9D7B244-5FEC-4548-97F2-12224EE35A50}"/>
  </hyperlinks>
  <pageMargins left="0.7" right="0.7" top="0.75" bottom="0.75" header="0.3" footer="0.3"/>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P64"/>
  <sheetViews>
    <sheetView zoomScale="90" zoomScaleNormal="90" workbookViewId="0">
      <pane xSplit="1" ySplit="4" topLeftCell="B5" activePane="bottomRight" state="frozen"/>
      <selection pane="topRight" activeCell="B1" sqref="B1"/>
      <selection pane="bottomLeft" activeCell="A6" sqref="A6"/>
      <selection pane="bottomRight" activeCell="A21" sqref="A21"/>
    </sheetView>
  </sheetViews>
  <sheetFormatPr defaultColWidth="8.85546875" defaultRowHeight="15" x14ac:dyDescent="0.25"/>
  <cols>
    <col min="3" max="3" width="8.85546875" style="2"/>
    <col min="19" max="19" width="3.28515625" customWidth="1"/>
    <col min="24" max="24" width="2.140625" customWidth="1"/>
    <col min="29" max="29" width="3.28515625" customWidth="1"/>
    <col min="33" max="33" width="2.28515625" customWidth="1"/>
    <col min="38" max="38" width="2.7109375" customWidth="1"/>
  </cols>
  <sheetData>
    <row r="1" spans="1:42" x14ac:dyDescent="0.25">
      <c r="B1" t="s">
        <v>372</v>
      </c>
      <c r="AP1" t="s">
        <v>265</v>
      </c>
    </row>
    <row r="2" spans="1:42" x14ac:dyDescent="0.25">
      <c r="P2" t="s">
        <v>383</v>
      </c>
      <c r="T2" t="s">
        <v>81</v>
      </c>
      <c r="Y2" t="s">
        <v>386</v>
      </c>
      <c r="AD2" t="s">
        <v>385</v>
      </c>
      <c r="AH2" t="s">
        <v>73</v>
      </c>
      <c r="AP2" t="s">
        <v>416</v>
      </c>
    </row>
    <row r="3" spans="1:42" ht="15.75" customHeight="1" x14ac:dyDescent="0.25">
      <c r="B3" s="1" t="s">
        <v>15</v>
      </c>
      <c r="C3" s="2" t="s">
        <v>40</v>
      </c>
      <c r="D3" t="s">
        <v>370</v>
      </c>
      <c r="P3" t="s">
        <v>15</v>
      </c>
      <c r="Q3" s="1" t="s">
        <v>371</v>
      </c>
      <c r="R3" t="s">
        <v>40</v>
      </c>
      <c r="T3" t="s">
        <v>384</v>
      </c>
      <c r="U3" t="s">
        <v>75</v>
      </c>
      <c r="V3" t="s">
        <v>77</v>
      </c>
      <c r="W3" t="s">
        <v>7</v>
      </c>
      <c r="Y3" t="s">
        <v>384</v>
      </c>
      <c r="Z3" t="s">
        <v>75</v>
      </c>
      <c r="AA3" t="s">
        <v>77</v>
      </c>
      <c r="AB3" t="s">
        <v>244</v>
      </c>
      <c r="AD3" s="1" t="s">
        <v>384</v>
      </c>
      <c r="AE3" s="1" t="s">
        <v>75</v>
      </c>
      <c r="AF3" s="1" t="s">
        <v>77</v>
      </c>
      <c r="AH3" t="s">
        <v>92</v>
      </c>
      <c r="AI3" t="s">
        <v>21</v>
      </c>
      <c r="AJ3" t="s">
        <v>22</v>
      </c>
      <c r="AK3" t="s">
        <v>7</v>
      </c>
      <c r="AM3" t="s">
        <v>415</v>
      </c>
      <c r="AO3" t="s">
        <v>97</v>
      </c>
      <c r="AP3" t="s">
        <v>22</v>
      </c>
    </row>
    <row r="4" spans="1:42" x14ac:dyDescent="0.25">
      <c r="A4" t="s">
        <v>10</v>
      </c>
      <c r="B4" s="1" t="s">
        <v>74</v>
      </c>
      <c r="D4" t="s">
        <v>91</v>
      </c>
      <c r="O4" t="s">
        <v>10</v>
      </c>
      <c r="P4" s="2" t="s">
        <v>76</v>
      </c>
      <c r="Q4" s="138"/>
      <c r="R4" s="2"/>
      <c r="AD4" s="1" t="s">
        <v>387</v>
      </c>
      <c r="AE4" s="1" t="s">
        <v>388</v>
      </c>
      <c r="AF4" s="1" t="s">
        <v>389</v>
      </c>
    </row>
    <row r="5" spans="1:42" x14ac:dyDescent="0.25">
      <c r="A5">
        <v>1962</v>
      </c>
      <c r="B5" s="2">
        <v>42900</v>
      </c>
      <c r="C5" s="2">
        <v>28575</v>
      </c>
      <c r="D5" s="2">
        <f t="shared" ref="D5:D36" si="0">B5-C5</f>
        <v>14325</v>
      </c>
      <c r="O5">
        <v>2008</v>
      </c>
      <c r="P5" s="332">
        <v>214465</v>
      </c>
      <c r="Q5" s="332">
        <v>213607</v>
      </c>
      <c r="R5" s="333">
        <v>196835</v>
      </c>
      <c r="S5" s="334"/>
      <c r="T5" s="336">
        <v>974</v>
      </c>
      <c r="U5" s="332">
        <v>9017</v>
      </c>
      <c r="V5" s="333">
        <v>1370</v>
      </c>
      <c r="W5" s="333">
        <f>SUM(T5:V5)</f>
        <v>11361</v>
      </c>
      <c r="X5" s="334"/>
      <c r="Y5" s="335">
        <f>T5/$P5</f>
        <v>4.5415335835684145E-3</v>
      </c>
      <c r="Z5" s="335">
        <f t="shared" ref="Z5:Z16" si="1">U5/$P5</f>
        <v>4.2044156389154409E-2</v>
      </c>
      <c r="AA5" s="335">
        <f t="shared" ref="AA5:AA14" si="2">V5/$P5</f>
        <v>6.3879887161075238E-3</v>
      </c>
      <c r="AB5" s="335">
        <f>SUM(Y5:AA5)</f>
        <v>5.297367868883035E-2</v>
      </c>
      <c r="AC5" s="335"/>
      <c r="AD5" s="335">
        <f>Y5</f>
        <v>4.5415335835684145E-3</v>
      </c>
      <c r="AE5" s="335">
        <f>U5/Q5</f>
        <v>4.2213036089641255E-2</v>
      </c>
      <c r="AF5" s="335">
        <f>V5/R5</f>
        <v>6.9601442832829524E-3</v>
      </c>
      <c r="AG5" s="334"/>
      <c r="AH5" s="334"/>
      <c r="AI5" s="332">
        <v>27875</v>
      </c>
      <c r="AJ5" s="332">
        <v>163941</v>
      </c>
      <c r="AK5" s="333">
        <f>SUM(AH5:AJ5)</f>
        <v>191816</v>
      </c>
      <c r="AM5" s="2">
        <f t="shared" ref="AM5:AM13" si="3">AJ5+AI5</f>
        <v>191816</v>
      </c>
    </row>
    <row r="6" spans="1:42" x14ac:dyDescent="0.25">
      <c r="A6">
        <v>1963</v>
      </c>
      <c r="B6" s="2">
        <v>79900</v>
      </c>
      <c r="C6" s="2">
        <v>64751</v>
      </c>
      <c r="D6" s="2">
        <f t="shared" si="0"/>
        <v>15149</v>
      </c>
      <c r="O6">
        <f>O5+1</f>
        <v>2009</v>
      </c>
      <c r="P6" s="332">
        <v>179732</v>
      </c>
      <c r="Q6" s="332">
        <v>177823</v>
      </c>
      <c r="R6" s="333">
        <v>153466</v>
      </c>
      <c r="S6" s="334"/>
      <c r="T6" s="332">
        <v>1188</v>
      </c>
      <c r="U6" s="332">
        <v>9731</v>
      </c>
      <c r="V6" s="333">
        <v>18103</v>
      </c>
      <c r="W6" s="333">
        <f t="shared" ref="W6:W14" si="4">SUM(T6:V6)</f>
        <v>29022</v>
      </c>
      <c r="X6" s="334"/>
      <c r="Y6" s="335">
        <f t="shared" ref="Y6:Y16" si="5">T6/$P6</f>
        <v>6.6098413192976213E-3</v>
      </c>
      <c r="Z6" s="335">
        <f t="shared" si="1"/>
        <v>5.4141722119600291E-2</v>
      </c>
      <c r="AA6" s="335">
        <f t="shared" si="2"/>
        <v>0.10072218636636771</v>
      </c>
      <c r="AB6" s="335">
        <f t="shared" ref="AB6:AB14" si="6">SUM(Y6:AA6)</f>
        <v>0.16147374980526563</v>
      </c>
      <c r="AC6" s="335"/>
      <c r="AD6" s="335">
        <f t="shared" ref="AD6:AD16" si="7">Y6</f>
        <v>6.6098413192976213E-3</v>
      </c>
      <c r="AE6" s="335">
        <f t="shared" ref="AE6:AE16" si="8">U6/Q6</f>
        <v>5.4722954848360449E-2</v>
      </c>
      <c r="AF6" s="335">
        <f t="shared" ref="AF6:AF14" si="9">V6/R6</f>
        <v>0.11796098158549777</v>
      </c>
      <c r="AG6" s="334"/>
      <c r="AH6" s="334"/>
      <c r="AI6" s="332">
        <v>26609</v>
      </c>
      <c r="AJ6" s="332">
        <v>116792</v>
      </c>
      <c r="AK6" s="333">
        <f t="shared" ref="AK6:AK14" si="10">SUM(AH6:AJ6)</f>
        <v>143401</v>
      </c>
      <c r="AM6" s="2">
        <f t="shared" si="3"/>
        <v>143401</v>
      </c>
      <c r="AP6" s="2">
        <f>Okan!W52</f>
        <v>64141.36363636364</v>
      </c>
    </row>
    <row r="7" spans="1:42" x14ac:dyDescent="0.25">
      <c r="A7">
        <v>1964</v>
      </c>
      <c r="B7" s="2">
        <v>104900</v>
      </c>
      <c r="C7" s="2">
        <v>79387</v>
      </c>
      <c r="D7" s="2">
        <f t="shared" si="0"/>
        <v>25513</v>
      </c>
      <c r="O7">
        <f t="shared" ref="O7:O14" si="11">O6+1</f>
        <v>2010</v>
      </c>
      <c r="P7" s="332">
        <v>392193</v>
      </c>
      <c r="Q7" s="332">
        <v>386525</v>
      </c>
      <c r="R7" s="333">
        <v>357058</v>
      </c>
      <c r="S7" s="334"/>
      <c r="T7" s="336">
        <v>468</v>
      </c>
      <c r="U7" s="332">
        <v>26125</v>
      </c>
      <c r="V7" s="333">
        <v>27559</v>
      </c>
      <c r="W7" s="333">
        <f t="shared" si="4"/>
        <v>54152</v>
      </c>
      <c r="X7" s="334"/>
      <c r="Y7" s="335">
        <f t="shared" si="5"/>
        <v>1.1932900383229686E-3</v>
      </c>
      <c r="Z7" s="335">
        <f t="shared" si="1"/>
        <v>6.6612611647836648E-2</v>
      </c>
      <c r="AA7" s="335">
        <f t="shared" si="2"/>
        <v>7.0268974713980109E-2</v>
      </c>
      <c r="AB7" s="335">
        <f t="shared" si="6"/>
        <v>0.13807487640013971</v>
      </c>
      <c r="AC7" s="335"/>
      <c r="AD7" s="335">
        <f t="shared" si="7"/>
        <v>1.1932900383229686E-3</v>
      </c>
      <c r="AE7" s="335">
        <f t="shared" si="8"/>
        <v>6.7589418536963972E-2</v>
      </c>
      <c r="AF7" s="335">
        <f t="shared" si="9"/>
        <v>7.7183538808820978E-2</v>
      </c>
      <c r="AG7" s="334"/>
      <c r="AH7" s="334"/>
      <c r="AI7" s="332">
        <v>38543</v>
      </c>
      <c r="AJ7" s="332">
        <v>263945</v>
      </c>
      <c r="AK7" s="333">
        <f t="shared" si="10"/>
        <v>302488</v>
      </c>
      <c r="AM7" s="2">
        <f t="shared" si="3"/>
        <v>302488</v>
      </c>
      <c r="AP7" s="2">
        <f>Okan!W53</f>
        <v>209974</v>
      </c>
    </row>
    <row r="8" spans="1:42" x14ac:dyDescent="0.25">
      <c r="A8">
        <v>1965</v>
      </c>
      <c r="B8" s="2">
        <v>55200</v>
      </c>
      <c r="C8" s="2">
        <v>48356</v>
      </c>
      <c r="D8" s="2">
        <f t="shared" si="0"/>
        <v>6844</v>
      </c>
      <c r="O8">
        <f t="shared" si="11"/>
        <v>2011</v>
      </c>
      <c r="P8" s="332">
        <v>187365</v>
      </c>
      <c r="Q8" s="332">
        <v>185796</v>
      </c>
      <c r="R8" s="333">
        <v>145070</v>
      </c>
      <c r="S8" s="334"/>
      <c r="T8" s="332">
        <v>1873</v>
      </c>
      <c r="U8" s="332">
        <v>12853</v>
      </c>
      <c r="V8" s="333">
        <v>2831</v>
      </c>
      <c r="W8" s="333">
        <f t="shared" si="4"/>
        <v>17557</v>
      </c>
      <c r="X8" s="334"/>
      <c r="Y8" s="335">
        <f t="shared" si="5"/>
        <v>9.996530835534919E-3</v>
      </c>
      <c r="Z8" s="335">
        <f t="shared" si="1"/>
        <v>6.8598724414912077E-2</v>
      </c>
      <c r="AA8" s="335">
        <f t="shared" si="2"/>
        <v>1.5109545539455075E-2</v>
      </c>
      <c r="AB8" s="335">
        <f t="shared" si="6"/>
        <v>9.3704800789902079E-2</v>
      </c>
      <c r="AC8" s="335"/>
      <c r="AD8" s="335">
        <f t="shared" si="7"/>
        <v>9.996530835534919E-3</v>
      </c>
      <c r="AE8" s="335">
        <f t="shared" si="8"/>
        <v>6.9178023208249909E-2</v>
      </c>
      <c r="AF8" s="335">
        <f t="shared" si="9"/>
        <v>1.9514717033156406E-2</v>
      </c>
      <c r="AG8" s="334"/>
      <c r="AH8" s="333">
        <f>Yak!C4</f>
        <v>0</v>
      </c>
      <c r="AI8" s="332">
        <v>18634</v>
      </c>
      <c r="AJ8" s="332">
        <v>108677</v>
      </c>
      <c r="AK8" s="333">
        <f t="shared" si="10"/>
        <v>127311</v>
      </c>
      <c r="AM8" s="2">
        <f t="shared" si="3"/>
        <v>127311</v>
      </c>
      <c r="AP8" s="2">
        <f>Okan!W54</f>
        <v>87742</v>
      </c>
    </row>
    <row r="9" spans="1:42" x14ac:dyDescent="0.25">
      <c r="A9">
        <v>1966</v>
      </c>
      <c r="B9" s="2">
        <v>174800</v>
      </c>
      <c r="C9" s="2">
        <v>170071</v>
      </c>
      <c r="D9" s="2">
        <f t="shared" si="0"/>
        <v>4729</v>
      </c>
      <c r="O9">
        <f t="shared" si="11"/>
        <v>2012</v>
      </c>
      <c r="P9" s="332">
        <v>521159</v>
      </c>
      <c r="Q9" s="332">
        <v>515673</v>
      </c>
      <c r="R9" s="333">
        <v>408258</v>
      </c>
      <c r="S9" s="334"/>
      <c r="T9" s="332">
        <v>5491</v>
      </c>
      <c r="U9" s="332">
        <v>45352</v>
      </c>
      <c r="V9" s="333">
        <v>47304</v>
      </c>
      <c r="W9" s="333">
        <f t="shared" si="4"/>
        <v>98147</v>
      </c>
      <c r="X9" s="334"/>
      <c r="Y9" s="335">
        <f t="shared" si="5"/>
        <v>1.0536131967403422E-2</v>
      </c>
      <c r="Z9" s="335">
        <f t="shared" si="1"/>
        <v>8.7021427241974134E-2</v>
      </c>
      <c r="AA9" s="335">
        <f t="shared" si="2"/>
        <v>9.0766925256975314E-2</v>
      </c>
      <c r="AB9" s="335">
        <f t="shared" si="6"/>
        <v>0.18832448446635286</v>
      </c>
      <c r="AC9" s="335"/>
      <c r="AD9" s="335">
        <f t="shared" si="7"/>
        <v>1.0536131967403422E-2</v>
      </c>
      <c r="AE9" s="335">
        <f t="shared" si="8"/>
        <v>8.7947206853955892E-2</v>
      </c>
      <c r="AF9" s="335">
        <f t="shared" si="9"/>
        <v>0.11586790705877166</v>
      </c>
      <c r="AG9" s="334"/>
      <c r="AH9" s="333">
        <f>Yak!C5</f>
        <v>47</v>
      </c>
      <c r="AI9" s="332">
        <v>33746</v>
      </c>
      <c r="AJ9" s="332">
        <v>277857</v>
      </c>
      <c r="AK9" s="333">
        <f t="shared" si="10"/>
        <v>311650</v>
      </c>
      <c r="AM9" s="2">
        <f t="shared" si="3"/>
        <v>311603</v>
      </c>
      <c r="AP9" s="2">
        <f>Okan!W55</f>
        <v>102251.09090909091</v>
      </c>
    </row>
    <row r="10" spans="1:42" x14ac:dyDescent="0.25">
      <c r="A10">
        <v>1967</v>
      </c>
      <c r="B10" s="2">
        <v>180200</v>
      </c>
      <c r="C10" s="2">
        <v>123786</v>
      </c>
      <c r="D10" s="2">
        <f t="shared" si="0"/>
        <v>56414</v>
      </c>
      <c r="O10">
        <f t="shared" si="11"/>
        <v>2013</v>
      </c>
      <c r="P10" s="332">
        <v>186191</v>
      </c>
      <c r="Q10" s="332">
        <v>185505</v>
      </c>
      <c r="R10" s="333">
        <v>163079</v>
      </c>
      <c r="S10" s="334"/>
      <c r="T10" s="336">
        <v>718</v>
      </c>
      <c r="U10" s="332">
        <v>8046</v>
      </c>
      <c r="V10" s="333">
        <v>10599</v>
      </c>
      <c r="W10" s="333">
        <f t="shared" si="4"/>
        <v>19363</v>
      </c>
      <c r="X10" s="334"/>
      <c r="Y10" s="335">
        <f t="shared" si="5"/>
        <v>3.8562551358551165E-3</v>
      </c>
      <c r="Z10" s="335">
        <f t="shared" si="1"/>
        <v>4.32136891686494E-2</v>
      </c>
      <c r="AA10" s="335">
        <f t="shared" si="2"/>
        <v>5.6925415299343148E-2</v>
      </c>
      <c r="AB10" s="335">
        <f t="shared" si="6"/>
        <v>0.10399535960384766</v>
      </c>
      <c r="AC10" s="335"/>
      <c r="AD10" s="335">
        <f t="shared" si="7"/>
        <v>3.8562551358551165E-3</v>
      </c>
      <c r="AE10" s="335">
        <f t="shared" si="8"/>
        <v>4.3373493975903614E-2</v>
      </c>
      <c r="AF10" s="335">
        <f t="shared" si="9"/>
        <v>6.4993040182978801E-2</v>
      </c>
      <c r="AG10" s="334"/>
      <c r="AH10" s="333">
        <f>Yak!C6</f>
        <v>701</v>
      </c>
      <c r="AI10" s="332">
        <v>20083</v>
      </c>
      <c r="AJ10" s="332">
        <v>117830</v>
      </c>
      <c r="AK10" s="333">
        <f t="shared" si="10"/>
        <v>138614</v>
      </c>
      <c r="AM10" s="2">
        <f t="shared" si="3"/>
        <v>137913</v>
      </c>
      <c r="AP10" s="2">
        <f>Okan!W56</f>
        <v>45138</v>
      </c>
    </row>
    <row r="11" spans="1:42" x14ac:dyDescent="0.25">
      <c r="A11">
        <v>1968</v>
      </c>
      <c r="B11" s="2">
        <v>134800</v>
      </c>
      <c r="C11" s="2">
        <v>108308</v>
      </c>
      <c r="D11" s="2">
        <f t="shared" si="0"/>
        <v>26492</v>
      </c>
      <c r="O11">
        <f t="shared" si="11"/>
        <v>2014</v>
      </c>
      <c r="P11" s="332">
        <v>651146</v>
      </c>
      <c r="Q11" s="332">
        <v>614179</v>
      </c>
      <c r="R11" s="333">
        <v>608142</v>
      </c>
      <c r="S11" s="334"/>
      <c r="T11" s="332">
        <v>1738</v>
      </c>
      <c r="U11" s="332">
        <v>30702</v>
      </c>
      <c r="V11" s="333">
        <v>49255</v>
      </c>
      <c r="W11" s="333">
        <f t="shared" si="4"/>
        <v>81695</v>
      </c>
      <c r="X11" s="334"/>
      <c r="Y11" s="335">
        <f t="shared" si="5"/>
        <v>2.6691402542594134E-3</v>
      </c>
      <c r="Z11" s="335">
        <f t="shared" si="1"/>
        <v>4.7150715814886369E-2</v>
      </c>
      <c r="AA11" s="335">
        <f t="shared" si="2"/>
        <v>7.5643557666022668E-2</v>
      </c>
      <c r="AB11" s="335">
        <f t="shared" si="6"/>
        <v>0.12546341373516845</v>
      </c>
      <c r="AC11" s="335"/>
      <c r="AD11" s="335">
        <f t="shared" si="7"/>
        <v>2.6691402542594134E-3</v>
      </c>
      <c r="AE11" s="335">
        <f t="shared" si="8"/>
        <v>4.9988684080699598E-2</v>
      </c>
      <c r="AF11" s="335">
        <f t="shared" si="9"/>
        <v>8.0992597123698079E-2</v>
      </c>
      <c r="AG11" s="334"/>
      <c r="AH11" s="333">
        <f>Yak!C7</f>
        <v>2678</v>
      </c>
      <c r="AI11" s="332">
        <v>79918</v>
      </c>
      <c r="AJ11" s="332">
        <v>444651</v>
      </c>
      <c r="AK11" s="333">
        <f t="shared" si="10"/>
        <v>527247</v>
      </c>
      <c r="AM11" s="2">
        <f t="shared" si="3"/>
        <v>524569</v>
      </c>
      <c r="AP11" s="2">
        <f>Okan!W57</f>
        <v>171701</v>
      </c>
    </row>
    <row r="12" spans="1:42" x14ac:dyDescent="0.25">
      <c r="A12">
        <v>1969</v>
      </c>
      <c r="B12" s="2">
        <v>75800</v>
      </c>
      <c r="C12" s="2">
        <v>39240</v>
      </c>
      <c r="D12" s="2">
        <f t="shared" si="0"/>
        <v>36560</v>
      </c>
      <c r="O12">
        <f t="shared" si="11"/>
        <v>2015</v>
      </c>
      <c r="P12" s="332">
        <v>512455</v>
      </c>
      <c r="Q12" s="332">
        <v>510706</v>
      </c>
      <c r="R12" s="333">
        <v>301272</v>
      </c>
      <c r="S12" s="334"/>
      <c r="T12" s="332">
        <v>1547</v>
      </c>
      <c r="U12" s="332">
        <v>30095</v>
      </c>
      <c r="V12" s="333">
        <v>50410</v>
      </c>
      <c r="W12" s="333">
        <f t="shared" si="4"/>
        <v>82052</v>
      </c>
      <c r="X12" s="334"/>
      <c r="Y12" s="335">
        <f t="shared" si="5"/>
        <v>3.0188016508766622E-3</v>
      </c>
      <c r="Z12" s="335">
        <f t="shared" si="1"/>
        <v>5.8727107746045996E-2</v>
      </c>
      <c r="AA12" s="335">
        <f t="shared" si="2"/>
        <v>9.8369612941624149E-2</v>
      </c>
      <c r="AB12" s="335">
        <f t="shared" si="6"/>
        <v>0.16011552233854681</v>
      </c>
      <c r="AC12" s="335"/>
      <c r="AD12" s="335">
        <f t="shared" si="7"/>
        <v>3.0188016508766622E-3</v>
      </c>
      <c r="AE12" s="335">
        <f t="shared" si="8"/>
        <v>5.8928228765669485E-2</v>
      </c>
      <c r="AF12" s="335">
        <f t="shared" si="9"/>
        <v>0.16732388008178656</v>
      </c>
      <c r="AG12" s="334"/>
      <c r="AH12" s="333">
        <f>Yak!C8</f>
        <v>342</v>
      </c>
      <c r="AI12" s="332">
        <v>41931</v>
      </c>
      <c r="AJ12" s="332">
        <v>121669</v>
      </c>
      <c r="AK12" s="333">
        <f t="shared" si="10"/>
        <v>163942</v>
      </c>
      <c r="AM12" s="2">
        <f t="shared" si="3"/>
        <v>163600</v>
      </c>
      <c r="AP12" s="2">
        <f>Okan!W58</f>
        <v>12000</v>
      </c>
    </row>
    <row r="13" spans="1:42" x14ac:dyDescent="0.25">
      <c r="A13">
        <v>1970</v>
      </c>
      <c r="B13" s="2">
        <v>95400</v>
      </c>
      <c r="C13" s="2">
        <v>77419</v>
      </c>
      <c r="D13" s="2">
        <f t="shared" si="0"/>
        <v>17981</v>
      </c>
      <c r="O13">
        <f t="shared" si="11"/>
        <v>2016</v>
      </c>
      <c r="P13" s="332">
        <v>356606</v>
      </c>
      <c r="Q13" s="332">
        <v>342498</v>
      </c>
      <c r="R13" s="333">
        <v>311072</v>
      </c>
      <c r="S13" s="334"/>
      <c r="T13" s="332">
        <v>1197</v>
      </c>
      <c r="U13" s="332">
        <v>16683</v>
      </c>
      <c r="V13" s="333">
        <v>2</v>
      </c>
      <c r="W13" s="333">
        <f t="shared" si="4"/>
        <v>17882</v>
      </c>
      <c r="X13" s="334"/>
      <c r="Y13" s="335">
        <f t="shared" si="5"/>
        <v>3.3566457098310179E-3</v>
      </c>
      <c r="Z13" s="335">
        <f t="shared" si="1"/>
        <v>4.6782723790401728E-2</v>
      </c>
      <c r="AA13" s="335">
        <f t="shared" si="2"/>
        <v>5.6084305928671978E-6</v>
      </c>
      <c r="AB13" s="335">
        <f t="shared" si="6"/>
        <v>5.0144977930825611E-2</v>
      </c>
      <c r="AC13" s="335"/>
      <c r="AD13" s="335">
        <f t="shared" si="7"/>
        <v>3.3566457098310179E-3</v>
      </c>
      <c r="AE13" s="335">
        <f t="shared" si="8"/>
        <v>4.8709773487728397E-2</v>
      </c>
      <c r="AF13" s="335">
        <f t="shared" si="9"/>
        <v>6.4293796934471764E-6</v>
      </c>
      <c r="AG13" s="334"/>
      <c r="AH13" s="333">
        <f>Yak!C9</f>
        <v>3742</v>
      </c>
      <c r="AI13" s="332">
        <v>48383</v>
      </c>
      <c r="AJ13" s="332">
        <v>204606</v>
      </c>
      <c r="AK13" s="333">
        <f t="shared" si="10"/>
        <v>256731</v>
      </c>
      <c r="AM13" s="2">
        <f t="shared" si="3"/>
        <v>252989</v>
      </c>
    </row>
    <row r="14" spans="1:42" x14ac:dyDescent="0.25">
      <c r="A14">
        <v>1971</v>
      </c>
      <c r="B14" s="2">
        <v>150500</v>
      </c>
      <c r="C14" s="2">
        <v>73837</v>
      </c>
      <c r="D14" s="2">
        <f t="shared" si="0"/>
        <v>76663</v>
      </c>
      <c r="O14">
        <f t="shared" si="11"/>
        <v>2017</v>
      </c>
      <c r="P14" s="332">
        <v>88263</v>
      </c>
      <c r="Q14" s="332">
        <v>87693</v>
      </c>
      <c r="R14" s="333">
        <v>66670</v>
      </c>
      <c r="S14" s="334"/>
      <c r="T14" s="336">
        <v>429</v>
      </c>
      <c r="U14" s="332">
        <v>4480</v>
      </c>
      <c r="V14" s="333">
        <v>2609</v>
      </c>
      <c r="W14" s="333">
        <f t="shared" si="4"/>
        <v>7518</v>
      </c>
      <c r="X14" s="334"/>
      <c r="Y14" s="335">
        <f t="shared" si="5"/>
        <v>4.8604738112232758E-3</v>
      </c>
      <c r="Z14" s="335">
        <f t="shared" si="1"/>
        <v>5.0757395511142833E-2</v>
      </c>
      <c r="AA14" s="335">
        <f t="shared" si="2"/>
        <v>2.955938501977046E-2</v>
      </c>
      <c r="AB14" s="335">
        <f t="shared" si="6"/>
        <v>8.5177254342136563E-2</v>
      </c>
      <c r="AC14" s="335"/>
      <c r="AD14" s="335">
        <f t="shared" si="7"/>
        <v>4.8604738112232758E-3</v>
      </c>
      <c r="AE14" s="335">
        <f t="shared" si="8"/>
        <v>5.1087315977330003E-2</v>
      </c>
      <c r="AF14" s="335">
        <f t="shared" si="9"/>
        <v>3.9133043347832609E-2</v>
      </c>
      <c r="AG14" s="334"/>
      <c r="AH14" s="333">
        <f>Yak!C10</f>
        <v>372</v>
      </c>
      <c r="AI14" s="332">
        <v>26517</v>
      </c>
      <c r="AJ14" s="332">
        <v>35361</v>
      </c>
      <c r="AK14" s="333">
        <f t="shared" si="10"/>
        <v>62250</v>
      </c>
      <c r="AM14" s="2">
        <f>AJ14+AI14</f>
        <v>61878</v>
      </c>
    </row>
    <row r="15" spans="1:42" x14ac:dyDescent="0.25">
      <c r="A15">
        <v>1972</v>
      </c>
      <c r="B15" s="2">
        <v>123300</v>
      </c>
      <c r="C15" s="2">
        <v>44927</v>
      </c>
      <c r="D15" s="2">
        <f t="shared" si="0"/>
        <v>78373</v>
      </c>
      <c r="O15">
        <v>2018</v>
      </c>
      <c r="P15" s="332">
        <v>210915</v>
      </c>
      <c r="Q15" s="332">
        <v>193816</v>
      </c>
      <c r="R15" s="334"/>
      <c r="S15" s="334"/>
      <c r="T15" s="336">
        <v>112</v>
      </c>
      <c r="U15" s="332">
        <v>7724</v>
      </c>
      <c r="V15" s="334"/>
      <c r="W15" s="334"/>
      <c r="X15" s="334"/>
      <c r="Y15" s="335">
        <f t="shared" si="5"/>
        <v>5.3101960505416875E-4</v>
      </c>
      <c r="Z15" s="335">
        <f t="shared" si="1"/>
        <v>3.662138776284285E-2</v>
      </c>
      <c r="AA15" s="334"/>
      <c r="AB15" s="334"/>
      <c r="AC15" s="334"/>
      <c r="AD15" s="335">
        <f t="shared" si="7"/>
        <v>5.3101960505416875E-4</v>
      </c>
      <c r="AE15" s="335">
        <f t="shared" si="8"/>
        <v>3.9852230981962271E-2</v>
      </c>
      <c r="AF15" s="334"/>
      <c r="AG15" s="334"/>
      <c r="AH15" s="334"/>
      <c r="AI15" s="332">
        <v>13962</v>
      </c>
      <c r="AJ15" s="332">
        <v>126241</v>
      </c>
      <c r="AK15" s="334"/>
    </row>
    <row r="16" spans="1:42" x14ac:dyDescent="0.25">
      <c r="A16">
        <v>1973</v>
      </c>
      <c r="B16" s="2">
        <v>61300</v>
      </c>
      <c r="C16" s="2">
        <v>54480</v>
      </c>
      <c r="D16" s="2">
        <f t="shared" si="0"/>
        <v>6820</v>
      </c>
      <c r="O16">
        <v>2019</v>
      </c>
      <c r="P16" s="332">
        <v>63223</v>
      </c>
      <c r="Q16" s="332">
        <v>63046</v>
      </c>
      <c r="R16" s="334"/>
      <c r="S16" s="334"/>
      <c r="T16" s="336">
        <v>42</v>
      </c>
      <c r="U16" s="332">
        <v>1118</v>
      </c>
      <c r="V16" s="334"/>
      <c r="W16" s="334"/>
      <c r="X16" s="334"/>
      <c r="Y16" s="335">
        <f t="shared" si="5"/>
        <v>6.643152017462E-4</v>
      </c>
      <c r="Z16" s="335">
        <f t="shared" si="1"/>
        <v>1.7683437989339322E-2</v>
      </c>
      <c r="AA16" s="334"/>
      <c r="AB16" s="334"/>
      <c r="AC16" s="334"/>
      <c r="AD16" s="335">
        <f t="shared" si="7"/>
        <v>6.643152017462E-4</v>
      </c>
      <c r="AE16" s="335">
        <f t="shared" si="8"/>
        <v>1.773308378009707E-2</v>
      </c>
      <c r="AF16" s="334"/>
      <c r="AG16" s="334"/>
      <c r="AH16" s="334"/>
      <c r="AI16" s="332">
        <v>8878</v>
      </c>
      <c r="AJ16" s="332">
        <v>47163</v>
      </c>
      <c r="AK16" s="334"/>
    </row>
    <row r="17" spans="1:39" x14ac:dyDescent="0.25">
      <c r="A17">
        <v>1974</v>
      </c>
      <c r="B17" s="2">
        <v>43800</v>
      </c>
      <c r="C17" s="2">
        <v>35436</v>
      </c>
      <c r="D17" s="2">
        <f t="shared" si="0"/>
        <v>8364</v>
      </c>
      <c r="P17" s="334"/>
      <c r="Q17" s="334"/>
      <c r="R17" s="334"/>
      <c r="S17" s="334"/>
      <c r="T17" s="334"/>
      <c r="U17" s="334"/>
      <c r="V17" s="334"/>
      <c r="W17" s="334"/>
      <c r="X17" s="334"/>
      <c r="Y17" s="334"/>
      <c r="Z17" s="334"/>
      <c r="AA17" s="334"/>
      <c r="AB17" s="334"/>
      <c r="AC17" s="334"/>
      <c r="AD17" s="334"/>
      <c r="AE17" s="334"/>
      <c r="AF17" s="334"/>
      <c r="AG17" s="334"/>
      <c r="AH17" s="334"/>
      <c r="AI17" s="334"/>
      <c r="AJ17" s="334"/>
      <c r="AK17" s="334"/>
    </row>
    <row r="18" spans="1:39" x14ac:dyDescent="0.25">
      <c r="A18">
        <v>1975</v>
      </c>
      <c r="B18" s="2">
        <v>58200</v>
      </c>
      <c r="C18" s="2">
        <v>55209</v>
      </c>
      <c r="D18" s="2">
        <f t="shared" si="0"/>
        <v>2991</v>
      </c>
      <c r="O18" t="s">
        <v>373</v>
      </c>
      <c r="P18" s="330">
        <f>AVERAGE(P5:P14)</f>
        <v>328957.5</v>
      </c>
      <c r="Q18" s="330">
        <f>AVERAGE(Q5:Q14)</f>
        <v>322000.5</v>
      </c>
      <c r="R18" s="330">
        <f>AVERAGE(R5:R14)</f>
        <v>271092.2</v>
      </c>
      <c r="T18" s="330">
        <f>AVERAGE(T5:T14)</f>
        <v>1562.3</v>
      </c>
      <c r="U18" s="330">
        <f>AVERAGE(U5:U14)</f>
        <v>19308.400000000001</v>
      </c>
      <c r="V18" s="330">
        <f>AVERAGE(V5:V14)</f>
        <v>21004.2</v>
      </c>
      <c r="W18" s="330">
        <f>AVERAGE(W5:W14)</f>
        <v>41874.9</v>
      </c>
      <c r="Y18" s="331">
        <f>AVERAGE(Y5:Y14)</f>
        <v>5.0638644306172818E-3</v>
      </c>
      <c r="Z18" s="331">
        <f>AVERAGE(Z5:Z14)</f>
        <v>5.6505027384460393E-2</v>
      </c>
      <c r="AA18" s="331">
        <f>AVERAGE(AA5:AA14)</f>
        <v>5.4375919995023905E-2</v>
      </c>
      <c r="AB18" s="331">
        <f>AVERAGE(AB5:AB14)</f>
        <v>0.11594481181010156</v>
      </c>
      <c r="AC18" s="283"/>
      <c r="AD18" s="331">
        <f>AVERAGE(AD5:AD14)</f>
        <v>5.0638644306172818E-3</v>
      </c>
      <c r="AE18" s="331">
        <f>AVERAGE(AE5:AE14)</f>
        <v>5.7373813582450264E-2</v>
      </c>
      <c r="AF18" s="331">
        <f>AVERAGE(AF5:AF14)</f>
        <v>6.8993627888551928E-2</v>
      </c>
      <c r="AH18" s="330">
        <f>AVERAGE(AH5:AH14)</f>
        <v>1126</v>
      </c>
      <c r="AI18" s="330">
        <f>AVERAGE(AI5:AI14)</f>
        <v>36223.9</v>
      </c>
      <c r="AJ18" s="330">
        <f>AVERAGE(AJ5:AJ14)</f>
        <v>185532.9</v>
      </c>
      <c r="AK18" s="330">
        <f>AVERAGE(AK5:AK14)</f>
        <v>222545</v>
      </c>
      <c r="AM18" s="281">
        <f>AVERAGE(AM5:AM14)</f>
        <v>221756.79999999999</v>
      </c>
    </row>
    <row r="19" spans="1:39" x14ac:dyDescent="0.25">
      <c r="A19">
        <v>1976</v>
      </c>
      <c r="B19" s="2">
        <v>43700</v>
      </c>
      <c r="C19" s="2">
        <v>32810</v>
      </c>
      <c r="D19" s="2">
        <f t="shared" si="0"/>
        <v>10890</v>
      </c>
      <c r="O19" t="s">
        <v>266</v>
      </c>
      <c r="P19" s="2">
        <f>GEOMEAN(P5:P14)</f>
        <v>279280.13828478177</v>
      </c>
      <c r="Q19" s="2">
        <f>GEOMEAN(Q5:Q14)</f>
        <v>274829.67642872519</v>
      </c>
      <c r="R19" s="2">
        <f>GEOMEAN(R5:R14)</f>
        <v>228955.91959693239</v>
      </c>
      <c r="T19" s="2">
        <f>GEOMEAN(T5:T14)</f>
        <v>1186.3221641427006</v>
      </c>
      <c r="U19" s="2">
        <f>GEOMEAN(U5:U14)</f>
        <v>15383.919546208017</v>
      </c>
      <c r="V19" s="2">
        <f>GEOMEAN(V5:V14)</f>
        <v>5127.7970674640583</v>
      </c>
      <c r="W19" s="2">
        <f>GEOMEAN(W5:W14)</f>
        <v>29715.712254315953</v>
      </c>
      <c r="AH19" s="2"/>
      <c r="AI19" s="2">
        <f>GEOMEAN(AI5:AI14)</f>
        <v>33044.127825996628</v>
      </c>
      <c r="AJ19" s="2">
        <f>GEOMEAN(AJ5:AJ14)</f>
        <v>153019.61648466016</v>
      </c>
      <c r="AK19" s="2">
        <f>GEOMEAN(AK5:AK14)</f>
        <v>190581.49665815473</v>
      </c>
    </row>
    <row r="20" spans="1:39" x14ac:dyDescent="0.25">
      <c r="A20">
        <v>1977</v>
      </c>
      <c r="B20" s="2">
        <v>99800</v>
      </c>
      <c r="C20" s="2">
        <v>95423</v>
      </c>
      <c r="D20" s="2">
        <f t="shared" si="0"/>
        <v>4377</v>
      </c>
      <c r="W20" s="2">
        <f>SUM(T18:V18)</f>
        <v>41874.9</v>
      </c>
      <c r="AB20" s="10">
        <f>W18/P18</f>
        <v>0.12729577529012107</v>
      </c>
    </row>
    <row r="21" spans="1:39" x14ac:dyDescent="0.25">
      <c r="A21">
        <v>1978</v>
      </c>
      <c r="B21" s="2">
        <v>18400</v>
      </c>
      <c r="C21" s="2">
        <v>17731</v>
      </c>
      <c r="D21" s="2">
        <f t="shared" si="0"/>
        <v>669</v>
      </c>
    </row>
    <row r="22" spans="1:39" x14ac:dyDescent="0.25">
      <c r="A22">
        <v>1979</v>
      </c>
      <c r="B22" s="2">
        <v>52600</v>
      </c>
      <c r="C22" s="2">
        <v>45759</v>
      </c>
      <c r="D22" s="2">
        <f t="shared" si="0"/>
        <v>6841</v>
      </c>
      <c r="O22" t="s">
        <v>394</v>
      </c>
      <c r="P22" s="285">
        <v>0.1</v>
      </c>
      <c r="Q22">
        <f>$P22</f>
        <v>0.1</v>
      </c>
      <c r="R22">
        <f>$P22</f>
        <v>0.1</v>
      </c>
      <c r="T22">
        <f>$P22</f>
        <v>0.1</v>
      </c>
      <c r="U22">
        <f>$P22</f>
        <v>0.1</v>
      </c>
      <c r="V22">
        <f>$P22</f>
        <v>0.1</v>
      </c>
      <c r="W22">
        <f>$P22</f>
        <v>0.1</v>
      </c>
      <c r="Y22">
        <f>$P22</f>
        <v>0.1</v>
      </c>
      <c r="Z22">
        <f>$P22</f>
        <v>0.1</v>
      </c>
      <c r="AA22">
        <f>$P22</f>
        <v>0.1</v>
      </c>
      <c r="AB22">
        <f>$P22</f>
        <v>0.1</v>
      </c>
      <c r="AD22">
        <f>$P22</f>
        <v>0.1</v>
      </c>
      <c r="AE22">
        <f>$P22</f>
        <v>0.1</v>
      </c>
      <c r="AF22">
        <f>$P22</f>
        <v>0.1</v>
      </c>
      <c r="AH22" s="287">
        <v>1</v>
      </c>
      <c r="AI22" s="287">
        <v>0</v>
      </c>
      <c r="AJ22" s="287">
        <v>0.1150808759375143</v>
      </c>
      <c r="AK22">
        <f>$P22</f>
        <v>0.1</v>
      </c>
      <c r="AM22">
        <f>$P22</f>
        <v>0.1</v>
      </c>
    </row>
    <row r="23" spans="1:39" x14ac:dyDescent="0.25">
      <c r="A23">
        <v>1980</v>
      </c>
      <c r="B23" s="2">
        <v>58886</v>
      </c>
      <c r="C23" s="2">
        <v>52039</v>
      </c>
      <c r="D23" s="2">
        <f t="shared" si="0"/>
        <v>6847</v>
      </c>
      <c r="O23" t="s">
        <v>395</v>
      </c>
      <c r="P23" s="2">
        <f>P18*P22</f>
        <v>32895.75</v>
      </c>
      <c r="Q23" s="2">
        <f>Q18*Q22</f>
        <v>32200.050000000003</v>
      </c>
      <c r="R23" s="2">
        <f>R18*R22</f>
        <v>27109.22</v>
      </c>
      <c r="T23" s="2">
        <f>T18*T22</f>
        <v>156.23000000000002</v>
      </c>
      <c r="U23" s="2">
        <f>U18*U22</f>
        <v>1930.8400000000001</v>
      </c>
      <c r="V23" s="2">
        <f>V18*V22</f>
        <v>2100.42</v>
      </c>
      <c r="W23" s="2">
        <f>W18*W22</f>
        <v>4187.4900000000007</v>
      </c>
      <c r="AB23" s="283">
        <f>W23/P23</f>
        <v>0.12729577529012109</v>
      </c>
      <c r="AH23" s="2">
        <f>AH18*AH22</f>
        <v>1126</v>
      </c>
      <c r="AI23" s="2">
        <f>AI18*AI22</f>
        <v>0</v>
      </c>
      <c r="AJ23" s="2">
        <f>AJ18*AJ22</f>
        <v>21351.288647227248</v>
      </c>
      <c r="AK23" s="2">
        <f>AK18*AK22</f>
        <v>22254.5</v>
      </c>
      <c r="AL23" s="286">
        <f>SUM(AH23:AJ23)</f>
        <v>22477.288647227248</v>
      </c>
      <c r="AM23" s="2">
        <f>AM18*AM22</f>
        <v>22175.68</v>
      </c>
    </row>
    <row r="24" spans="1:39" x14ac:dyDescent="0.25">
      <c r="A24">
        <v>1981</v>
      </c>
      <c r="B24" s="2">
        <v>56037</v>
      </c>
      <c r="C24" s="2">
        <v>51460</v>
      </c>
      <c r="D24" s="2">
        <f t="shared" si="0"/>
        <v>4577</v>
      </c>
      <c r="O24" t="s">
        <v>396</v>
      </c>
      <c r="P24" s="2">
        <f>P18-P23</f>
        <v>296061.75</v>
      </c>
      <c r="Q24" s="2">
        <f>Q18-Q23</f>
        <v>289800.45</v>
      </c>
      <c r="R24" s="2">
        <f>R18-R23</f>
        <v>243982.98</v>
      </c>
      <c r="T24" s="2">
        <f>T18-T23</f>
        <v>1406.07</v>
      </c>
      <c r="U24" s="2">
        <f>U18-U23</f>
        <v>17377.560000000001</v>
      </c>
      <c r="V24" s="2">
        <f>V18-V23</f>
        <v>18903.78</v>
      </c>
      <c r="W24" s="2">
        <f>W18-W23</f>
        <v>37687.410000000003</v>
      </c>
      <c r="AB24" s="283">
        <f>W24/P24</f>
        <v>0.12729577529012107</v>
      </c>
      <c r="AH24" s="2">
        <f>AH18-AH23</f>
        <v>0</v>
      </c>
      <c r="AI24" s="2">
        <f>AI18-AI23</f>
        <v>36223.9</v>
      </c>
      <c r="AJ24" s="2">
        <f>AJ18-AJ23</f>
        <v>164181.61135277274</v>
      </c>
      <c r="AK24" s="2">
        <f>AK18-AK23</f>
        <v>200290.5</v>
      </c>
      <c r="AM24" s="2">
        <f>AM18-AM23</f>
        <v>199581.12</v>
      </c>
    </row>
    <row r="25" spans="1:39" x14ac:dyDescent="0.25">
      <c r="A25">
        <v>1982</v>
      </c>
      <c r="B25" s="2">
        <v>50319</v>
      </c>
      <c r="C25" s="2">
        <v>40451</v>
      </c>
      <c r="D25" s="2">
        <f t="shared" si="0"/>
        <v>9868</v>
      </c>
    </row>
    <row r="26" spans="1:39" x14ac:dyDescent="0.25">
      <c r="A26">
        <v>1983</v>
      </c>
      <c r="B26" s="2">
        <v>100610</v>
      </c>
      <c r="C26" s="2">
        <v>90008</v>
      </c>
      <c r="D26" s="2">
        <f t="shared" si="0"/>
        <v>10602</v>
      </c>
      <c r="Q26">
        <f>Q23/P23</f>
        <v>0.97885137137776168</v>
      </c>
      <c r="R26">
        <f t="shared" ref="R26:R27" si="12">R23/Q23</f>
        <v>0.8418999349379892</v>
      </c>
      <c r="W26">
        <f>W24/P24</f>
        <v>0.12729577529012107</v>
      </c>
      <c r="AC26" s="3" t="s">
        <v>393</v>
      </c>
      <c r="AD26" s="282">
        <f>T18/P18</f>
        <v>4.7492457232317245E-3</v>
      </c>
      <c r="AE26" s="282">
        <f>U18/Q18</f>
        <v>5.9963882043661425E-2</v>
      </c>
      <c r="AF26" s="282">
        <f>V18/R18</f>
        <v>7.7479912738175422E-2</v>
      </c>
      <c r="AK26">
        <f>AK23/P23</f>
        <v>0.67651596330833008</v>
      </c>
    </row>
    <row r="27" spans="1:39" x14ac:dyDescent="0.25">
      <c r="A27">
        <v>1984</v>
      </c>
      <c r="B27" s="2">
        <v>161890</v>
      </c>
      <c r="C27" s="2">
        <v>113761</v>
      </c>
      <c r="D27" s="2">
        <f t="shared" si="0"/>
        <v>48129</v>
      </c>
      <c r="Q27">
        <f>Q24/P24</f>
        <v>0.97885137137776157</v>
      </c>
      <c r="R27">
        <f t="shared" si="12"/>
        <v>0.8418999349379892</v>
      </c>
      <c r="AK27">
        <f>AK24/P24</f>
        <v>0.67651596330833008</v>
      </c>
    </row>
    <row r="28" spans="1:39" x14ac:dyDescent="0.25">
      <c r="A28">
        <v>1985</v>
      </c>
      <c r="B28" s="2">
        <v>200758</v>
      </c>
      <c r="C28" s="2">
        <v>118541</v>
      </c>
      <c r="D28" s="2">
        <f t="shared" si="0"/>
        <v>82217</v>
      </c>
      <c r="O28" t="s">
        <v>391</v>
      </c>
      <c r="AB28" s="283">
        <f>MIN(AB5:AB14)</f>
        <v>5.0144977930825611E-2</v>
      </c>
    </row>
    <row r="29" spans="1:39" x14ac:dyDescent="0.25">
      <c r="A29">
        <v>1986</v>
      </c>
      <c r="B29" s="2">
        <v>59963</v>
      </c>
      <c r="C29" s="2">
        <v>43078</v>
      </c>
      <c r="D29" s="2">
        <f t="shared" si="0"/>
        <v>16885</v>
      </c>
      <c r="O29" t="s">
        <v>392</v>
      </c>
      <c r="W29" s="2"/>
      <c r="AB29" s="283">
        <f>MAX(AB5:AB14)</f>
        <v>0.18832448446635286</v>
      </c>
    </row>
    <row r="30" spans="1:39" x14ac:dyDescent="0.25">
      <c r="A30">
        <v>1987</v>
      </c>
      <c r="B30" s="2">
        <v>145546</v>
      </c>
      <c r="C30" s="2">
        <v>76577</v>
      </c>
      <c r="D30" s="2">
        <f t="shared" si="0"/>
        <v>68969</v>
      </c>
    </row>
    <row r="31" spans="1:39" x14ac:dyDescent="0.25">
      <c r="A31">
        <v>1988</v>
      </c>
      <c r="B31" s="2">
        <v>99780</v>
      </c>
      <c r="C31" s="2">
        <v>51135</v>
      </c>
      <c r="D31" s="2">
        <f t="shared" si="0"/>
        <v>48645</v>
      </c>
    </row>
    <row r="32" spans="1:39" x14ac:dyDescent="0.25">
      <c r="A32">
        <v>1989</v>
      </c>
      <c r="B32" s="2">
        <v>47478</v>
      </c>
      <c r="C32" s="2">
        <v>45300</v>
      </c>
      <c r="D32" s="2">
        <f t="shared" si="0"/>
        <v>2178</v>
      </c>
    </row>
    <row r="33" spans="1:4" x14ac:dyDescent="0.25">
      <c r="A33">
        <v>1990</v>
      </c>
      <c r="B33" s="2">
        <v>49754</v>
      </c>
      <c r="C33" s="2">
        <v>46331</v>
      </c>
      <c r="D33" s="2">
        <f t="shared" si="0"/>
        <v>3423</v>
      </c>
    </row>
    <row r="34" spans="1:4" x14ac:dyDescent="0.25">
      <c r="A34">
        <v>1991</v>
      </c>
      <c r="B34" s="2">
        <v>76484</v>
      </c>
      <c r="C34" s="2">
        <v>71245</v>
      </c>
      <c r="D34" s="2">
        <f t="shared" si="0"/>
        <v>5239</v>
      </c>
    </row>
    <row r="35" spans="1:4" x14ac:dyDescent="0.25">
      <c r="A35">
        <v>1992</v>
      </c>
      <c r="B35" s="2">
        <v>85000</v>
      </c>
      <c r="C35" s="2">
        <v>80857</v>
      </c>
      <c r="D35" s="2">
        <f t="shared" si="0"/>
        <v>4143</v>
      </c>
    </row>
    <row r="36" spans="1:4" x14ac:dyDescent="0.25">
      <c r="A36">
        <v>1993</v>
      </c>
      <c r="B36" s="2">
        <v>88025</v>
      </c>
      <c r="C36" s="2">
        <v>82924</v>
      </c>
      <c r="D36" s="2">
        <f t="shared" si="0"/>
        <v>5101</v>
      </c>
    </row>
    <row r="37" spans="1:4" x14ac:dyDescent="0.25">
      <c r="A37">
        <v>1994</v>
      </c>
      <c r="B37" s="2">
        <v>12873</v>
      </c>
      <c r="C37" s="2">
        <v>12395</v>
      </c>
      <c r="D37" s="2">
        <f t="shared" ref="D37:D62" si="13">B37-C37</f>
        <v>478</v>
      </c>
    </row>
    <row r="38" spans="1:4" x14ac:dyDescent="0.25">
      <c r="A38">
        <v>1995</v>
      </c>
      <c r="B38" s="2">
        <v>9913</v>
      </c>
      <c r="C38" s="2">
        <v>9186</v>
      </c>
      <c r="D38" s="2">
        <f t="shared" si="13"/>
        <v>727</v>
      </c>
    </row>
    <row r="39" spans="1:4" x14ac:dyDescent="0.25">
      <c r="A39">
        <v>1996</v>
      </c>
      <c r="B39" s="2">
        <v>30942</v>
      </c>
      <c r="C39" s="2">
        <v>29453</v>
      </c>
      <c r="D39" s="2">
        <f t="shared" si="13"/>
        <v>1489</v>
      </c>
    </row>
    <row r="40" spans="1:4" x14ac:dyDescent="0.25">
      <c r="A40">
        <v>1997</v>
      </c>
      <c r="B40" s="2">
        <v>49979</v>
      </c>
      <c r="C40" s="2">
        <v>47904</v>
      </c>
      <c r="D40" s="2">
        <f t="shared" si="13"/>
        <v>2075</v>
      </c>
    </row>
    <row r="41" spans="1:4" x14ac:dyDescent="0.25">
      <c r="A41">
        <v>1998</v>
      </c>
      <c r="B41" s="2">
        <v>13220</v>
      </c>
      <c r="C41" s="2">
        <v>10769</v>
      </c>
      <c r="D41" s="2">
        <f t="shared" si="13"/>
        <v>2451</v>
      </c>
    </row>
    <row r="42" spans="1:4" x14ac:dyDescent="0.25">
      <c r="A42">
        <v>1999</v>
      </c>
      <c r="B42" s="2">
        <v>19094</v>
      </c>
      <c r="C42" s="2">
        <v>15186</v>
      </c>
      <c r="D42" s="2">
        <f t="shared" si="13"/>
        <v>3908</v>
      </c>
    </row>
    <row r="43" spans="1:4" x14ac:dyDescent="0.25">
      <c r="A43">
        <v>2000</v>
      </c>
      <c r="B43" s="2">
        <v>93764</v>
      </c>
      <c r="C43" s="2">
        <v>70802</v>
      </c>
      <c r="D43" s="2">
        <f t="shared" si="13"/>
        <v>22962</v>
      </c>
    </row>
    <row r="44" spans="1:4" x14ac:dyDescent="0.25">
      <c r="A44">
        <v>2001</v>
      </c>
      <c r="B44" s="2">
        <v>117879</v>
      </c>
      <c r="C44" s="2">
        <v>108656</v>
      </c>
      <c r="D44" s="2">
        <f t="shared" si="13"/>
        <v>9223</v>
      </c>
    </row>
    <row r="45" spans="1:4" x14ac:dyDescent="0.25">
      <c r="A45">
        <v>2002</v>
      </c>
      <c r="B45" s="2">
        <v>50557</v>
      </c>
      <c r="C45" s="2">
        <v>47883</v>
      </c>
      <c r="D45" s="2">
        <f t="shared" si="13"/>
        <v>2674</v>
      </c>
    </row>
    <row r="46" spans="1:4" x14ac:dyDescent="0.25">
      <c r="A46">
        <v>2003</v>
      </c>
      <c r="B46" s="2">
        <v>39291</v>
      </c>
      <c r="C46" s="2">
        <v>36551</v>
      </c>
      <c r="D46" s="2">
        <f t="shared" si="13"/>
        <v>2740</v>
      </c>
    </row>
    <row r="47" spans="1:4" x14ac:dyDescent="0.25">
      <c r="A47">
        <v>2004</v>
      </c>
      <c r="B47" s="2">
        <v>130231</v>
      </c>
      <c r="C47" s="2">
        <v>124943</v>
      </c>
      <c r="D47" s="2">
        <f t="shared" si="13"/>
        <v>5288</v>
      </c>
    </row>
    <row r="48" spans="1:4" x14ac:dyDescent="0.25">
      <c r="A48">
        <v>2005</v>
      </c>
      <c r="B48" s="2">
        <v>77399</v>
      </c>
      <c r="C48" s="2">
        <v>74563</v>
      </c>
      <c r="D48" s="2">
        <f t="shared" si="13"/>
        <v>2836</v>
      </c>
    </row>
    <row r="49" spans="1:4" x14ac:dyDescent="0.25">
      <c r="A49">
        <v>2006</v>
      </c>
      <c r="B49" s="2">
        <v>37067</v>
      </c>
      <c r="C49" s="2">
        <v>26710</v>
      </c>
      <c r="D49" s="2">
        <f t="shared" si="13"/>
        <v>10357</v>
      </c>
    </row>
    <row r="50" spans="1:4" x14ac:dyDescent="0.25">
      <c r="A50">
        <v>2007</v>
      </c>
      <c r="B50" s="2">
        <v>26604</v>
      </c>
      <c r="C50" s="2">
        <v>24645</v>
      </c>
      <c r="D50" s="2">
        <f t="shared" si="13"/>
        <v>1959</v>
      </c>
    </row>
    <row r="51" spans="1:4" x14ac:dyDescent="0.25">
      <c r="A51">
        <v>2008</v>
      </c>
      <c r="B51" s="2">
        <v>214465</v>
      </c>
      <c r="C51" s="2">
        <v>196835</v>
      </c>
      <c r="D51" s="2">
        <f t="shared" si="13"/>
        <v>17630</v>
      </c>
    </row>
    <row r="52" spans="1:4" x14ac:dyDescent="0.25">
      <c r="A52">
        <v>2009</v>
      </c>
      <c r="B52" s="2">
        <v>179732</v>
      </c>
      <c r="C52" s="2">
        <v>153466</v>
      </c>
      <c r="D52" s="2">
        <f t="shared" si="13"/>
        <v>26266</v>
      </c>
    </row>
    <row r="53" spans="1:4" x14ac:dyDescent="0.25">
      <c r="A53">
        <v>2010</v>
      </c>
      <c r="B53" s="2">
        <v>392193</v>
      </c>
      <c r="C53" s="2">
        <v>357058</v>
      </c>
      <c r="D53" s="2">
        <f t="shared" si="13"/>
        <v>35135</v>
      </c>
    </row>
    <row r="54" spans="1:4" x14ac:dyDescent="0.25">
      <c r="A54">
        <v>2011</v>
      </c>
      <c r="B54" s="2">
        <v>187365</v>
      </c>
      <c r="C54" s="2">
        <v>145070</v>
      </c>
      <c r="D54" s="2">
        <f t="shared" si="13"/>
        <v>42295</v>
      </c>
    </row>
    <row r="55" spans="1:4" x14ac:dyDescent="0.25">
      <c r="A55">
        <v>2012</v>
      </c>
      <c r="B55" s="2">
        <v>521159</v>
      </c>
      <c r="C55" s="2">
        <v>408258</v>
      </c>
      <c r="D55" s="2">
        <f t="shared" si="13"/>
        <v>112901</v>
      </c>
    </row>
    <row r="56" spans="1:4" x14ac:dyDescent="0.25">
      <c r="A56">
        <v>2013</v>
      </c>
      <c r="B56" s="2">
        <v>186191</v>
      </c>
      <c r="C56" s="2">
        <v>163079</v>
      </c>
      <c r="D56" s="2">
        <f t="shared" si="13"/>
        <v>23112</v>
      </c>
    </row>
    <row r="57" spans="1:4" x14ac:dyDescent="0.25">
      <c r="A57">
        <v>2014</v>
      </c>
      <c r="B57" s="2">
        <v>651146</v>
      </c>
      <c r="C57" s="2">
        <v>608142</v>
      </c>
      <c r="D57" s="2">
        <f t="shared" si="13"/>
        <v>43004</v>
      </c>
    </row>
    <row r="58" spans="1:4" x14ac:dyDescent="0.25">
      <c r="A58">
        <v>2015</v>
      </c>
      <c r="B58" s="2">
        <v>512455</v>
      </c>
      <c r="C58" s="2">
        <v>301272</v>
      </c>
      <c r="D58" s="2">
        <f t="shared" si="13"/>
        <v>211183</v>
      </c>
    </row>
    <row r="59" spans="1:4" x14ac:dyDescent="0.25">
      <c r="A59">
        <v>2016</v>
      </c>
      <c r="B59" s="2">
        <v>356606</v>
      </c>
      <c r="C59" s="2">
        <v>311072</v>
      </c>
      <c r="D59" s="2">
        <f t="shared" si="13"/>
        <v>45534</v>
      </c>
    </row>
    <row r="60" spans="1:4" x14ac:dyDescent="0.25">
      <c r="A60">
        <v>2017</v>
      </c>
      <c r="B60" s="2">
        <v>88263</v>
      </c>
      <c r="C60" s="2">
        <v>66670</v>
      </c>
      <c r="D60" s="2">
        <f t="shared" si="13"/>
        <v>21593</v>
      </c>
    </row>
    <row r="61" spans="1:4" x14ac:dyDescent="0.25">
      <c r="A61">
        <v>2018</v>
      </c>
      <c r="B61" s="2">
        <v>210915</v>
      </c>
      <c r="C61" s="2">
        <v>189884</v>
      </c>
      <c r="D61" s="2">
        <f t="shared" si="13"/>
        <v>21031</v>
      </c>
    </row>
    <row r="62" spans="1:4" x14ac:dyDescent="0.25">
      <c r="A62">
        <v>2019</v>
      </c>
      <c r="B62" s="2">
        <v>63223</v>
      </c>
      <c r="C62" s="2">
        <v>45231</v>
      </c>
      <c r="D62" s="2">
        <f t="shared" si="13"/>
        <v>17992</v>
      </c>
    </row>
    <row r="64" spans="1:4" x14ac:dyDescent="0.25">
      <c r="C64" s="2">
        <f>AVERAGE(C51:C60)</f>
        <v>271092.2</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EE2FC-E93D-483E-8DB8-32C8768ACD42}">
  <sheetPr codeName="Sheet4"/>
  <dimension ref="A1:AA46"/>
  <sheetViews>
    <sheetView workbookViewId="0">
      <pane xSplit="2" ySplit="4" topLeftCell="C5" activePane="bottomRight" state="frozen"/>
      <selection pane="topRight" activeCell="C1" sqref="C1"/>
      <selection pane="bottomLeft" activeCell="A5" sqref="A5"/>
      <selection pane="bottomRight" activeCell="F23" sqref="F23"/>
    </sheetView>
  </sheetViews>
  <sheetFormatPr defaultRowHeight="15" x14ac:dyDescent="0.25"/>
  <cols>
    <col min="1" max="1" width="8.85546875" customWidth="1"/>
    <col min="2" max="2" width="32.7109375" customWidth="1"/>
    <col min="3" max="3" width="13.42578125" style="10" customWidth="1"/>
    <col min="4" max="4" width="8.85546875" style="230"/>
    <col min="7" max="7" width="2.7109375" customWidth="1"/>
    <col min="8" max="8" width="9.28515625" customWidth="1"/>
    <col min="9" max="9" width="9.7109375" customWidth="1"/>
    <col min="10" max="10" width="3.42578125" customWidth="1"/>
    <col min="11" max="11" width="7.5703125" customWidth="1"/>
    <col min="14" max="14" width="2.28515625" customWidth="1"/>
    <col min="15" max="15" width="5.5703125" bestFit="1" customWidth="1"/>
    <col min="18" max="18" width="3.28515625" customWidth="1"/>
    <col min="19" max="19" width="5.5703125" bestFit="1" customWidth="1"/>
    <col min="22" max="22" width="2.85546875" customWidth="1"/>
    <col min="23" max="23" width="5.5703125" bestFit="1" customWidth="1"/>
    <col min="24" max="24" width="9.85546875" bestFit="1" customWidth="1"/>
  </cols>
  <sheetData>
    <row r="1" spans="1:27" x14ac:dyDescent="0.25">
      <c r="H1" t="s">
        <v>345</v>
      </c>
      <c r="L1" t="s">
        <v>346</v>
      </c>
    </row>
    <row r="2" spans="1:27" x14ac:dyDescent="0.25">
      <c r="D2" s="270"/>
      <c r="H2" t="s">
        <v>94</v>
      </c>
      <c r="L2" t="s">
        <v>94</v>
      </c>
      <c r="P2" t="s">
        <v>3</v>
      </c>
      <c r="T2" t="s">
        <v>235</v>
      </c>
      <c r="X2" t="s">
        <v>5</v>
      </c>
    </row>
    <row r="3" spans="1:27" x14ac:dyDescent="0.25">
      <c r="H3" s="1"/>
    </row>
    <row r="4" spans="1:27" x14ac:dyDescent="0.25">
      <c r="C4" t="s">
        <v>347</v>
      </c>
      <c r="D4" s="271" t="s">
        <v>348</v>
      </c>
      <c r="E4" s="1" t="s">
        <v>349</v>
      </c>
      <c r="F4" s="1" t="s">
        <v>350</v>
      </c>
      <c r="H4" s="1" t="s">
        <v>236</v>
      </c>
      <c r="I4" s="1" t="s">
        <v>237</v>
      </c>
      <c r="L4" s="138" t="s">
        <v>236</v>
      </c>
      <c r="M4" t="s">
        <v>237</v>
      </c>
      <c r="P4" s="138" t="s">
        <v>236</v>
      </c>
      <c r="Q4" t="s">
        <v>237</v>
      </c>
      <c r="T4" s="138" t="s">
        <v>236</v>
      </c>
      <c r="U4" t="s">
        <v>237</v>
      </c>
      <c r="X4" s="138" t="s">
        <v>236</v>
      </c>
      <c r="Y4" t="s">
        <v>237</v>
      </c>
    </row>
    <row r="5" spans="1:27" x14ac:dyDescent="0.25">
      <c r="B5" t="s">
        <v>351</v>
      </c>
      <c r="C5" s="2">
        <f>Run!AM24</f>
        <v>199581.12</v>
      </c>
      <c r="D5" s="271"/>
      <c r="E5" s="1"/>
      <c r="F5">
        <f>C5/C14</f>
        <v>0.67411990910679953</v>
      </c>
      <c r="H5" s="229">
        <f t="shared" ref="H5" si="0">E6*H6</f>
        <v>199581.1091268787</v>
      </c>
      <c r="I5" s="1"/>
      <c r="L5" s="229">
        <f>H5</f>
        <v>199581.1091268787</v>
      </c>
      <c r="P5" s="229">
        <f>$H5*Summary!$W7/Summary!$U7</f>
        <v>79069.361558252785</v>
      </c>
      <c r="T5" s="229">
        <f>Summary!X7</f>
        <v>580000</v>
      </c>
      <c r="X5" s="229">
        <f>Summary!Y7</f>
        <v>1235000</v>
      </c>
    </row>
    <row r="6" spans="1:27" x14ac:dyDescent="0.25">
      <c r="A6" t="s">
        <v>352</v>
      </c>
      <c r="B6" t="s">
        <v>353</v>
      </c>
      <c r="C6"/>
      <c r="D6" s="230">
        <v>0.11328504470145551</v>
      </c>
      <c r="E6" s="228">
        <f t="shared" ref="E6:E13" si="1">1-D6</f>
        <v>0.88671495529854449</v>
      </c>
      <c r="F6" s="228">
        <f t="shared" ref="F6:F12" si="2">E6*F7</f>
        <v>0.67411987238094317</v>
      </c>
      <c r="H6" s="2">
        <f>E7*H8</f>
        <v>225079.21845040107</v>
      </c>
      <c r="I6" s="2">
        <f t="shared" ref="I6" si="3">H6-H5</f>
        <v>25498.109323522367</v>
      </c>
      <c r="J6" s="2"/>
      <c r="K6" s="324">
        <f>$D6</f>
        <v>0.11328504470145551</v>
      </c>
      <c r="L6" s="2">
        <f>L5/(1-K6)</f>
        <v>225079.21845040104</v>
      </c>
      <c r="M6" s="2">
        <f>L6-L5</f>
        <v>25498.109323522338</v>
      </c>
      <c r="O6" s="324">
        <f>$D6</f>
        <v>0.11328504470145551</v>
      </c>
      <c r="P6" s="2">
        <f>P5/(1-O6)</f>
        <v>89171.115346341758</v>
      </c>
      <c r="Q6" s="2">
        <f>P6-P5</f>
        <v>10101.753788088972</v>
      </c>
      <c r="S6" s="324">
        <f>$D6</f>
        <v>0.11328504470145551</v>
      </c>
      <c r="T6" s="2">
        <f>T5/(1-S6)</f>
        <v>654099.71551085671</v>
      </c>
      <c r="U6" s="2">
        <f>T6-T5</f>
        <v>74099.715510856709</v>
      </c>
      <c r="W6" s="324">
        <f>$D6</f>
        <v>0.11328504470145551</v>
      </c>
      <c r="X6" s="2">
        <f>X5/(1-W6)</f>
        <v>1392781.2907860484</v>
      </c>
      <c r="Y6" s="2">
        <f>X6-X5</f>
        <v>157781.2907860484</v>
      </c>
    </row>
    <row r="7" spans="1:27" x14ac:dyDescent="0.25">
      <c r="B7" t="s">
        <v>354</v>
      </c>
      <c r="C7" s="2">
        <f>Run!V24</f>
        <v>18903.78</v>
      </c>
      <c r="D7" s="272">
        <f>Run!AF26</f>
        <v>7.7479912738175422E-2</v>
      </c>
      <c r="E7" s="228">
        <f t="shared" si="1"/>
        <v>0.92252008726182455</v>
      </c>
      <c r="F7" s="228">
        <f>E7*F9</f>
        <v>0.76024416680101725</v>
      </c>
      <c r="I7" s="2">
        <f>H8-H6</f>
        <v>18903.781549598207</v>
      </c>
      <c r="J7" s="2"/>
      <c r="K7" s="230">
        <f>D7</f>
        <v>7.7479912738175422E-2</v>
      </c>
      <c r="M7" s="2">
        <f>L8-L6</f>
        <v>18903.781549598207</v>
      </c>
      <c r="O7" s="230">
        <f>$D7</f>
        <v>7.7479912738175422E-2</v>
      </c>
      <c r="Q7" s="2">
        <f>P8-P6</f>
        <v>7489.2355529158958</v>
      </c>
      <c r="S7" s="273">
        <f>$D7*$T$22</f>
        <v>0.15740004490382575</v>
      </c>
      <c r="U7" s="2">
        <f>T8-T6</f>
        <v>122187.66921395948</v>
      </c>
      <c r="W7" s="273">
        <f>$D7*$X$22</f>
        <v>0.49270107554329734</v>
      </c>
      <c r="Y7" s="2">
        <f>X8-X6</f>
        <v>0</v>
      </c>
    </row>
    <row r="8" spans="1:27" x14ac:dyDescent="0.25">
      <c r="B8" s="217" t="s">
        <v>355</v>
      </c>
      <c r="C8" s="284">
        <f>Run!R24</f>
        <v>243982.98</v>
      </c>
      <c r="D8" s="274"/>
      <c r="E8" s="228"/>
      <c r="F8" s="228"/>
      <c r="H8" s="229">
        <f>E9*H9</f>
        <v>243982.99999999927</v>
      </c>
      <c r="I8" s="2"/>
      <c r="J8" s="2"/>
      <c r="K8" s="230"/>
      <c r="L8" s="229">
        <f>L6/(1-K7)</f>
        <v>243982.99999999924</v>
      </c>
      <c r="M8" s="2"/>
      <c r="O8" s="230"/>
      <c r="P8" s="229">
        <f>P6/(1-O7)</f>
        <v>96660.350899257654</v>
      </c>
      <c r="Q8" s="2"/>
      <c r="S8" s="230"/>
      <c r="T8" s="229">
        <f>T6/(1-S7)</f>
        <v>776287.38472481619</v>
      </c>
      <c r="U8" s="2"/>
      <c r="W8" s="230"/>
      <c r="X8" s="325">
        <f>X6</f>
        <v>1392781.2907860484</v>
      </c>
      <c r="Y8" s="2"/>
    </row>
    <row r="9" spans="1:27" x14ac:dyDescent="0.25">
      <c r="B9" t="s">
        <v>356</v>
      </c>
      <c r="C9"/>
      <c r="D9" s="230">
        <v>0.11915354784903227</v>
      </c>
      <c r="E9" s="228">
        <f t="shared" si="1"/>
        <v>0.88084645215096768</v>
      </c>
      <c r="F9" s="228">
        <f t="shared" si="2"/>
        <v>0.82409497343037141</v>
      </c>
      <c r="H9" s="2">
        <f>E10*H11</f>
        <v>276986.98156098515</v>
      </c>
      <c r="I9" s="2">
        <f>H9-H8</f>
        <v>33003.981560985878</v>
      </c>
      <c r="J9" s="2"/>
      <c r="K9" s="230">
        <f>D9</f>
        <v>0.11915354784903227</v>
      </c>
      <c r="L9" s="2">
        <f>L8/(1-K9)</f>
        <v>276986.98156098509</v>
      </c>
      <c r="M9" s="2">
        <f>L9-L8</f>
        <v>33003.981560985849</v>
      </c>
      <c r="O9" s="230">
        <f>$D9</f>
        <v>0.11915354784903227</v>
      </c>
      <c r="P9" s="2">
        <f>P8/(1-O9)</f>
        <v>109735.75549202655</v>
      </c>
      <c r="Q9" s="2">
        <f>P9-P8</f>
        <v>13075.4045927689</v>
      </c>
      <c r="S9" s="230">
        <f>$D9</f>
        <v>0.11915354784903227</v>
      </c>
      <c r="T9" s="2">
        <f>T8/(1-S9)</f>
        <v>881297.05560960679</v>
      </c>
      <c r="U9" s="2">
        <f>T9-T8</f>
        <v>105009.6708847906</v>
      </c>
      <c r="W9" s="230">
        <f>$D9</f>
        <v>0.11915354784903227</v>
      </c>
      <c r="X9" s="2">
        <f>X8/(1-W9)</f>
        <v>1581185.1059682085</v>
      </c>
      <c r="Y9" s="2">
        <f>X9-X8</f>
        <v>188403.81518216012</v>
      </c>
    </row>
    <row r="10" spans="1:27" x14ac:dyDescent="0.25">
      <c r="B10" t="s">
        <v>357</v>
      </c>
      <c r="C10" s="2">
        <f>Run!U24</f>
        <v>17377.560000000001</v>
      </c>
      <c r="D10" s="272">
        <f>Run!AE26</f>
        <v>5.9963882043661425E-2</v>
      </c>
      <c r="E10" s="228">
        <f t="shared" si="1"/>
        <v>0.94003611795633857</v>
      </c>
      <c r="F10" s="228">
        <f>E10*F12</f>
        <v>0.935571655443451</v>
      </c>
      <c r="H10" s="10"/>
      <c r="I10" s="2">
        <f>H11-H9</f>
        <v>17668.698439014843</v>
      </c>
      <c r="J10" s="2"/>
      <c r="K10" s="230">
        <f>D10</f>
        <v>5.9963882043661425E-2</v>
      </c>
      <c r="M10" s="2">
        <f>L11-L9</f>
        <v>17668.698439014843</v>
      </c>
      <c r="O10" s="230">
        <f>$D10</f>
        <v>5.9963882043661425E-2</v>
      </c>
      <c r="Q10" s="2">
        <f>P11-P9</f>
        <v>6999.9245482199476</v>
      </c>
      <c r="S10" s="273">
        <f>$D10*$T$22</f>
        <v>0.12181631848469583</v>
      </c>
      <c r="U10" s="2">
        <f>T11-T9</f>
        <v>122248.18687193259</v>
      </c>
      <c r="W10" s="273">
        <f>$D10*$X$22</f>
        <v>0.38131520974347366</v>
      </c>
      <c r="Y10" s="2">
        <f>X11-X9</f>
        <v>974534.91635947628</v>
      </c>
    </row>
    <row r="11" spans="1:27" x14ac:dyDescent="0.25">
      <c r="B11" s="217" t="s">
        <v>358</v>
      </c>
      <c r="C11" s="284">
        <f>Run!Q24</f>
        <v>289800.45</v>
      </c>
      <c r="D11" s="274"/>
      <c r="E11" s="228"/>
      <c r="F11" s="228"/>
      <c r="H11" s="229">
        <f>E12*H12</f>
        <v>294655.68</v>
      </c>
      <c r="I11" s="2"/>
      <c r="J11" s="2"/>
      <c r="K11" s="230"/>
      <c r="L11" s="229">
        <f>L9/(1-K10)</f>
        <v>294655.67999999993</v>
      </c>
      <c r="M11" s="2"/>
      <c r="O11" s="230"/>
      <c r="P11" s="229">
        <f>P9/(1-O10)</f>
        <v>116735.6800402465</v>
      </c>
      <c r="Q11" s="2"/>
      <c r="S11" s="230"/>
      <c r="T11" s="229">
        <f>T9/(1-S10)</f>
        <v>1003545.2424815394</v>
      </c>
      <c r="U11" s="2"/>
      <c r="W11" s="230"/>
      <c r="X11" s="229">
        <f>X9/(1-W10)</f>
        <v>2555720.0223276848</v>
      </c>
      <c r="Y11" s="2"/>
    </row>
    <row r="12" spans="1:27" x14ac:dyDescent="0.25">
      <c r="B12" t="s">
        <v>359</v>
      </c>
      <c r="C12"/>
      <c r="D12" s="230">
        <v>0</v>
      </c>
      <c r="E12" s="228">
        <f t="shared" si="1"/>
        <v>1</v>
      </c>
      <c r="F12" s="228">
        <f t="shared" si="2"/>
        <v>0.99525075427676823</v>
      </c>
      <c r="H12" s="2">
        <f>E13*H14</f>
        <v>294655.68</v>
      </c>
      <c r="I12" s="2">
        <f>H12-H11</f>
        <v>0</v>
      </c>
      <c r="J12" s="2"/>
      <c r="K12" s="230">
        <f>D12</f>
        <v>0</v>
      </c>
      <c r="L12" s="2">
        <f>L11/(1-K12)</f>
        <v>294655.67999999993</v>
      </c>
      <c r="M12" s="2">
        <f>L12-L11</f>
        <v>0</v>
      </c>
      <c r="O12" s="230">
        <f>$D12</f>
        <v>0</v>
      </c>
      <c r="P12" s="2">
        <f>P11/(1-O12)</f>
        <v>116735.6800402465</v>
      </c>
      <c r="Q12" s="2">
        <f>P12-P11</f>
        <v>0</v>
      </c>
      <c r="S12" s="230">
        <f>$D12</f>
        <v>0</v>
      </c>
      <c r="T12" s="2">
        <f>T11/(1-S12)</f>
        <v>1003545.2424815394</v>
      </c>
      <c r="U12" s="2">
        <f>T12-T11</f>
        <v>0</v>
      </c>
      <c r="W12" s="230">
        <f>$D12</f>
        <v>0</v>
      </c>
      <c r="X12" s="2">
        <f>X11/(1-W12)</f>
        <v>2555720.0223276848</v>
      </c>
      <c r="Y12" s="2">
        <f>X12-X11</f>
        <v>0</v>
      </c>
    </row>
    <row r="13" spans="1:27" x14ac:dyDescent="0.25">
      <c r="B13" t="s">
        <v>360</v>
      </c>
      <c r="C13" s="2">
        <f>Run!T24</f>
        <v>1406.07</v>
      </c>
      <c r="D13" s="272">
        <f>Run!AD26</f>
        <v>4.7492457232317245E-3</v>
      </c>
      <c r="E13" s="228">
        <f t="shared" si="1"/>
        <v>0.99525075427676823</v>
      </c>
      <c r="F13" s="228">
        <f>E13</f>
        <v>0.99525075427676823</v>
      </c>
      <c r="I13" s="2">
        <f>H14-H12</f>
        <v>1406.070000000007</v>
      </c>
      <c r="J13" s="2"/>
      <c r="K13" s="230">
        <f>D13</f>
        <v>4.7492457232317245E-3</v>
      </c>
      <c r="M13" s="2">
        <f>L14-L12</f>
        <v>1406.070000000007</v>
      </c>
      <c r="O13" s="230">
        <f>$D13</f>
        <v>4.7492457232317245E-3</v>
      </c>
      <c r="Q13" s="2">
        <f>P14-P12</f>
        <v>557.05200603697449</v>
      </c>
      <c r="S13" s="273">
        <f>$D13*$T$22</f>
        <v>9.6480683015490384E-3</v>
      </c>
      <c r="U13" s="2">
        <f>T14-T12</f>
        <v>9776.5983316167258</v>
      </c>
      <c r="W13" s="273">
        <f>$D13*$X$22</f>
        <v>3.0200840361849633E-2</v>
      </c>
      <c r="Y13" s="2">
        <f>X14-X12</f>
        <v>79588.532983159646</v>
      </c>
    </row>
    <row r="14" spans="1:27" x14ac:dyDescent="0.25">
      <c r="B14" t="s">
        <v>361</v>
      </c>
      <c r="C14" s="2">
        <f>Run!P24</f>
        <v>296061.75</v>
      </c>
      <c r="D14" s="274"/>
      <c r="E14" s="228"/>
      <c r="F14" s="228"/>
      <c r="H14" s="229">
        <f>C14</f>
        <v>296061.75</v>
      </c>
      <c r="I14" s="2"/>
      <c r="J14" s="2"/>
      <c r="K14" s="228"/>
      <c r="L14" s="229">
        <f>L12/(1-K13)</f>
        <v>296061.74999999994</v>
      </c>
      <c r="M14" s="2"/>
      <c r="O14" s="230"/>
      <c r="P14" s="229">
        <f>P12/(1-O13)</f>
        <v>117292.73204628348</v>
      </c>
      <c r="Q14" s="2"/>
      <c r="S14" s="230"/>
      <c r="T14" s="229">
        <f>T12/(1-S13)</f>
        <v>1013321.8408131561</v>
      </c>
      <c r="U14" s="2"/>
      <c r="W14" s="228"/>
      <c r="X14" s="229">
        <f>X12/(1-W13)</f>
        <v>2635308.5553108444</v>
      </c>
      <c r="Y14" s="2"/>
      <c r="AA14" s="2">
        <v>6516365.7408443745</v>
      </c>
    </row>
    <row r="15" spans="1:27" x14ac:dyDescent="0.25">
      <c r="D15" s="271"/>
      <c r="E15" s="1"/>
      <c r="F15" s="1"/>
      <c r="L15" s="2"/>
      <c r="P15" s="2"/>
      <c r="T15" s="2"/>
      <c r="X15" s="2"/>
    </row>
    <row r="16" spans="1:27" x14ac:dyDescent="0.25">
      <c r="B16" s="3" t="s">
        <v>238</v>
      </c>
      <c r="C16" s="227"/>
      <c r="I16" s="235">
        <f>I7+I10+I13</f>
        <v>37978.549988613056</v>
      </c>
      <c r="L16" s="2"/>
      <c r="M16" s="235">
        <f>M7+M10+M13</f>
        <v>37978.549988613056</v>
      </c>
      <c r="P16" s="2"/>
      <c r="Q16" s="235">
        <f>Q7+Q10+Q13</f>
        <v>15046.212107172818</v>
      </c>
      <c r="T16" s="2"/>
      <c r="U16" s="235">
        <f>U7+U10+U13</f>
        <v>254212.45441750879</v>
      </c>
      <c r="X16" s="2"/>
      <c r="Y16" s="235">
        <f>Y7+Y10+Y13</f>
        <v>1054123.4493426359</v>
      </c>
    </row>
    <row r="17" spans="1:27" x14ac:dyDescent="0.25">
      <c r="B17" s="3" t="s">
        <v>239</v>
      </c>
      <c r="C17" s="288">
        <f>Run!AB20</f>
        <v>0.12729577529012107</v>
      </c>
      <c r="I17" s="275">
        <f>I16/H14</f>
        <v>0.12827915118590313</v>
      </c>
      <c r="J17" s="276"/>
      <c r="K17" s="276"/>
      <c r="L17" s="276"/>
      <c r="M17" s="275">
        <f>M16/L14</f>
        <v>0.12827915118590316</v>
      </c>
      <c r="N17" s="276"/>
      <c r="O17" s="276"/>
      <c r="P17" s="276"/>
      <c r="Q17" s="275">
        <f>Q16/P14</f>
        <v>0.12827915118590308</v>
      </c>
      <c r="R17" s="125"/>
      <c r="S17" s="125"/>
      <c r="T17" s="125"/>
      <c r="U17" s="275">
        <f>U16/T14</f>
        <v>0.25087039889864804</v>
      </c>
      <c r="V17" s="125"/>
      <c r="W17" s="125"/>
      <c r="X17" s="125"/>
      <c r="Y17" s="275">
        <f>Y16/X14</f>
        <v>0.4000000103283155</v>
      </c>
    </row>
    <row r="18" spans="1:27" x14ac:dyDescent="0.25">
      <c r="B18" s="3" t="s">
        <v>240</v>
      </c>
      <c r="C18" s="227"/>
      <c r="I18" s="235">
        <f>I6+I9+I12</f>
        <v>58502.090884508245</v>
      </c>
      <c r="L18" s="2"/>
      <c r="M18" s="235">
        <f>M6+M9+M12</f>
        <v>58502.090884508187</v>
      </c>
      <c r="P18" s="2"/>
      <c r="Q18" s="235">
        <f>Q6+Q9+Q12</f>
        <v>23177.158380857873</v>
      </c>
      <c r="T18" s="2"/>
      <c r="U18" s="235">
        <f>U6+U9+U12</f>
        <v>179109.38639564731</v>
      </c>
      <c r="X18" s="2"/>
      <c r="Y18" s="235">
        <f>Y6+Y9+Y12</f>
        <v>346185.10596820852</v>
      </c>
    </row>
    <row r="19" spans="1:27" x14ac:dyDescent="0.25">
      <c r="B19" s="3" t="s">
        <v>241</v>
      </c>
      <c r="C19" s="342">
        <f>C5/(C11-C10-C7)</f>
        <v>0.78724290251728946</v>
      </c>
      <c r="I19" s="231">
        <f>I18/H14</f>
        <v>0.19760097643315372</v>
      </c>
      <c r="L19" s="2"/>
      <c r="M19" s="231">
        <f>M18/L14</f>
        <v>0.19760097643315355</v>
      </c>
      <c r="P19" s="2"/>
      <c r="Q19" s="231">
        <f>Q18/P14</f>
        <v>0.19760097643315369</v>
      </c>
      <c r="T19" s="2"/>
      <c r="U19" s="231">
        <f>U18/T14</f>
        <v>0.17675468857151855</v>
      </c>
      <c r="X19" s="2"/>
      <c r="Y19" s="231">
        <f>Y18/X14</f>
        <v>0.13136416427235964</v>
      </c>
    </row>
    <row r="21" spans="1:27" x14ac:dyDescent="0.25">
      <c r="B21" s="3" t="s">
        <v>242</v>
      </c>
      <c r="C21" s="227"/>
      <c r="M21" s="276">
        <f>C17</f>
        <v>0.12729577529012107</v>
      </c>
      <c r="Q21" s="23">
        <v>0.12</v>
      </c>
      <c r="R21" s="23"/>
      <c r="S21" s="23"/>
      <c r="T21" s="23"/>
      <c r="U21" s="23">
        <v>0.25</v>
      </c>
      <c r="V21" s="23"/>
      <c r="W21" s="23"/>
      <c r="X21" s="23"/>
      <c r="Y21" s="23">
        <v>0.4</v>
      </c>
      <c r="AA21" t="s">
        <v>243</v>
      </c>
    </row>
    <row r="22" spans="1:27" x14ac:dyDescent="0.25">
      <c r="B22" s="3" t="s">
        <v>362</v>
      </c>
      <c r="C22" s="227"/>
      <c r="T22" s="277">
        <v>2.031494865459142</v>
      </c>
      <c r="X22" s="277">
        <v>6.3590814461583243</v>
      </c>
    </row>
    <row r="23" spans="1:27" x14ac:dyDescent="0.25">
      <c r="B23" s="3"/>
      <c r="C23" s="227"/>
    </row>
    <row r="24" spans="1:27" x14ac:dyDescent="0.25">
      <c r="B24" s="3"/>
      <c r="C24" s="227"/>
      <c r="H24" t="s">
        <v>345</v>
      </c>
      <c r="L24" t="s">
        <v>346</v>
      </c>
      <c r="P24" t="s">
        <v>345</v>
      </c>
      <c r="T24" t="s">
        <v>345</v>
      </c>
      <c r="X24" t="s">
        <v>345</v>
      </c>
    </row>
    <row r="25" spans="1:27" x14ac:dyDescent="0.25">
      <c r="B25" s="3"/>
      <c r="C25" s="227"/>
      <c r="H25" t="s">
        <v>94</v>
      </c>
      <c r="L25" t="s">
        <v>94</v>
      </c>
      <c r="P25" t="s">
        <v>3</v>
      </c>
      <c r="T25" t="s">
        <v>235</v>
      </c>
      <c r="X25" t="s">
        <v>5</v>
      </c>
    </row>
    <row r="26" spans="1:27" x14ac:dyDescent="0.25">
      <c r="B26" s="3"/>
      <c r="C26" s="227"/>
    </row>
    <row r="27" spans="1:27" x14ac:dyDescent="0.25">
      <c r="B27" s="18" t="s">
        <v>351</v>
      </c>
      <c r="C27" s="2">
        <f>Run!AK23</f>
        <v>22254.5</v>
      </c>
      <c r="F27">
        <f>C27/C36</f>
        <v>0.67651596330833008</v>
      </c>
      <c r="H27" s="229">
        <f t="shared" ref="H27" si="4">E28*H28</f>
        <v>22175.678791875413</v>
      </c>
      <c r="I27" s="1"/>
      <c r="L27" s="229">
        <f>H27</f>
        <v>22175.678791875413</v>
      </c>
      <c r="P27" s="229">
        <f>P28*(1-O28)</f>
        <v>22175.678791875413</v>
      </c>
      <c r="Q27" s="1"/>
      <c r="T27" s="229">
        <f>T28*(1-S28)</f>
        <v>18828.702028853266</v>
      </c>
      <c r="U27" s="1"/>
      <c r="X27" s="229">
        <f>X28*(1-W28)</f>
        <v>24504.498484577747</v>
      </c>
      <c r="Y27" s="1"/>
      <c r="Z27" s="10"/>
    </row>
    <row r="28" spans="1:27" x14ac:dyDescent="0.25">
      <c r="A28" t="s">
        <v>363</v>
      </c>
      <c r="B28" t="s">
        <v>364</v>
      </c>
      <c r="D28" s="230">
        <f>D6</f>
        <v>0.11328504470145551</v>
      </c>
      <c r="E28" s="228">
        <f t="shared" ref="E28:E29" si="5">1-D28</f>
        <v>0.88671495529854449</v>
      </c>
      <c r="F28" s="228">
        <f t="shared" ref="F28" si="6">E28*F29</f>
        <v>0.67411987238094317</v>
      </c>
      <c r="H28" s="2">
        <f>E29*H30</f>
        <v>25008.802050044564</v>
      </c>
      <c r="I28" s="2">
        <f t="shared" ref="I28" si="7">H28-H27</f>
        <v>2833.1232581691511</v>
      </c>
      <c r="K28" s="230">
        <f>D28</f>
        <v>0.11328504470145551</v>
      </c>
      <c r="L28" s="2">
        <f>L27/(1-K28)</f>
        <v>25008.802050044564</v>
      </c>
      <c r="M28" s="2">
        <f>L28-L27</f>
        <v>2833.1232581691511</v>
      </c>
      <c r="O28" s="230">
        <f>$D28</f>
        <v>0.11328504470145551</v>
      </c>
      <c r="P28" s="2">
        <f>P30*(1-O29)</f>
        <v>25008.802050044564</v>
      </c>
      <c r="Q28" s="2">
        <f t="shared" ref="Q28" si="8">P28-P27</f>
        <v>2833.1232581691511</v>
      </c>
      <c r="S28" s="230">
        <f>$D28</f>
        <v>0.11328504470145551</v>
      </c>
      <c r="T28" s="2">
        <f>T30*(1-S29)</f>
        <v>21234.22179398554</v>
      </c>
      <c r="U28" s="2">
        <f t="shared" ref="U28" si="9">T28-T27</f>
        <v>2405.5197651322742</v>
      </c>
      <c r="W28" s="230">
        <f>$D28</f>
        <v>0.11328504470145551</v>
      </c>
      <c r="X28" s="2">
        <f>X30*(1-W29)</f>
        <v>27635.147392238836</v>
      </c>
      <c r="Y28" s="2">
        <f t="shared" ref="Y28" si="10">X28-X27</f>
        <v>3130.6489076610887</v>
      </c>
      <c r="Z28" s="10"/>
    </row>
    <row r="29" spans="1:27" x14ac:dyDescent="0.25">
      <c r="B29" t="s">
        <v>365</v>
      </c>
      <c r="C29" s="2">
        <f>Run!V23</f>
        <v>2100.42</v>
      </c>
      <c r="D29" s="272">
        <f>D7</f>
        <v>7.7479912738175422E-2</v>
      </c>
      <c r="E29" s="228">
        <f t="shared" si="5"/>
        <v>0.92252008726182455</v>
      </c>
      <c r="F29" s="228">
        <f>E29*F31</f>
        <v>0.76024416680101725</v>
      </c>
      <c r="I29" s="2">
        <f>H30-H28</f>
        <v>2100.4201721775789</v>
      </c>
      <c r="K29" s="230">
        <f>D29</f>
        <v>7.7479912738175422E-2</v>
      </c>
      <c r="M29" s="2">
        <f>L30-L28</f>
        <v>2100.4201721775789</v>
      </c>
      <c r="O29" s="230">
        <f>$D29</f>
        <v>7.7479912738175422E-2</v>
      </c>
      <c r="Q29" s="2">
        <f>P30-P28</f>
        <v>2100.4201721775789</v>
      </c>
      <c r="S29" s="273">
        <f>$D29*$T$22</f>
        <v>0.15740004490382575</v>
      </c>
      <c r="U29" s="2">
        <f>T30-T28</f>
        <v>3966.6124400512599</v>
      </c>
      <c r="W29" s="273">
        <f>$D29*$X$22</f>
        <v>0.49270107554329734</v>
      </c>
      <c r="Y29" s="2">
        <f>X30-X28</f>
        <v>26839.928465323839</v>
      </c>
      <c r="Z29" s="10"/>
      <c r="AA29" t="s">
        <v>366</v>
      </c>
    </row>
    <row r="30" spans="1:27" x14ac:dyDescent="0.25">
      <c r="B30" s="217" t="s">
        <v>355</v>
      </c>
      <c r="C30" s="2">
        <f>Run!R23</f>
        <v>27109.22</v>
      </c>
      <c r="D30" s="274"/>
      <c r="E30" s="228"/>
      <c r="F30" s="228"/>
      <c r="H30" s="229">
        <f>E31*H31</f>
        <v>27109.222222222143</v>
      </c>
      <c r="I30" s="2"/>
      <c r="K30" s="230"/>
      <c r="L30" s="229">
        <f>L28/(1-K29)</f>
        <v>27109.222222222143</v>
      </c>
      <c r="M30" s="2"/>
      <c r="O30" s="230"/>
      <c r="P30" s="229">
        <f>P31*(1-O31)</f>
        <v>27109.222222222143</v>
      </c>
      <c r="Q30" s="2"/>
      <c r="S30" s="230"/>
      <c r="T30" s="229">
        <f>T31*(1-S31)</f>
        <v>25200.8342340368</v>
      </c>
      <c r="U30" s="2"/>
      <c r="W30" s="230"/>
      <c r="X30" s="229">
        <f>X31*(1-W31)</f>
        <v>54475.075857562675</v>
      </c>
      <c r="Y30" s="2"/>
      <c r="Z30" s="10"/>
    </row>
    <row r="31" spans="1:27" x14ac:dyDescent="0.25">
      <c r="B31" t="s">
        <v>367</v>
      </c>
      <c r="D31" s="230">
        <f t="shared" ref="D31:D32" si="11">D9</f>
        <v>0.11915354784903227</v>
      </c>
      <c r="E31" s="228">
        <f t="shared" ref="E31:E32" si="12">1-D31</f>
        <v>0.88084645215096768</v>
      </c>
      <c r="F31" s="228">
        <f t="shared" ref="F31" si="13">E31*F32</f>
        <v>0.82409497343037141</v>
      </c>
      <c r="H31" s="2">
        <f>E32*H33</f>
        <v>30776.331284553908</v>
      </c>
      <c r="I31" s="2">
        <f>H31-H30</f>
        <v>3667.109062331765</v>
      </c>
      <c r="K31" s="230">
        <f>D31</f>
        <v>0.11915354784903227</v>
      </c>
      <c r="L31" s="2">
        <f>L30/(1-K31)</f>
        <v>30776.331284553908</v>
      </c>
      <c r="M31" s="2">
        <f>L31-L30</f>
        <v>3667.109062331765</v>
      </c>
      <c r="O31" s="230">
        <f>$D31</f>
        <v>0.11915354784903227</v>
      </c>
      <c r="P31" s="2">
        <f>P33*(1-O32)</f>
        <v>30776.331284553908</v>
      </c>
      <c r="Q31" s="2">
        <f>P31-P30</f>
        <v>3667.109062331765</v>
      </c>
      <c r="S31" s="230">
        <f>$D31</f>
        <v>0.11915354784903227</v>
      </c>
      <c r="T31" s="2">
        <f>T33*(1-S32)</f>
        <v>28609.792515481058</v>
      </c>
      <c r="U31" s="2">
        <f>T31-T30</f>
        <v>3408.9582814442583</v>
      </c>
      <c r="W31" s="230">
        <f>$D31</f>
        <v>0.11915354784903227</v>
      </c>
      <c r="X31" s="2">
        <f>X33*(1-W32)</f>
        <v>61844.008935425933</v>
      </c>
      <c r="Y31" s="2">
        <f>X31-X30</f>
        <v>7368.9330778632575</v>
      </c>
      <c r="Z31" s="10"/>
    </row>
    <row r="32" spans="1:27" x14ac:dyDescent="0.25">
      <c r="B32" t="s">
        <v>368</v>
      </c>
      <c r="C32" s="2">
        <f>Run!U23</f>
        <v>1930.8400000000001</v>
      </c>
      <c r="D32" s="272">
        <f t="shared" si="11"/>
        <v>5.9963882043661425E-2</v>
      </c>
      <c r="E32" s="228">
        <f t="shared" si="12"/>
        <v>0.94003611795633857</v>
      </c>
      <c r="F32" s="228">
        <f>E32*F34</f>
        <v>0.935571655443451</v>
      </c>
      <c r="H32" s="10"/>
      <c r="I32" s="2">
        <f>H33-H31</f>
        <v>1963.1887154460928</v>
      </c>
      <c r="K32" s="230">
        <f>D32</f>
        <v>5.9963882043661425E-2</v>
      </c>
      <c r="M32" s="2">
        <f>L33-L31</f>
        <v>1963.1887154460928</v>
      </c>
      <c r="O32" s="230">
        <f>$D32</f>
        <v>5.9963882043661425E-2</v>
      </c>
      <c r="P32" s="10"/>
      <c r="Q32" s="2">
        <f>P33-P31</f>
        <v>1963.1887154460928</v>
      </c>
      <c r="S32" s="273">
        <f>$D32*$T$46</f>
        <v>0.12181631848469583</v>
      </c>
      <c r="T32" s="10"/>
      <c r="U32" s="2">
        <f>T33-T31</f>
        <v>3968.5770416882588</v>
      </c>
      <c r="W32" s="273">
        <f>$D32*$X$46</f>
        <v>0.38131520974347366</v>
      </c>
      <c r="X32" s="10"/>
      <c r="Y32" s="2">
        <f>X33-X31</f>
        <v>38116.439275663019</v>
      </c>
      <c r="Z32" s="10"/>
    </row>
    <row r="33" spans="2:27" x14ac:dyDescent="0.25">
      <c r="B33" s="217" t="s">
        <v>358</v>
      </c>
      <c r="C33" s="2">
        <f>Run!Q23</f>
        <v>32200.050000000003</v>
      </c>
      <c r="D33" s="274"/>
      <c r="E33" s="228"/>
      <c r="F33" s="228"/>
      <c r="H33" s="229">
        <f>E34*H34</f>
        <v>32739.52</v>
      </c>
      <c r="I33" s="2"/>
      <c r="K33" s="230"/>
      <c r="L33" s="229">
        <f>L31/(1-K32)</f>
        <v>32739.52</v>
      </c>
      <c r="M33" s="2"/>
      <c r="O33" s="230"/>
      <c r="P33" s="229">
        <f>P34*(1-O34)</f>
        <v>32739.52</v>
      </c>
      <c r="Q33" s="2"/>
      <c r="S33" s="230"/>
      <c r="T33" s="229">
        <f>T34*(1-S34)</f>
        <v>32578.369557169317</v>
      </c>
      <c r="U33" s="2"/>
      <c r="W33" s="230"/>
      <c r="X33" s="229">
        <f>X34*(1-W34)</f>
        <v>99960.448211088951</v>
      </c>
      <c r="Y33" s="2"/>
      <c r="Z33" s="10"/>
    </row>
    <row r="34" spans="2:27" x14ac:dyDescent="0.25">
      <c r="B34" t="s">
        <v>359</v>
      </c>
      <c r="D34" s="230">
        <f>D12</f>
        <v>0</v>
      </c>
      <c r="E34" s="228">
        <f t="shared" ref="E34:E35" si="14">1-D34</f>
        <v>1</v>
      </c>
      <c r="F34" s="228">
        <f t="shared" ref="F34" si="15">E34*F35</f>
        <v>0.99525075427676823</v>
      </c>
      <c r="H34" s="2">
        <f>E35*H36</f>
        <v>32739.52</v>
      </c>
      <c r="I34" s="2">
        <f>H34-H33</f>
        <v>0</v>
      </c>
      <c r="K34" s="230">
        <f>D34</f>
        <v>0</v>
      </c>
      <c r="L34" s="2">
        <f>L33/(1-K34)</f>
        <v>32739.52</v>
      </c>
      <c r="M34" s="2">
        <f>L34-L33</f>
        <v>0</v>
      </c>
      <c r="O34" s="230">
        <f>$D34</f>
        <v>0</v>
      </c>
      <c r="P34" s="2">
        <f>P36*(1-O35)</f>
        <v>32739.52</v>
      </c>
      <c r="Q34" s="2">
        <f>P34-P33</f>
        <v>0</v>
      </c>
      <c r="S34" s="230">
        <f>$D34</f>
        <v>0</v>
      </c>
      <c r="T34" s="2">
        <f>T36*(1-S35)</f>
        <v>32578.369557169317</v>
      </c>
      <c r="U34" s="2">
        <f>T34-T33</f>
        <v>0</v>
      </c>
      <c r="W34" s="230">
        <f>$D34</f>
        <v>0</v>
      </c>
      <c r="X34" s="2">
        <f>X36*(1-W35)</f>
        <v>99960.448211088951</v>
      </c>
      <c r="Y34" s="2">
        <f>X34-X33</f>
        <v>0</v>
      </c>
      <c r="Z34" s="10"/>
    </row>
    <row r="35" spans="2:27" x14ac:dyDescent="0.25">
      <c r="B35" t="s">
        <v>360</v>
      </c>
      <c r="C35" s="2">
        <f>Run!T23</f>
        <v>156.23000000000002</v>
      </c>
      <c r="D35" s="272">
        <f>D13</f>
        <v>4.7492457232317245E-3</v>
      </c>
      <c r="E35" s="228">
        <f t="shared" si="14"/>
        <v>0.99525075427676823</v>
      </c>
      <c r="F35" s="228">
        <f>E35</f>
        <v>0.99525075427676823</v>
      </c>
      <c r="I35" s="2">
        <f>H36-H34</f>
        <v>156.22999999999956</v>
      </c>
      <c r="K35" s="230">
        <f>D35</f>
        <v>4.7492457232317245E-3</v>
      </c>
      <c r="M35" s="2">
        <f>L36-L34</f>
        <v>156.22999999999956</v>
      </c>
      <c r="O35" s="230">
        <f>$D35</f>
        <v>4.7492457232317245E-3</v>
      </c>
      <c r="Q35" s="2">
        <f>P36-P34</f>
        <v>156.22999999999956</v>
      </c>
      <c r="S35" s="273">
        <f>$D35*$T$22</f>
        <v>9.6480683015490384E-3</v>
      </c>
      <c r="U35" s="2">
        <f>T36-T34</f>
        <v>317.38044283068302</v>
      </c>
      <c r="W35" s="273">
        <f>$D35*$X$22</f>
        <v>3.0200840361849633E-2</v>
      </c>
      <c r="Y35" s="2">
        <f>X36-X34</f>
        <v>3112.9017889110546</v>
      </c>
      <c r="Z35" s="10"/>
    </row>
    <row r="36" spans="2:27" x14ac:dyDescent="0.25">
      <c r="B36" t="s">
        <v>361</v>
      </c>
      <c r="C36" s="2">
        <f>Run!P23</f>
        <v>32895.75</v>
      </c>
      <c r="E36" s="125">
        <f>C36/C37</f>
        <v>7.3101666666666671E-3</v>
      </c>
      <c r="H36" s="229">
        <f>C36</f>
        <v>32895.75</v>
      </c>
      <c r="I36" s="2"/>
      <c r="K36" s="228"/>
      <c r="L36" s="229">
        <f>L34/(1-K35)</f>
        <v>32895.75</v>
      </c>
      <c r="M36" s="2"/>
      <c r="O36" s="230"/>
      <c r="P36" s="229">
        <f>P37*P38</f>
        <v>32895.75</v>
      </c>
      <c r="Q36" s="2"/>
      <c r="S36" s="230"/>
      <c r="T36" s="229">
        <f>T37*T38</f>
        <v>32895.75</v>
      </c>
      <c r="U36" s="2"/>
      <c r="W36" s="228"/>
      <c r="X36" s="229">
        <f>X37*X38</f>
        <v>103073.35</v>
      </c>
      <c r="Y36" s="2"/>
      <c r="Z36" s="10"/>
    </row>
    <row r="37" spans="2:27" x14ac:dyDescent="0.25">
      <c r="B37" t="s">
        <v>270</v>
      </c>
      <c r="C37" s="2">
        <f>Summary!V11</f>
        <v>4500000</v>
      </c>
      <c r="H37" s="2">
        <f>C37</f>
        <v>4500000</v>
      </c>
      <c r="I37" s="2"/>
      <c r="K37" s="228"/>
      <c r="L37" s="2">
        <f>C37</f>
        <v>4500000</v>
      </c>
      <c r="M37" s="2"/>
      <c r="O37" s="230"/>
      <c r="P37" s="2">
        <f>C37</f>
        <v>4500000</v>
      </c>
      <c r="Q37" s="2"/>
      <c r="S37" s="230"/>
      <c r="T37" s="2">
        <f>P37</f>
        <v>4500000</v>
      </c>
      <c r="U37" s="2"/>
      <c r="W37" s="228"/>
      <c r="X37" s="2">
        <v>14100000</v>
      </c>
      <c r="Y37" s="2"/>
      <c r="Z37" s="10"/>
    </row>
    <row r="38" spans="2:27" x14ac:dyDescent="0.25">
      <c r="B38" t="s">
        <v>375</v>
      </c>
      <c r="C38" s="125">
        <f>C36/C37</f>
        <v>7.3101666666666671E-3</v>
      </c>
      <c r="H38" s="2"/>
      <c r="I38" s="2"/>
      <c r="K38" s="228"/>
      <c r="L38" s="2"/>
      <c r="M38" s="2"/>
      <c r="O38" s="230"/>
      <c r="P38" s="292">
        <f>$C$38</f>
        <v>7.3101666666666671E-3</v>
      </c>
      <c r="Q38" s="2"/>
      <c r="S38" s="230"/>
      <c r="T38" s="292">
        <f>$C$38</f>
        <v>7.3101666666666671E-3</v>
      </c>
      <c r="U38" s="2"/>
      <c r="W38" s="228"/>
      <c r="X38" s="292">
        <f>$C$38</f>
        <v>7.3101666666666671E-3</v>
      </c>
      <c r="Y38" s="2"/>
      <c r="Z38" s="10"/>
    </row>
    <row r="39" spans="2:27" x14ac:dyDescent="0.25">
      <c r="H39" s="210"/>
      <c r="I39" s="210"/>
      <c r="L39" s="2"/>
      <c r="P39" s="2"/>
      <c r="T39" s="2"/>
      <c r="X39" s="2"/>
      <c r="Z39" s="10"/>
    </row>
    <row r="40" spans="2:27" x14ac:dyDescent="0.25">
      <c r="B40" s="3" t="s">
        <v>238</v>
      </c>
      <c r="C40" s="227"/>
      <c r="H40" s="10"/>
      <c r="I40" s="235">
        <f>I29+I32+I35</f>
        <v>4219.8388876236713</v>
      </c>
      <c r="L40" s="2"/>
      <c r="M40" s="235">
        <f>M29+M32+M35</f>
        <v>4219.8388876236713</v>
      </c>
      <c r="P40" s="2"/>
      <c r="Q40" s="235">
        <f>Q29+Q32+Q35</f>
        <v>4219.8388876236713</v>
      </c>
      <c r="T40" s="2"/>
      <c r="U40" s="235">
        <f>U29+U32+U35</f>
        <v>8252.5699245702017</v>
      </c>
      <c r="X40" s="2"/>
      <c r="Y40" s="235">
        <f>Y29+Y32+Y35</f>
        <v>68069.269529897909</v>
      </c>
      <c r="Z40" s="10"/>
    </row>
    <row r="41" spans="2:27" x14ac:dyDescent="0.25">
      <c r="B41" s="3" t="s">
        <v>239</v>
      </c>
      <c r="C41" s="227"/>
      <c r="H41" s="10"/>
      <c r="I41" s="275">
        <f>I40/H36</f>
        <v>0.12827915118590308</v>
      </c>
      <c r="K41" s="276"/>
      <c r="L41" s="276"/>
      <c r="M41" s="275">
        <f>M40/L36</f>
        <v>0.12827915118590308</v>
      </c>
      <c r="N41" s="276"/>
      <c r="O41" s="276"/>
      <c r="P41" s="276"/>
      <c r="Q41" s="275">
        <f>Q40/P36</f>
        <v>0.12827915118590308</v>
      </c>
      <c r="R41" s="125"/>
      <c r="S41" s="125"/>
      <c r="T41" s="125"/>
      <c r="U41" s="275">
        <f>U40/T36</f>
        <v>0.25087039889864804</v>
      </c>
      <c r="V41" s="125"/>
      <c r="W41" s="125"/>
      <c r="X41" s="125"/>
      <c r="Y41" s="275">
        <f>Y40/X36</f>
        <v>0.66039640246385611</v>
      </c>
      <c r="Z41" s="10"/>
      <c r="AA41" t="s">
        <v>369</v>
      </c>
    </row>
    <row r="42" spans="2:27" x14ac:dyDescent="0.25">
      <c r="B42" s="3" t="s">
        <v>240</v>
      </c>
      <c r="C42" s="227"/>
      <c r="H42" s="10"/>
      <c r="I42" s="235">
        <f>I28+I31+I34</f>
        <v>6500.2323205009161</v>
      </c>
      <c r="L42" s="2"/>
      <c r="M42" s="235">
        <f>M28+M31+M34</f>
        <v>6500.2323205009161</v>
      </c>
      <c r="P42" s="2"/>
      <c r="Q42" s="235">
        <f>Q28+Q31+Q34</f>
        <v>6500.2323205009161</v>
      </c>
      <c r="T42" s="2"/>
      <c r="U42" s="235">
        <f>U28+U31+U34</f>
        <v>5814.4780465765325</v>
      </c>
      <c r="X42" s="2"/>
      <c r="Y42" s="235">
        <f>Y28+Y31+Y34</f>
        <v>10499.581985524346</v>
      </c>
      <c r="Z42" s="10"/>
    </row>
    <row r="43" spans="2:27" x14ac:dyDescent="0.25">
      <c r="B43" s="3" t="s">
        <v>241</v>
      </c>
      <c r="C43" s="227"/>
      <c r="H43" s="10"/>
      <c r="I43" s="231">
        <f>I42/H36</f>
        <v>0.19760097643315372</v>
      </c>
      <c r="L43" s="2"/>
      <c r="M43" s="231">
        <f>M42/L36</f>
        <v>0.19760097643315372</v>
      </c>
      <c r="P43" s="2"/>
      <c r="Q43" s="231">
        <f>Q42/P36</f>
        <v>0.19760097643315372</v>
      </c>
      <c r="T43" s="2"/>
      <c r="U43" s="231">
        <f>U42/T36</f>
        <v>0.17675468857151858</v>
      </c>
      <c r="X43" s="2"/>
      <c r="Y43" s="231">
        <f>Y42/X36</f>
        <v>0.10186514734918721</v>
      </c>
      <c r="Z43" s="10"/>
    </row>
    <row r="44" spans="2:27" x14ac:dyDescent="0.25">
      <c r="H44" s="10"/>
      <c r="I44" s="278"/>
    </row>
    <row r="45" spans="2:27" x14ac:dyDescent="0.25">
      <c r="B45" s="3" t="s">
        <v>242</v>
      </c>
      <c r="C45" s="227"/>
      <c r="M45">
        <v>0.13500000000000001</v>
      </c>
      <c r="Q45" s="23">
        <v>0.14000000000000001</v>
      </c>
      <c r="R45" s="23"/>
      <c r="S45" s="23"/>
      <c r="T45" s="23"/>
      <c r="U45" s="23">
        <v>0.28000000000000003</v>
      </c>
      <c r="V45" s="23"/>
      <c r="W45" s="23"/>
      <c r="X45" s="23"/>
      <c r="Y45" s="23">
        <v>0.4</v>
      </c>
    </row>
    <row r="46" spans="2:27" x14ac:dyDescent="0.25">
      <c r="B46" s="3" t="s">
        <v>362</v>
      </c>
      <c r="T46" s="277">
        <f>T22</f>
        <v>2.031494865459142</v>
      </c>
      <c r="X46" s="277">
        <f>X22</f>
        <v>6.3590814461583243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J115"/>
  <sheetViews>
    <sheetView zoomScale="80" zoomScaleNormal="80" workbookViewId="0">
      <selection activeCell="A15" sqref="A15"/>
    </sheetView>
  </sheetViews>
  <sheetFormatPr defaultColWidth="8.85546875" defaultRowHeight="15" x14ac:dyDescent="0.25"/>
  <cols>
    <col min="1" max="1" width="21" bestFit="1" customWidth="1"/>
    <col min="2" max="2" width="35.28515625" bestFit="1" customWidth="1"/>
    <col min="3" max="3" width="21" bestFit="1" customWidth="1"/>
    <col min="4" max="5" width="24.7109375" customWidth="1"/>
    <col min="6" max="6" width="18.7109375" customWidth="1"/>
    <col min="7" max="7" width="22.7109375" bestFit="1" customWidth="1"/>
    <col min="8" max="8" width="13.140625" bestFit="1" customWidth="1"/>
    <col min="9" max="9" width="14.140625" bestFit="1" customWidth="1"/>
    <col min="10" max="10" width="25.5703125" customWidth="1"/>
  </cols>
  <sheetData>
    <row r="1" spans="1:8" ht="14.45" customHeight="1" x14ac:dyDescent="0.25">
      <c r="A1" s="369" t="s">
        <v>145</v>
      </c>
      <c r="B1" s="369"/>
      <c r="C1" s="369"/>
      <c r="D1" s="369"/>
      <c r="F1" s="369" t="s">
        <v>146</v>
      </c>
      <c r="G1" s="369"/>
    </row>
    <row r="2" spans="1:8" x14ac:dyDescent="0.25">
      <c r="A2" s="369"/>
      <c r="B2" s="369"/>
      <c r="C2" s="369"/>
      <c r="D2" s="369"/>
      <c r="F2" s="369"/>
      <c r="G2" s="369"/>
    </row>
    <row r="3" spans="1:8" x14ac:dyDescent="0.25">
      <c r="A3" s="369"/>
      <c r="B3" s="369"/>
      <c r="C3" s="369"/>
      <c r="D3" s="369"/>
      <c r="F3" s="369"/>
      <c r="G3" s="369"/>
    </row>
    <row r="4" spans="1:8" x14ac:dyDescent="0.25">
      <c r="A4" s="369"/>
      <c r="B4" s="369"/>
      <c r="C4" s="369"/>
      <c r="D4" s="369"/>
      <c r="F4" s="369"/>
      <c r="G4" s="369"/>
    </row>
    <row r="5" spans="1:8" x14ac:dyDescent="0.25">
      <c r="A5" s="369"/>
      <c r="B5" s="369"/>
      <c r="C5" s="369"/>
      <c r="D5" s="369"/>
      <c r="F5" s="369"/>
      <c r="G5" s="369"/>
    </row>
    <row r="6" spans="1:8" x14ac:dyDescent="0.25">
      <c r="A6" s="369"/>
      <c r="B6" s="369"/>
      <c r="C6" s="369"/>
      <c r="D6" s="369"/>
      <c r="F6" s="369"/>
      <c r="G6" s="369"/>
    </row>
    <row r="7" spans="1:8" x14ac:dyDescent="0.25">
      <c r="A7" s="369"/>
      <c r="B7" s="369"/>
      <c r="C7" s="369"/>
      <c r="D7" s="369"/>
      <c r="F7" s="369"/>
      <c r="G7" s="369"/>
    </row>
    <row r="8" spans="1:8" x14ac:dyDescent="0.25">
      <c r="A8" s="369"/>
      <c r="B8" s="369"/>
      <c r="C8" s="369"/>
      <c r="D8" s="369"/>
      <c r="F8" s="121"/>
      <c r="G8" s="121"/>
    </row>
    <row r="9" spans="1:8" x14ac:dyDescent="0.25">
      <c r="A9" s="369"/>
      <c r="B9" s="369"/>
      <c r="C9" s="369"/>
      <c r="D9" s="369"/>
      <c r="F9" s="121"/>
      <c r="G9" s="121"/>
    </row>
    <row r="10" spans="1:8" x14ac:dyDescent="0.25">
      <c r="A10" s="121"/>
      <c r="B10" s="121"/>
      <c r="C10" s="121"/>
      <c r="D10" s="121"/>
      <c r="E10" s="121"/>
      <c r="G10" s="121"/>
      <c r="H10" s="121"/>
    </row>
    <row r="11" spans="1:8" x14ac:dyDescent="0.25">
      <c r="A11" s="121"/>
      <c r="B11" s="121"/>
      <c r="C11" s="121"/>
      <c r="D11" s="121"/>
      <c r="E11" s="121"/>
      <c r="G11" s="121"/>
      <c r="H11" s="121"/>
    </row>
    <row r="12" spans="1:8" ht="15" customHeight="1" thickBot="1" x14ac:dyDescent="0.3">
      <c r="A12" t="s">
        <v>147</v>
      </c>
      <c r="C12" s="121"/>
    </row>
    <row r="13" spans="1:8" ht="14.45" customHeight="1" x14ac:dyDescent="0.25">
      <c r="A13" s="92" t="s">
        <v>115</v>
      </c>
      <c r="B13" s="105" t="s">
        <v>148</v>
      </c>
      <c r="C13" s="121"/>
    </row>
    <row r="14" spans="1:8" x14ac:dyDescent="0.25">
      <c r="A14" s="110" t="s">
        <v>125</v>
      </c>
      <c r="B14" s="122">
        <v>1500000</v>
      </c>
      <c r="C14" s="121"/>
    </row>
    <row r="15" spans="1:8" x14ac:dyDescent="0.25">
      <c r="A15" s="110" t="s">
        <v>149</v>
      </c>
      <c r="B15" s="122">
        <v>3510000</v>
      </c>
      <c r="C15" s="121"/>
    </row>
    <row r="16" spans="1:8" x14ac:dyDescent="0.25">
      <c r="A16" s="110" t="s">
        <v>150</v>
      </c>
      <c r="B16" s="122">
        <v>810000</v>
      </c>
      <c r="C16" s="121"/>
    </row>
    <row r="17" spans="1:8" x14ac:dyDescent="0.25">
      <c r="A17" s="110" t="s">
        <v>151</v>
      </c>
      <c r="B17" s="122">
        <v>2160000</v>
      </c>
      <c r="C17" s="121"/>
    </row>
    <row r="18" spans="1:8" x14ac:dyDescent="0.25">
      <c r="A18" s="110" t="s">
        <v>152</v>
      </c>
      <c r="B18" s="122">
        <v>1000000</v>
      </c>
      <c r="C18" s="121"/>
    </row>
    <row r="19" spans="1:8" x14ac:dyDescent="0.25">
      <c r="A19" s="110" t="s">
        <v>127</v>
      </c>
      <c r="B19" s="122">
        <v>1125000</v>
      </c>
      <c r="C19" s="121"/>
    </row>
    <row r="20" spans="1:8" x14ac:dyDescent="0.25">
      <c r="A20" s="110" t="s">
        <v>128</v>
      </c>
      <c r="B20" s="122">
        <v>2250000</v>
      </c>
      <c r="C20" s="121"/>
    </row>
    <row r="21" spans="1:8" x14ac:dyDescent="0.25">
      <c r="A21" s="110" t="s">
        <v>153</v>
      </c>
      <c r="B21" s="122">
        <v>1125000</v>
      </c>
      <c r="C21" s="121"/>
    </row>
    <row r="22" spans="1:8" x14ac:dyDescent="0.25">
      <c r="A22" s="110" t="s">
        <v>154</v>
      </c>
      <c r="B22" s="122">
        <v>600000</v>
      </c>
      <c r="C22" s="121"/>
    </row>
    <row r="23" spans="1:8" x14ac:dyDescent="0.25">
      <c r="A23" s="112" t="s">
        <v>129</v>
      </c>
      <c r="B23" s="123">
        <v>2700000</v>
      </c>
      <c r="C23" s="121"/>
    </row>
    <row r="24" spans="1:8" ht="15.75" thickBot="1" x14ac:dyDescent="0.3">
      <c r="A24" s="114" t="s">
        <v>7</v>
      </c>
      <c r="B24" s="124">
        <f>SUM(B14:B23)</f>
        <v>16780000</v>
      </c>
      <c r="C24" s="121"/>
    </row>
    <row r="25" spans="1:8" x14ac:dyDescent="0.25">
      <c r="C25" s="1"/>
      <c r="G25" s="23"/>
    </row>
    <row r="26" spans="1:8" ht="14.45" customHeight="1" thickBot="1" x14ac:dyDescent="0.3">
      <c r="A26" t="s">
        <v>136</v>
      </c>
      <c r="H26" s="125"/>
    </row>
    <row r="27" spans="1:8" x14ac:dyDescent="0.25">
      <c r="A27" s="92" t="s">
        <v>42</v>
      </c>
      <c r="B27" s="93" t="s">
        <v>137</v>
      </c>
      <c r="C27" s="93" t="s">
        <v>138</v>
      </c>
      <c r="D27" s="105" t="s">
        <v>155</v>
      </c>
      <c r="F27" s="126" t="s">
        <v>156</v>
      </c>
      <c r="G27" s="127" t="s">
        <v>157</v>
      </c>
      <c r="H27" s="125"/>
    </row>
    <row r="28" spans="1:8" x14ac:dyDescent="0.25">
      <c r="A28" s="107" t="s">
        <v>139</v>
      </c>
      <c r="B28" s="108">
        <f>0.55*G28</f>
        <v>0.13750000000000001</v>
      </c>
      <c r="C28" s="128">
        <v>18.5</v>
      </c>
      <c r="D28" s="129">
        <f>$B$24*B28</f>
        <v>2307250</v>
      </c>
      <c r="F28" s="130" t="s">
        <v>158</v>
      </c>
      <c r="G28" s="131">
        <v>0.25</v>
      </c>
      <c r="H28" s="125"/>
    </row>
    <row r="29" spans="1:8" x14ac:dyDescent="0.25">
      <c r="A29" s="107" t="s">
        <v>140</v>
      </c>
      <c r="B29" s="108">
        <f>0.55*G29</f>
        <v>0.35750000000000004</v>
      </c>
      <c r="C29" s="128">
        <v>18.5</v>
      </c>
      <c r="D29" s="129">
        <f t="shared" ref="D29:D30" si="0">$B$24*B29</f>
        <v>5998850.0000000009</v>
      </c>
      <c r="F29" s="130" t="s">
        <v>159</v>
      </c>
      <c r="G29" s="131">
        <v>0.65</v>
      </c>
      <c r="H29" s="125"/>
    </row>
    <row r="30" spans="1:8" ht="15.75" thickBot="1" x14ac:dyDescent="0.3">
      <c r="A30" s="107" t="s">
        <v>141</v>
      </c>
      <c r="B30" s="108">
        <f>0.55*G30</f>
        <v>5.5000000000000007E-2</v>
      </c>
      <c r="C30" s="128">
        <v>18.5</v>
      </c>
      <c r="D30" s="129">
        <f t="shared" si="0"/>
        <v>922900.00000000012</v>
      </c>
      <c r="F30" s="132" t="s">
        <v>160</v>
      </c>
      <c r="G30" s="133">
        <v>0.1</v>
      </c>
      <c r="H30" s="125"/>
    </row>
    <row r="31" spans="1:8" x14ac:dyDescent="0.25">
      <c r="A31" s="110" t="s">
        <v>142</v>
      </c>
      <c r="B31" s="1">
        <v>0.55000000000000004</v>
      </c>
      <c r="C31" s="1">
        <v>18.5</v>
      </c>
      <c r="D31" s="134">
        <f>$B$24*B31</f>
        <v>9229000</v>
      </c>
      <c r="H31" s="125"/>
    </row>
    <row r="32" spans="1:8" x14ac:dyDescent="0.25">
      <c r="A32" s="110" t="s">
        <v>143</v>
      </c>
      <c r="B32" s="1">
        <v>0.04</v>
      </c>
      <c r="C32" s="1">
        <v>8.9</v>
      </c>
      <c r="D32" s="134">
        <f>$B$24*B32</f>
        <v>671200</v>
      </c>
    </row>
    <row r="33" spans="1:9" x14ac:dyDescent="0.25">
      <c r="A33" s="110" t="s">
        <v>39</v>
      </c>
      <c r="B33" s="1">
        <v>7.0000000000000007E-2</v>
      </c>
      <c r="C33" s="1">
        <v>3.5</v>
      </c>
      <c r="D33" s="134">
        <f>$B$24*B33</f>
        <v>1174600</v>
      </c>
    </row>
    <row r="34" spans="1:9" x14ac:dyDescent="0.25">
      <c r="A34" s="112" t="s">
        <v>144</v>
      </c>
      <c r="B34" s="39">
        <v>0.31</v>
      </c>
      <c r="C34" s="39">
        <v>7.3</v>
      </c>
      <c r="D34" s="135">
        <f>$B$24*B34</f>
        <v>5201800</v>
      </c>
    </row>
    <row r="35" spans="1:9" ht="15.75" thickBot="1" x14ac:dyDescent="0.3">
      <c r="A35" s="114" t="s">
        <v>7</v>
      </c>
      <c r="B35" s="115">
        <f>SUM(B31:B34)</f>
        <v>0.9700000000000002</v>
      </c>
      <c r="C35" s="136"/>
      <c r="D35" s="137">
        <f>SUM(D31:D34)</f>
        <v>16276600</v>
      </c>
    </row>
    <row r="36" spans="1:9" ht="15.75" thickBot="1" x14ac:dyDescent="0.3">
      <c r="B36" s="138"/>
      <c r="C36" s="138"/>
      <c r="D36" s="1"/>
    </row>
    <row r="37" spans="1:9" x14ac:dyDescent="0.25">
      <c r="A37" s="139"/>
      <c r="B37" s="370" t="s">
        <v>161</v>
      </c>
      <c r="C37" s="370"/>
      <c r="D37" s="370"/>
      <c r="E37" s="370"/>
      <c r="F37" s="370"/>
      <c r="G37" s="370"/>
      <c r="H37" s="370"/>
      <c r="I37" s="371" t="s">
        <v>162</v>
      </c>
    </row>
    <row r="38" spans="1:9" x14ac:dyDescent="0.25">
      <c r="A38" s="140" t="s">
        <v>115</v>
      </c>
      <c r="B38" s="141" t="s">
        <v>139</v>
      </c>
      <c r="C38" s="141" t="s">
        <v>140</v>
      </c>
      <c r="D38" s="141" t="s">
        <v>141</v>
      </c>
      <c r="E38" s="141" t="s">
        <v>163</v>
      </c>
      <c r="F38" s="141" t="s">
        <v>143</v>
      </c>
      <c r="G38" s="141" t="s">
        <v>39</v>
      </c>
      <c r="H38" s="141" t="s">
        <v>144</v>
      </c>
      <c r="I38" s="372"/>
    </row>
    <row r="39" spans="1:9" x14ac:dyDescent="0.25">
      <c r="A39" s="110" t="s">
        <v>125</v>
      </c>
      <c r="B39" s="138">
        <f t="shared" ref="B39:B48" si="1">$B$28*B14</f>
        <v>206250.00000000003</v>
      </c>
      <c r="C39" s="138">
        <f t="shared" ref="C39:C48" si="2">$B$29*B14</f>
        <v>536250.00000000012</v>
      </c>
      <c r="D39" s="138">
        <f t="shared" ref="D39:D48" si="3">$B$30*B14</f>
        <v>82500.000000000015</v>
      </c>
      <c r="E39" s="138">
        <f t="shared" ref="E39:E48" si="4">SUM(B39:D39)</f>
        <v>825000.00000000012</v>
      </c>
      <c r="F39" s="138">
        <f t="shared" ref="F39:F48" si="5">B14*$B$32</f>
        <v>60000</v>
      </c>
      <c r="G39" s="138">
        <f t="shared" ref="G39:G48" si="6">B14*$B$33</f>
        <v>105000.00000000001</v>
      </c>
      <c r="H39" s="138">
        <f t="shared" ref="H39:H48" si="7">B14*$B$34</f>
        <v>465000</v>
      </c>
      <c r="I39" s="142">
        <f>SUM(E39:H39)</f>
        <v>1455000</v>
      </c>
    </row>
    <row r="40" spans="1:9" x14ac:dyDescent="0.25">
      <c r="A40" s="110" t="s">
        <v>149</v>
      </c>
      <c r="B40" s="138">
        <f t="shared" si="1"/>
        <v>482625.00000000006</v>
      </c>
      <c r="C40" s="138">
        <f t="shared" si="2"/>
        <v>1254825.0000000002</v>
      </c>
      <c r="D40" s="138">
        <f t="shared" si="3"/>
        <v>193050.00000000003</v>
      </c>
      <c r="E40" s="138">
        <f t="shared" si="4"/>
        <v>1930500.0000000002</v>
      </c>
      <c r="F40" s="138">
        <f t="shared" si="5"/>
        <v>140400</v>
      </c>
      <c r="G40" s="138">
        <f t="shared" si="6"/>
        <v>245700.00000000003</v>
      </c>
      <c r="H40" s="138">
        <f t="shared" si="7"/>
        <v>1088100</v>
      </c>
      <c r="I40" s="142">
        <f t="shared" ref="I40:I48" si="8">SUM(E40:H40)</f>
        <v>3404700.0000000005</v>
      </c>
    </row>
    <row r="41" spans="1:9" x14ac:dyDescent="0.25">
      <c r="A41" s="110" t="s">
        <v>150</v>
      </c>
      <c r="B41" s="138">
        <f t="shared" si="1"/>
        <v>111375.00000000001</v>
      </c>
      <c r="C41" s="138">
        <f t="shared" si="2"/>
        <v>289575.00000000006</v>
      </c>
      <c r="D41" s="138">
        <f t="shared" si="3"/>
        <v>44550.000000000007</v>
      </c>
      <c r="E41" s="138">
        <f t="shared" si="4"/>
        <v>445500.00000000006</v>
      </c>
      <c r="F41" s="138">
        <f t="shared" si="5"/>
        <v>32400</v>
      </c>
      <c r="G41" s="138">
        <f t="shared" si="6"/>
        <v>56700.000000000007</v>
      </c>
      <c r="H41" s="138">
        <f t="shared" si="7"/>
        <v>251100</v>
      </c>
      <c r="I41" s="142">
        <f t="shared" si="8"/>
        <v>785700.00000000012</v>
      </c>
    </row>
    <row r="42" spans="1:9" x14ac:dyDescent="0.25">
      <c r="A42" s="110" t="s">
        <v>151</v>
      </c>
      <c r="B42" s="138">
        <f t="shared" si="1"/>
        <v>297000</v>
      </c>
      <c r="C42" s="138">
        <f t="shared" si="2"/>
        <v>772200.00000000012</v>
      </c>
      <c r="D42" s="138">
        <f t="shared" si="3"/>
        <v>118800.00000000001</v>
      </c>
      <c r="E42" s="138">
        <f t="shared" si="4"/>
        <v>1188000</v>
      </c>
      <c r="F42" s="138">
        <f t="shared" si="5"/>
        <v>86400</v>
      </c>
      <c r="G42" s="138">
        <f t="shared" si="6"/>
        <v>151200</v>
      </c>
      <c r="H42" s="138">
        <f t="shared" si="7"/>
        <v>669600</v>
      </c>
      <c r="I42" s="142">
        <f t="shared" si="8"/>
        <v>2095200</v>
      </c>
    </row>
    <row r="43" spans="1:9" x14ac:dyDescent="0.25">
      <c r="A43" s="110" t="s">
        <v>152</v>
      </c>
      <c r="B43" s="138">
        <f t="shared" si="1"/>
        <v>137500</v>
      </c>
      <c r="C43" s="138">
        <f t="shared" si="2"/>
        <v>357500.00000000006</v>
      </c>
      <c r="D43" s="138">
        <f t="shared" si="3"/>
        <v>55000.000000000007</v>
      </c>
      <c r="E43" s="138">
        <f t="shared" si="4"/>
        <v>550000.00000000012</v>
      </c>
      <c r="F43" s="138">
        <f t="shared" si="5"/>
        <v>40000</v>
      </c>
      <c r="G43" s="138">
        <f t="shared" si="6"/>
        <v>70000</v>
      </c>
      <c r="H43" s="138">
        <f t="shared" si="7"/>
        <v>310000</v>
      </c>
      <c r="I43" s="142">
        <f t="shared" si="8"/>
        <v>970000.00000000012</v>
      </c>
    </row>
    <row r="44" spans="1:9" x14ac:dyDescent="0.25">
      <c r="A44" s="110" t="s">
        <v>127</v>
      </c>
      <c r="B44" s="138">
        <f t="shared" si="1"/>
        <v>154687.5</v>
      </c>
      <c r="C44" s="138">
        <f t="shared" si="2"/>
        <v>402187.50000000006</v>
      </c>
      <c r="D44" s="138">
        <f t="shared" si="3"/>
        <v>61875.000000000007</v>
      </c>
      <c r="E44" s="138">
        <f t="shared" si="4"/>
        <v>618750</v>
      </c>
      <c r="F44" s="138">
        <f t="shared" si="5"/>
        <v>45000</v>
      </c>
      <c r="G44" s="138">
        <f t="shared" si="6"/>
        <v>78750.000000000015</v>
      </c>
      <c r="H44" s="138">
        <f t="shared" si="7"/>
        <v>348750</v>
      </c>
      <c r="I44" s="142">
        <f t="shared" si="8"/>
        <v>1091250</v>
      </c>
    </row>
    <row r="45" spans="1:9" x14ac:dyDescent="0.25">
      <c r="A45" s="110" t="s">
        <v>128</v>
      </c>
      <c r="B45" s="138">
        <f t="shared" si="1"/>
        <v>309375</v>
      </c>
      <c r="C45" s="138">
        <f t="shared" si="2"/>
        <v>804375.00000000012</v>
      </c>
      <c r="D45" s="138">
        <f t="shared" si="3"/>
        <v>123750.00000000001</v>
      </c>
      <c r="E45" s="138">
        <f t="shared" si="4"/>
        <v>1237500</v>
      </c>
      <c r="F45" s="138">
        <f t="shared" si="5"/>
        <v>90000</v>
      </c>
      <c r="G45" s="138">
        <f t="shared" si="6"/>
        <v>157500.00000000003</v>
      </c>
      <c r="H45" s="138">
        <f t="shared" si="7"/>
        <v>697500</v>
      </c>
      <c r="I45" s="142">
        <f t="shared" si="8"/>
        <v>2182500</v>
      </c>
    </row>
    <row r="46" spans="1:9" x14ac:dyDescent="0.25">
      <c r="A46" s="110" t="s">
        <v>153</v>
      </c>
      <c r="B46" s="138">
        <f t="shared" si="1"/>
        <v>154687.5</v>
      </c>
      <c r="C46" s="138">
        <f t="shared" si="2"/>
        <v>402187.50000000006</v>
      </c>
      <c r="D46" s="138">
        <f t="shared" si="3"/>
        <v>61875.000000000007</v>
      </c>
      <c r="E46" s="138">
        <f t="shared" si="4"/>
        <v>618750</v>
      </c>
      <c r="F46" s="138">
        <f t="shared" si="5"/>
        <v>45000</v>
      </c>
      <c r="G46" s="138">
        <f t="shared" si="6"/>
        <v>78750.000000000015</v>
      </c>
      <c r="H46" s="138">
        <f t="shared" si="7"/>
        <v>348750</v>
      </c>
      <c r="I46" s="142">
        <f t="shared" si="8"/>
        <v>1091250</v>
      </c>
    </row>
    <row r="47" spans="1:9" x14ac:dyDescent="0.25">
      <c r="A47" s="110" t="s">
        <v>154</v>
      </c>
      <c r="B47" s="138">
        <f t="shared" si="1"/>
        <v>82500</v>
      </c>
      <c r="C47" s="138">
        <f t="shared" si="2"/>
        <v>214500.00000000003</v>
      </c>
      <c r="D47" s="138">
        <f t="shared" si="3"/>
        <v>33000.000000000007</v>
      </c>
      <c r="E47" s="138">
        <f t="shared" si="4"/>
        <v>330000</v>
      </c>
      <c r="F47" s="138">
        <f t="shared" si="5"/>
        <v>24000</v>
      </c>
      <c r="G47" s="138">
        <f t="shared" si="6"/>
        <v>42000.000000000007</v>
      </c>
      <c r="H47" s="138">
        <f t="shared" si="7"/>
        <v>186000</v>
      </c>
      <c r="I47" s="142">
        <f t="shared" si="8"/>
        <v>582000</v>
      </c>
    </row>
    <row r="48" spans="1:9" x14ac:dyDescent="0.25">
      <c r="A48" s="112" t="s">
        <v>129</v>
      </c>
      <c r="B48" s="143">
        <f t="shared" si="1"/>
        <v>371250.00000000006</v>
      </c>
      <c r="C48" s="143">
        <f t="shared" si="2"/>
        <v>965250.00000000012</v>
      </c>
      <c r="D48" s="143">
        <f t="shared" si="3"/>
        <v>148500.00000000003</v>
      </c>
      <c r="E48" s="143">
        <f t="shared" si="4"/>
        <v>1485000.0000000002</v>
      </c>
      <c r="F48" s="143">
        <f t="shared" si="5"/>
        <v>108000</v>
      </c>
      <c r="G48" s="143">
        <f t="shared" si="6"/>
        <v>189000.00000000003</v>
      </c>
      <c r="H48" s="143">
        <f t="shared" si="7"/>
        <v>837000</v>
      </c>
      <c r="I48" s="144">
        <f t="shared" si="8"/>
        <v>2619000</v>
      </c>
    </row>
    <row r="49" spans="1:9" ht="15.75" thickBot="1" x14ac:dyDescent="0.3">
      <c r="A49" s="114" t="s">
        <v>7</v>
      </c>
      <c r="B49" s="145">
        <f t="shared" ref="B49:D49" si="9">SUM(B39:B48)</f>
        <v>2307250</v>
      </c>
      <c r="C49" s="145">
        <f t="shared" si="9"/>
        <v>5998850.0000000009</v>
      </c>
      <c r="D49" s="145">
        <f t="shared" si="9"/>
        <v>922900.00000000012</v>
      </c>
      <c r="E49" s="145">
        <f>SUM(E39:E48)</f>
        <v>9229000</v>
      </c>
      <c r="F49" s="145">
        <f>SUM(F39:F48)</f>
        <v>671200</v>
      </c>
      <c r="G49" s="145">
        <f>SUM(G39:G48)</f>
        <v>1174600</v>
      </c>
      <c r="H49" s="145">
        <f>SUM(H39:H48)</f>
        <v>5201800</v>
      </c>
      <c r="I49" s="137">
        <f>SUM(E49:H49)</f>
        <v>16276600</v>
      </c>
    </row>
    <row r="50" spans="1:9" ht="15.75" thickBot="1" x14ac:dyDescent="0.3"/>
    <row r="51" spans="1:9" x14ac:dyDescent="0.25">
      <c r="A51" s="146"/>
      <c r="B51" s="373" t="s">
        <v>164</v>
      </c>
      <c r="C51" s="373"/>
      <c r="D51" s="373"/>
      <c r="E51" s="373"/>
      <c r="F51" s="373"/>
      <c r="G51" s="373"/>
      <c r="H51" s="373"/>
      <c r="I51" s="374" t="s">
        <v>165</v>
      </c>
    </row>
    <row r="52" spans="1:9" x14ac:dyDescent="0.25">
      <c r="A52" s="147" t="s">
        <v>115</v>
      </c>
      <c r="B52" s="148" t="s">
        <v>139</v>
      </c>
      <c r="C52" s="148" t="s">
        <v>140</v>
      </c>
      <c r="D52" s="148" t="s">
        <v>141</v>
      </c>
      <c r="E52" s="148" t="s">
        <v>163</v>
      </c>
      <c r="F52" s="148" t="s">
        <v>143</v>
      </c>
      <c r="G52" s="148" t="s">
        <v>39</v>
      </c>
      <c r="H52" s="148" t="s">
        <v>144</v>
      </c>
      <c r="I52" s="375"/>
    </row>
    <row r="53" spans="1:9" x14ac:dyDescent="0.25">
      <c r="A53" s="72" t="s">
        <v>125</v>
      </c>
      <c r="B53" s="149">
        <f t="shared" ref="B53:D62" si="10">B39/$C$28</f>
        <v>11148.64864864865</v>
      </c>
      <c r="C53" s="149">
        <f t="shared" si="10"/>
        <v>28986.486486486494</v>
      </c>
      <c r="D53" s="149">
        <f t="shared" si="10"/>
        <v>4459.45945945946</v>
      </c>
      <c r="E53" s="150">
        <f>SUM(B53:D53)</f>
        <v>44594.594594594608</v>
      </c>
      <c r="F53" s="150">
        <f t="shared" ref="F53:F62" si="11">F39/$C$32</f>
        <v>6741.5730337078649</v>
      </c>
      <c r="G53" s="150">
        <f t="shared" ref="G53:G62" si="12">G39/$C$33</f>
        <v>30000.000000000004</v>
      </c>
      <c r="H53" s="150">
        <f t="shared" ref="H53:H62" si="13">H39/$C$34</f>
        <v>63698.630136986299</v>
      </c>
      <c r="I53" s="151">
        <f>SUM(E53:H53)</f>
        <v>145034.79776528876</v>
      </c>
    </row>
    <row r="54" spans="1:9" x14ac:dyDescent="0.25">
      <c r="A54" s="72" t="s">
        <v>166</v>
      </c>
      <c r="B54" s="150">
        <f t="shared" si="10"/>
        <v>26087.83783783784</v>
      </c>
      <c r="C54" s="150">
        <f t="shared" si="10"/>
        <v>67828.378378378387</v>
      </c>
      <c r="D54" s="150">
        <f t="shared" si="10"/>
        <v>10435.135135135137</v>
      </c>
      <c r="E54" s="150">
        <f t="shared" ref="E54:E62" si="14">SUM(B54:D54)</f>
        <v>104351.35135135136</v>
      </c>
      <c r="F54" s="150">
        <f t="shared" si="11"/>
        <v>15775.280898876405</v>
      </c>
      <c r="G54" s="150">
        <f t="shared" si="12"/>
        <v>70200.000000000015</v>
      </c>
      <c r="H54" s="150">
        <f t="shared" si="13"/>
        <v>149054.79452054796</v>
      </c>
      <c r="I54" s="151">
        <f t="shared" ref="I54:I61" si="15">SUM(E54:H54)</f>
        <v>339381.42677077575</v>
      </c>
    </row>
    <row r="55" spans="1:9" x14ac:dyDescent="0.25">
      <c r="A55" s="72" t="s">
        <v>150</v>
      </c>
      <c r="B55" s="150">
        <f t="shared" si="10"/>
        <v>6020.2702702702709</v>
      </c>
      <c r="C55" s="150">
        <f t="shared" si="10"/>
        <v>15652.702702702705</v>
      </c>
      <c r="D55" s="150">
        <f t="shared" si="10"/>
        <v>2408.1081081081084</v>
      </c>
      <c r="E55" s="150">
        <f t="shared" si="14"/>
        <v>24081.081081081087</v>
      </c>
      <c r="F55" s="150">
        <f t="shared" si="11"/>
        <v>3640.4494382022472</v>
      </c>
      <c r="G55" s="150">
        <f t="shared" si="12"/>
        <v>16200.000000000002</v>
      </c>
      <c r="H55" s="150">
        <f t="shared" si="13"/>
        <v>34397.260273972606</v>
      </c>
      <c r="I55" s="151">
        <f t="shared" si="15"/>
        <v>78318.790793255932</v>
      </c>
    </row>
    <row r="56" spans="1:9" x14ac:dyDescent="0.25">
      <c r="A56" s="72" t="s">
        <v>151</v>
      </c>
      <c r="B56" s="150">
        <f t="shared" si="10"/>
        <v>16054.054054054053</v>
      </c>
      <c r="C56" s="150">
        <f t="shared" si="10"/>
        <v>41740.540540540547</v>
      </c>
      <c r="D56" s="150">
        <f t="shared" si="10"/>
        <v>6421.6216216216226</v>
      </c>
      <c r="E56" s="150">
        <f t="shared" si="14"/>
        <v>64216.21621621622</v>
      </c>
      <c r="F56" s="150">
        <f t="shared" si="11"/>
        <v>9707.8651685393252</v>
      </c>
      <c r="G56" s="150">
        <f t="shared" si="12"/>
        <v>43200</v>
      </c>
      <c r="H56" s="150">
        <f t="shared" si="13"/>
        <v>91726.027397260274</v>
      </c>
      <c r="I56" s="151">
        <f t="shared" si="15"/>
        <v>208850.1087820158</v>
      </c>
    </row>
    <row r="57" spans="1:9" x14ac:dyDescent="0.25">
      <c r="A57" s="72" t="s">
        <v>152</v>
      </c>
      <c r="B57" s="150">
        <f t="shared" si="10"/>
        <v>7432.4324324324325</v>
      </c>
      <c r="C57" s="150">
        <f t="shared" si="10"/>
        <v>19324.324324324327</v>
      </c>
      <c r="D57" s="150">
        <f t="shared" si="10"/>
        <v>2972.9729729729734</v>
      </c>
      <c r="E57" s="150">
        <f t="shared" si="14"/>
        <v>29729.729729729734</v>
      </c>
      <c r="F57" s="150">
        <f t="shared" si="11"/>
        <v>4494.3820224719102</v>
      </c>
      <c r="G57" s="150">
        <f t="shared" si="12"/>
        <v>20000</v>
      </c>
      <c r="H57" s="150">
        <f t="shared" si="13"/>
        <v>42465.753424657538</v>
      </c>
      <c r="I57" s="151">
        <f t="shared" si="15"/>
        <v>96689.865176859181</v>
      </c>
    </row>
    <row r="58" spans="1:9" x14ac:dyDescent="0.25">
      <c r="A58" s="72" t="s">
        <v>127</v>
      </c>
      <c r="B58" s="150">
        <f t="shared" si="10"/>
        <v>8361.4864864864867</v>
      </c>
      <c r="C58" s="150">
        <f t="shared" si="10"/>
        <v>21739.864864864867</v>
      </c>
      <c r="D58" s="150">
        <f t="shared" si="10"/>
        <v>3344.594594594595</v>
      </c>
      <c r="E58" s="150">
        <f t="shared" si="14"/>
        <v>33445.945945945947</v>
      </c>
      <c r="F58" s="150">
        <f t="shared" si="11"/>
        <v>5056.1797752808989</v>
      </c>
      <c r="G58" s="150">
        <f t="shared" si="12"/>
        <v>22500.000000000004</v>
      </c>
      <c r="H58" s="150">
        <f t="shared" si="13"/>
        <v>47773.972602739726</v>
      </c>
      <c r="I58" s="151">
        <f t="shared" si="15"/>
        <v>108776.09832396658</v>
      </c>
    </row>
    <row r="59" spans="1:9" x14ac:dyDescent="0.25">
      <c r="A59" s="72" t="s">
        <v>128</v>
      </c>
      <c r="B59" s="150">
        <f t="shared" si="10"/>
        <v>16722.972972972973</v>
      </c>
      <c r="C59" s="150">
        <f t="shared" si="10"/>
        <v>43479.729729729734</v>
      </c>
      <c r="D59" s="150">
        <f t="shared" si="10"/>
        <v>6689.1891891891901</v>
      </c>
      <c r="E59" s="150">
        <f t="shared" si="14"/>
        <v>66891.891891891893</v>
      </c>
      <c r="F59" s="150">
        <f t="shared" si="11"/>
        <v>10112.359550561798</v>
      </c>
      <c r="G59" s="150">
        <f t="shared" si="12"/>
        <v>45000.000000000007</v>
      </c>
      <c r="H59" s="150">
        <f t="shared" si="13"/>
        <v>95547.945205479453</v>
      </c>
      <c r="I59" s="151">
        <f t="shared" si="15"/>
        <v>217552.19664793316</v>
      </c>
    </row>
    <row r="60" spans="1:9" x14ac:dyDescent="0.25">
      <c r="A60" s="72" t="s">
        <v>153</v>
      </c>
      <c r="B60" s="150">
        <f t="shared" si="10"/>
        <v>8361.4864864864867</v>
      </c>
      <c r="C60" s="150">
        <f t="shared" si="10"/>
        <v>21739.864864864867</v>
      </c>
      <c r="D60" s="150">
        <f t="shared" si="10"/>
        <v>3344.594594594595</v>
      </c>
      <c r="E60" s="150">
        <f t="shared" si="14"/>
        <v>33445.945945945947</v>
      </c>
      <c r="F60" s="150">
        <f t="shared" si="11"/>
        <v>5056.1797752808989</v>
      </c>
      <c r="G60" s="150">
        <f t="shared" si="12"/>
        <v>22500.000000000004</v>
      </c>
      <c r="H60" s="150">
        <f t="shared" si="13"/>
        <v>47773.972602739726</v>
      </c>
      <c r="I60" s="151">
        <f t="shared" si="15"/>
        <v>108776.09832396658</v>
      </c>
    </row>
    <row r="61" spans="1:9" x14ac:dyDescent="0.25">
      <c r="A61" s="72" t="s">
        <v>154</v>
      </c>
      <c r="B61" s="150">
        <f t="shared" si="10"/>
        <v>4459.4594594594591</v>
      </c>
      <c r="C61" s="150">
        <f t="shared" si="10"/>
        <v>11594.594594594597</v>
      </c>
      <c r="D61" s="150">
        <f t="shared" si="10"/>
        <v>1783.7837837837842</v>
      </c>
      <c r="E61" s="150">
        <f t="shared" si="14"/>
        <v>17837.83783783784</v>
      </c>
      <c r="F61" s="150">
        <f t="shared" si="11"/>
        <v>2696.629213483146</v>
      </c>
      <c r="G61" s="150">
        <f t="shared" si="12"/>
        <v>12000.000000000002</v>
      </c>
      <c r="H61" s="150">
        <f t="shared" si="13"/>
        <v>25479.452054794521</v>
      </c>
      <c r="I61" s="151">
        <f t="shared" si="15"/>
        <v>58013.919106115507</v>
      </c>
    </row>
    <row r="62" spans="1:9" x14ac:dyDescent="0.25">
      <c r="A62" s="79" t="s">
        <v>129</v>
      </c>
      <c r="B62" s="152">
        <f t="shared" si="10"/>
        <v>20067.56756756757</v>
      </c>
      <c r="C62" s="152">
        <f t="shared" si="10"/>
        <v>52175.67567567568</v>
      </c>
      <c r="D62" s="152">
        <f t="shared" si="10"/>
        <v>8027.0270270270285</v>
      </c>
      <c r="E62" s="152">
        <f t="shared" si="14"/>
        <v>80270.270270270281</v>
      </c>
      <c r="F62" s="152">
        <f t="shared" si="11"/>
        <v>12134.831460674157</v>
      </c>
      <c r="G62" s="152">
        <f t="shared" si="12"/>
        <v>54000.000000000007</v>
      </c>
      <c r="H62" s="152">
        <f t="shared" si="13"/>
        <v>114657.53424657535</v>
      </c>
      <c r="I62" s="153">
        <f>SUM(E62:H62)</f>
        <v>261062.63597751979</v>
      </c>
    </row>
    <row r="63" spans="1:9" ht="15.75" thickBot="1" x14ac:dyDescent="0.3">
      <c r="A63" s="88" t="s">
        <v>7</v>
      </c>
      <c r="B63" s="154">
        <f t="shared" ref="B63:D63" si="16">SUM(B53:B62)</f>
        <v>124716.21621621623</v>
      </c>
      <c r="C63" s="154">
        <f t="shared" si="16"/>
        <v>324262.16216216225</v>
      </c>
      <c r="D63" s="154">
        <f t="shared" si="16"/>
        <v>49886.486486486501</v>
      </c>
      <c r="E63" s="154">
        <f>SUM(E53:E62)</f>
        <v>498864.86486486497</v>
      </c>
      <c r="F63" s="154">
        <f>SUM(F53:F62)</f>
        <v>75415.730337078654</v>
      </c>
      <c r="G63" s="154">
        <f>SUM(G53:G62)</f>
        <v>335600</v>
      </c>
      <c r="H63" s="154">
        <f>SUM(H53:H62)</f>
        <v>712575.34246575332</v>
      </c>
      <c r="I63" s="155">
        <f>SUM(I53:I62)</f>
        <v>1622455.9376676972</v>
      </c>
    </row>
    <row r="65" spans="1:9" ht="15.75" thickBot="1" x14ac:dyDescent="0.3">
      <c r="A65" t="s">
        <v>167</v>
      </c>
    </row>
    <row r="66" spans="1:9" x14ac:dyDescent="0.25">
      <c r="A66" s="92" t="s">
        <v>42</v>
      </c>
      <c r="B66" s="93" t="s">
        <v>168</v>
      </c>
      <c r="C66" s="93" t="s">
        <v>169</v>
      </c>
      <c r="D66" s="93" t="s">
        <v>170</v>
      </c>
      <c r="E66" s="93" t="s">
        <v>171</v>
      </c>
      <c r="F66" s="105" t="s">
        <v>172</v>
      </c>
    </row>
    <row r="67" spans="1:9" x14ac:dyDescent="0.25">
      <c r="A67" s="107" t="s">
        <v>139</v>
      </c>
      <c r="B67" s="156">
        <f>B63</f>
        <v>124716.21621621623</v>
      </c>
      <c r="C67" s="156">
        <f t="shared" ref="C67:C69" si="17">B67/0.85</f>
        <v>146724.96025437204</v>
      </c>
      <c r="D67" s="156">
        <f t="shared" ref="D67:D69" si="18">B67/0.66</f>
        <v>188963.96396396396</v>
      </c>
      <c r="E67" s="156">
        <f t="shared" ref="E67:E69" si="19">B67/0.5</f>
        <v>249432.43243243246</v>
      </c>
      <c r="F67" s="157">
        <f t="shared" ref="F67:F69" si="20">B67/0.33</f>
        <v>377927.92792792793</v>
      </c>
    </row>
    <row r="68" spans="1:9" x14ac:dyDescent="0.25">
      <c r="A68" s="107" t="s">
        <v>140</v>
      </c>
      <c r="B68" s="156">
        <f>C63</f>
        <v>324262.16216216225</v>
      </c>
      <c r="C68" s="156">
        <f t="shared" si="17"/>
        <v>381484.89666136738</v>
      </c>
      <c r="D68" s="156">
        <f t="shared" si="18"/>
        <v>491306.30630630639</v>
      </c>
      <c r="E68" s="156">
        <f t="shared" si="19"/>
        <v>648524.32432432449</v>
      </c>
      <c r="F68" s="157">
        <f t="shared" si="20"/>
        <v>982612.61261261278</v>
      </c>
    </row>
    <row r="69" spans="1:9" x14ac:dyDescent="0.25">
      <c r="A69" s="107" t="s">
        <v>141</v>
      </c>
      <c r="B69" s="156">
        <f>D63</f>
        <v>49886.486486486501</v>
      </c>
      <c r="C69" s="156">
        <f t="shared" si="17"/>
        <v>58689.984101748829</v>
      </c>
      <c r="D69" s="156">
        <f t="shared" si="18"/>
        <v>75585.585585585606</v>
      </c>
      <c r="E69" s="156">
        <f t="shared" si="19"/>
        <v>99772.972972973002</v>
      </c>
      <c r="F69" s="157">
        <f t="shared" si="20"/>
        <v>151171.17117117121</v>
      </c>
    </row>
    <row r="70" spans="1:9" x14ac:dyDescent="0.25">
      <c r="A70" s="110" t="s">
        <v>142</v>
      </c>
      <c r="B70" s="138">
        <f>SUM(B67:B69)</f>
        <v>498864.86486486497</v>
      </c>
      <c r="C70" s="138">
        <f>B70/0.85</f>
        <v>586899.84101748816</v>
      </c>
      <c r="D70" s="138">
        <f>B70/0.66</f>
        <v>755855.85585585597</v>
      </c>
      <c r="E70" s="138">
        <f>B70/0.5</f>
        <v>997729.72972972994</v>
      </c>
      <c r="F70" s="122">
        <f>B70/0.33</f>
        <v>1511711.7117117119</v>
      </c>
    </row>
    <row r="71" spans="1:9" x14ac:dyDescent="0.25">
      <c r="A71" s="110" t="s">
        <v>143</v>
      </c>
      <c r="B71" s="138">
        <f>F63</f>
        <v>75415.730337078654</v>
      </c>
      <c r="C71" s="138">
        <f t="shared" ref="C71:C73" si="21">B71/0.85</f>
        <v>88724.388631857248</v>
      </c>
      <c r="D71" s="138">
        <f>B71/0.66</f>
        <v>114266.25808648281</v>
      </c>
      <c r="E71" s="138">
        <f>B71/0.5</f>
        <v>150831.46067415731</v>
      </c>
      <c r="F71" s="122">
        <f>B71/0.33</f>
        <v>228532.51617296561</v>
      </c>
    </row>
    <row r="72" spans="1:9" x14ac:dyDescent="0.25">
      <c r="A72" s="110" t="s">
        <v>39</v>
      </c>
      <c r="B72" s="138">
        <f>G63</f>
        <v>335600</v>
      </c>
      <c r="C72" s="138">
        <f t="shared" si="21"/>
        <v>394823.5294117647</v>
      </c>
      <c r="D72" s="138">
        <f>B72/0.66</f>
        <v>508484.84848484845</v>
      </c>
      <c r="E72" s="138">
        <f>B72/0.5</f>
        <v>671200</v>
      </c>
      <c r="F72" s="122">
        <f>B72/0.33</f>
        <v>1016969.6969696969</v>
      </c>
    </row>
    <row r="73" spans="1:9" x14ac:dyDescent="0.25">
      <c r="A73" s="112" t="s">
        <v>144</v>
      </c>
      <c r="B73" s="143">
        <f>H63</f>
        <v>712575.34246575332</v>
      </c>
      <c r="C73" s="143">
        <f t="shared" si="21"/>
        <v>838323.93231265096</v>
      </c>
      <c r="D73" s="143">
        <f>B73/0.66</f>
        <v>1079659.609796596</v>
      </c>
      <c r="E73" s="143">
        <f>B73/0.5</f>
        <v>1425150.6849315066</v>
      </c>
      <c r="F73" s="123">
        <f>B73/0.33</f>
        <v>2159319.219593192</v>
      </c>
    </row>
    <row r="74" spans="1:9" ht="15.75" thickBot="1" x14ac:dyDescent="0.3">
      <c r="A74" s="114" t="s">
        <v>7</v>
      </c>
      <c r="B74" s="145">
        <f>SUM(B70:B73)</f>
        <v>1622455.937667697</v>
      </c>
      <c r="C74" s="145">
        <f>B74/0.85</f>
        <v>1908771.6913737613</v>
      </c>
      <c r="D74" s="145">
        <f>B74/0.66</f>
        <v>2458266.572223783</v>
      </c>
      <c r="E74" s="145">
        <f>B74/0.5</f>
        <v>3244911.8753353939</v>
      </c>
      <c r="F74" s="124">
        <f>B74/0.33</f>
        <v>4916533.144447566</v>
      </c>
    </row>
    <row r="76" spans="1:9" ht="15.75" thickBot="1" x14ac:dyDescent="0.3">
      <c r="A76" t="s">
        <v>173</v>
      </c>
    </row>
    <row r="77" spans="1:9" x14ac:dyDescent="0.25">
      <c r="A77" s="92" t="s">
        <v>13</v>
      </c>
      <c r="B77" s="158" t="s">
        <v>0</v>
      </c>
      <c r="C77" s="93" t="s">
        <v>139</v>
      </c>
      <c r="D77" s="93" t="s">
        <v>140</v>
      </c>
      <c r="E77" s="93" t="s">
        <v>141</v>
      </c>
      <c r="F77" s="93" t="s">
        <v>143</v>
      </c>
      <c r="G77" s="93" t="s">
        <v>39</v>
      </c>
      <c r="H77" s="93" t="s">
        <v>144</v>
      </c>
      <c r="I77" s="105" t="s">
        <v>7</v>
      </c>
    </row>
    <row r="78" spans="1:9" x14ac:dyDescent="0.25">
      <c r="A78" s="368" t="s">
        <v>174</v>
      </c>
      <c r="B78" t="s">
        <v>175</v>
      </c>
      <c r="C78" s="138">
        <f>$B$55</f>
        <v>6020.2702702702709</v>
      </c>
      <c r="D78" s="138">
        <f>$C$55</f>
        <v>15652.702702702705</v>
      </c>
      <c r="E78" s="138">
        <f>$D$55</f>
        <v>2408.1081081081084</v>
      </c>
      <c r="F78" s="138">
        <f>$F$55</f>
        <v>3640.4494382022472</v>
      </c>
      <c r="G78" s="138">
        <f>$G$55</f>
        <v>16200.000000000002</v>
      </c>
      <c r="H78" s="138">
        <f>$H$55</f>
        <v>34397.260273972606</v>
      </c>
      <c r="I78" s="122">
        <f>SUM(C78:H78)</f>
        <v>78318.790793255932</v>
      </c>
    </row>
    <row r="79" spans="1:9" x14ac:dyDescent="0.25">
      <c r="A79" s="368"/>
      <c r="B79" t="s">
        <v>176</v>
      </c>
      <c r="C79" s="138">
        <f>$B$56</f>
        <v>16054.054054054053</v>
      </c>
      <c r="D79" s="138">
        <f>$C$56</f>
        <v>41740.540540540547</v>
      </c>
      <c r="E79" s="138">
        <f>$D$56</f>
        <v>6421.6216216216226</v>
      </c>
      <c r="F79" s="138">
        <f>$F$56</f>
        <v>9707.8651685393252</v>
      </c>
      <c r="G79" s="138">
        <f>$G$56</f>
        <v>43200</v>
      </c>
      <c r="H79" s="138">
        <f>$H$56</f>
        <v>91726.027397260274</v>
      </c>
      <c r="I79" s="122">
        <f t="shared" ref="I79:I89" si="22">SUM(C79:H79)</f>
        <v>208850.1087820158</v>
      </c>
    </row>
    <row r="80" spans="1:9" x14ac:dyDescent="0.25">
      <c r="A80" s="368"/>
      <c r="B80" t="s">
        <v>177</v>
      </c>
      <c r="C80" s="138">
        <f>$B$57+$B$58+$B$59+$B$60+$B$61</f>
        <v>45337.83783783784</v>
      </c>
      <c r="D80" s="138">
        <f>$C$57+$C$58+$C$59+$C$60+$C$61</f>
        <v>117878.3783783784</v>
      </c>
      <c r="E80" s="138">
        <f>$D$57+$D$58+$D$59+$D$60+$D$61</f>
        <v>18135.135135135137</v>
      </c>
      <c r="F80" s="138">
        <f>$F$57+$F$58+$F$59+$F$60+$F$61</f>
        <v>27415.730337078654</v>
      </c>
      <c r="G80" s="138">
        <f>$G$57+$G$58+$G$59+$G$60+$G$61</f>
        <v>122000</v>
      </c>
      <c r="H80" s="138">
        <f>$H$57+$H$58+$H$59+$H$60+$H$61</f>
        <v>259041.09589041097</v>
      </c>
      <c r="I80" s="122">
        <f t="shared" si="22"/>
        <v>589808.17757884099</v>
      </c>
    </row>
    <row r="81" spans="1:10" x14ac:dyDescent="0.25">
      <c r="A81" s="140" t="s">
        <v>178</v>
      </c>
      <c r="B81" s="159"/>
      <c r="C81" s="160">
        <f t="shared" ref="C81:H81" si="23">SUM(C78:C80)</f>
        <v>67412.16216216216</v>
      </c>
      <c r="D81" s="160">
        <f t="shared" si="23"/>
        <v>175271.62162162166</v>
      </c>
      <c r="E81" s="160">
        <f t="shared" si="23"/>
        <v>26964.864864864867</v>
      </c>
      <c r="F81" s="160">
        <f t="shared" si="23"/>
        <v>40764.044943820227</v>
      </c>
      <c r="G81" s="160">
        <f>SUM(G78:G80)</f>
        <v>181400</v>
      </c>
      <c r="H81" s="160">
        <f t="shared" si="23"/>
        <v>385164.38356164389</v>
      </c>
      <c r="I81" s="161">
        <f>SUM(I78:I80)</f>
        <v>876977.07715411275</v>
      </c>
      <c r="J81" s="2"/>
    </row>
    <row r="82" spans="1:10" x14ac:dyDescent="0.25">
      <c r="A82" s="368" t="s">
        <v>179</v>
      </c>
      <c r="B82" t="s">
        <v>180</v>
      </c>
      <c r="C82" s="138">
        <f>$B$62</f>
        <v>20067.56756756757</v>
      </c>
      <c r="D82" s="138">
        <f>$C$62</f>
        <v>52175.67567567568</v>
      </c>
      <c r="E82" s="138">
        <f>$D$62</f>
        <v>8027.0270270270285</v>
      </c>
      <c r="F82" s="138">
        <f>$F$62</f>
        <v>12134.831460674157</v>
      </c>
      <c r="G82" s="138">
        <f>$G$62</f>
        <v>54000.000000000007</v>
      </c>
      <c r="H82" s="138">
        <f>$H$62</f>
        <v>114657.53424657535</v>
      </c>
      <c r="I82" s="122">
        <f t="shared" si="22"/>
        <v>261062.63597751979</v>
      </c>
    </row>
    <row r="83" spans="1:10" x14ac:dyDescent="0.25">
      <c r="A83" s="368"/>
      <c r="B83" t="s">
        <v>181</v>
      </c>
      <c r="C83" s="138">
        <f>$B$53</f>
        <v>11148.64864864865</v>
      </c>
      <c r="D83" s="138">
        <f>$C$53</f>
        <v>28986.486486486494</v>
      </c>
      <c r="E83" s="138">
        <f>$D$53</f>
        <v>4459.45945945946</v>
      </c>
      <c r="F83" s="138">
        <f>$F$53</f>
        <v>6741.5730337078649</v>
      </c>
      <c r="G83" s="138">
        <f>$G$53</f>
        <v>30000.000000000004</v>
      </c>
      <c r="H83" s="138">
        <f>$H$53</f>
        <v>63698.630136986299</v>
      </c>
      <c r="I83" s="122">
        <f t="shared" si="22"/>
        <v>145034.79776528876</v>
      </c>
    </row>
    <row r="84" spans="1:10" x14ac:dyDescent="0.25">
      <c r="A84" s="140" t="s">
        <v>182</v>
      </c>
      <c r="B84" s="159"/>
      <c r="C84" s="160">
        <f t="shared" ref="C84:I84" si="24">SUM(C82:C83)</f>
        <v>31216.21621621622</v>
      </c>
      <c r="D84" s="160">
        <f t="shared" si="24"/>
        <v>81162.162162162174</v>
      </c>
      <c r="E84" s="160">
        <f t="shared" si="24"/>
        <v>12486.486486486489</v>
      </c>
      <c r="F84" s="160">
        <f t="shared" si="24"/>
        <v>18876.404494382023</v>
      </c>
      <c r="G84" s="160">
        <f t="shared" si="24"/>
        <v>84000.000000000015</v>
      </c>
      <c r="H84" s="160">
        <f t="shared" si="24"/>
        <v>178356.16438356164</v>
      </c>
      <c r="I84" s="161">
        <f t="shared" si="24"/>
        <v>406097.43374280853</v>
      </c>
    </row>
    <row r="85" spans="1:10" x14ac:dyDescent="0.25">
      <c r="A85" s="162" t="s">
        <v>183</v>
      </c>
      <c r="B85" s="163"/>
      <c r="C85" s="164">
        <f t="shared" ref="C85:I85" si="25">C84+C81</f>
        <v>98628.378378378373</v>
      </c>
      <c r="D85" s="164">
        <f t="shared" si="25"/>
        <v>256433.78378378385</v>
      </c>
      <c r="E85" s="164">
        <f t="shared" si="25"/>
        <v>39451.351351351354</v>
      </c>
      <c r="F85" s="164">
        <f t="shared" si="25"/>
        <v>59640.449438202253</v>
      </c>
      <c r="G85" s="164">
        <f t="shared" si="25"/>
        <v>265400</v>
      </c>
      <c r="H85" s="164">
        <f t="shared" si="25"/>
        <v>563520.54794520559</v>
      </c>
      <c r="I85" s="165">
        <f t="shared" si="25"/>
        <v>1283074.5108969212</v>
      </c>
    </row>
    <row r="86" spans="1:10" x14ac:dyDescent="0.25">
      <c r="A86" s="368" t="s">
        <v>184</v>
      </c>
      <c r="B86" t="s">
        <v>185</v>
      </c>
      <c r="C86" s="138">
        <f>(2421/(2421+832+3444+7908))*$B$54</f>
        <v>4324.4543242317977</v>
      </c>
      <c r="D86" s="138">
        <f>(2421/(2421+832+3444+7908))*$C$54</f>
        <v>11243.581243002674</v>
      </c>
      <c r="E86" s="138">
        <f>(2421/(2421+832+3444+7908))*$D$54</f>
        <v>1729.7817296927192</v>
      </c>
      <c r="F86" s="138">
        <f>(2421/(2421+832+3444+7908))*$F$54</f>
        <v>2614.9917874823536</v>
      </c>
      <c r="G86" s="138">
        <f>(2421/(2421+832+3444+7908))*$G$54</f>
        <v>11636.713454296476</v>
      </c>
      <c r="H86" s="138">
        <f>(2421/(2421+832+3444+7908))*$H$54</f>
        <v>24708.090211177445</v>
      </c>
      <c r="I86" s="122">
        <f t="shared" si="22"/>
        <v>56257.612749883468</v>
      </c>
    </row>
    <row r="87" spans="1:10" x14ac:dyDescent="0.25">
      <c r="A87" s="368"/>
      <c r="B87" t="s">
        <v>186</v>
      </c>
      <c r="C87" s="138">
        <f>(832/(2421+832+3444+7908))*$B$54</f>
        <v>1486.1404369107213</v>
      </c>
      <c r="D87" s="138">
        <f>(832/(2421+832+3444+7908))*$C$54</f>
        <v>3863.9651359678755</v>
      </c>
      <c r="E87" s="138">
        <f>(832/(2421+832+3444+7908))*$D$54</f>
        <v>594.45617476428856</v>
      </c>
      <c r="F87" s="138">
        <f>(832/(2421+832+3444+7908))*$F$54</f>
        <v>898.66714877543097</v>
      </c>
      <c r="G87" s="138">
        <f>(832/(2421+832+3444+7908))*$G$54</f>
        <v>3999.0688120506684</v>
      </c>
      <c r="H87" s="138">
        <f>(832/(2421+832+3444+7908))*$H$54</f>
        <v>8491.1735050390907</v>
      </c>
      <c r="I87" s="122">
        <f t="shared" si="22"/>
        <v>19333.471213508077</v>
      </c>
    </row>
    <row r="88" spans="1:10" x14ac:dyDescent="0.25">
      <c r="A88" s="368"/>
      <c r="B88" t="s">
        <v>187</v>
      </c>
      <c r="C88" s="138">
        <f>(3444/(2421+832+3444+7908))*$B$54</f>
        <v>6151.7640200967835</v>
      </c>
      <c r="D88" s="138">
        <f>(3444/(2421+832+3444+7908))*$C$54</f>
        <v>15994.586452251637</v>
      </c>
      <c r="E88" s="138">
        <f>(3444/(2421+832+3444+7908))*$D$54</f>
        <v>2460.7056080387133</v>
      </c>
      <c r="F88" s="138">
        <f>(3444/(2421+832+3444+7908))*$F$54</f>
        <v>3719.9635341136827</v>
      </c>
      <c r="G88" s="138">
        <f>(3444/(2421+832+3444+7908))*$G$54</f>
        <v>16553.83772680589</v>
      </c>
      <c r="H88" s="138">
        <f>(3444/(2421+832+3444+7908))*$H$54</f>
        <v>35148.559556916618</v>
      </c>
      <c r="I88" s="122">
        <f t="shared" si="22"/>
        <v>80029.416898223324</v>
      </c>
    </row>
    <row r="89" spans="1:10" x14ac:dyDescent="0.25">
      <c r="A89" s="368"/>
      <c r="B89" t="s">
        <v>188</v>
      </c>
      <c r="C89" s="138">
        <f>(7908/(2421+832+3444+7908))*$B$54</f>
        <v>14125.479056598537</v>
      </c>
      <c r="D89" s="138">
        <f>(7908/(2421+832+3444+7908))*$C$54</f>
        <v>36726.245547156199</v>
      </c>
      <c r="E89" s="138">
        <f>(7908/(2421+832+3444+7908))*$D$54</f>
        <v>5650.1916226394151</v>
      </c>
      <c r="F89" s="138">
        <f>(7908/(2421+832+3444+7908))*$F$54</f>
        <v>8541.6584285049375</v>
      </c>
      <c r="G89" s="138">
        <f>(7908/(2421+832+3444+7908))*$G$54</f>
        <v>38010.380006846979</v>
      </c>
      <c r="H89" s="138">
        <f>(7908/(2421+832+3444+7908))*$H$54</f>
        <v>80706.971247414811</v>
      </c>
      <c r="I89" s="122">
        <f t="shared" si="22"/>
        <v>183760.92590916087</v>
      </c>
    </row>
    <row r="90" spans="1:10" x14ac:dyDescent="0.25">
      <c r="A90" s="140" t="s">
        <v>189</v>
      </c>
      <c r="B90" s="159"/>
      <c r="C90" s="160">
        <f t="shared" ref="C90:I90" si="26">SUM(C86:C89)</f>
        <v>26087.83783783784</v>
      </c>
      <c r="D90" s="160">
        <f t="shared" si="26"/>
        <v>67828.378378378387</v>
      </c>
      <c r="E90" s="160">
        <f t="shared" si="26"/>
        <v>10435.135135135137</v>
      </c>
      <c r="F90" s="160">
        <f t="shared" si="26"/>
        <v>15775.280898876405</v>
      </c>
      <c r="G90" s="160">
        <f t="shared" si="26"/>
        <v>70200.000000000015</v>
      </c>
      <c r="H90" s="160">
        <f t="shared" si="26"/>
        <v>149054.79452054796</v>
      </c>
      <c r="I90" s="161">
        <f t="shared" si="26"/>
        <v>339381.42677077575</v>
      </c>
    </row>
    <row r="91" spans="1:10" ht="15.75" thickBot="1" x14ac:dyDescent="0.3">
      <c r="A91" s="114" t="s">
        <v>190</v>
      </c>
      <c r="B91" s="166"/>
      <c r="C91" s="167">
        <f t="shared" ref="C91:H91" si="27">SUM(C81,C84,C90)</f>
        <v>124716.21621621621</v>
      </c>
      <c r="D91" s="167">
        <f t="shared" si="27"/>
        <v>324262.16216216225</v>
      </c>
      <c r="E91" s="167">
        <f t="shared" si="27"/>
        <v>49886.486486486494</v>
      </c>
      <c r="F91" s="167">
        <f t="shared" si="27"/>
        <v>75415.730337078654</v>
      </c>
      <c r="G91" s="167">
        <f t="shared" si="27"/>
        <v>335600</v>
      </c>
      <c r="H91" s="167">
        <f t="shared" si="27"/>
        <v>712575.34246575355</v>
      </c>
      <c r="I91" s="124">
        <f>SUM(I81,I84,I90)</f>
        <v>1622455.937667697</v>
      </c>
    </row>
    <row r="95" spans="1:10" ht="15.75" thickBot="1" x14ac:dyDescent="0.3">
      <c r="A95" t="s">
        <v>192</v>
      </c>
    </row>
    <row r="96" spans="1:10" x14ac:dyDescent="0.25">
      <c r="A96" s="69" t="s">
        <v>13</v>
      </c>
      <c r="B96" s="70" t="s">
        <v>0</v>
      </c>
      <c r="C96" s="70" t="s">
        <v>191</v>
      </c>
      <c r="D96" s="168" t="s">
        <v>169</v>
      </c>
      <c r="E96" s="168" t="s">
        <v>170</v>
      </c>
      <c r="F96" s="168" t="s">
        <v>171</v>
      </c>
      <c r="G96" s="169" t="s">
        <v>172</v>
      </c>
    </row>
    <row r="97" spans="1:7" x14ac:dyDescent="0.25">
      <c r="A97" s="367" t="s">
        <v>174</v>
      </c>
      <c r="B97" s="170" t="s">
        <v>175</v>
      </c>
      <c r="C97" s="150">
        <f>$G$55</f>
        <v>16200.000000000002</v>
      </c>
      <c r="D97" s="150">
        <f>C97/0.85</f>
        <v>19058.823529411766</v>
      </c>
      <c r="E97" s="150">
        <f>C97/0.66</f>
        <v>24545.454545454548</v>
      </c>
      <c r="F97" s="150">
        <f>C97/0.5</f>
        <v>32400.000000000004</v>
      </c>
      <c r="G97" s="171">
        <f>C97/0.33</f>
        <v>49090.909090909096</v>
      </c>
    </row>
    <row r="98" spans="1:7" x14ac:dyDescent="0.25">
      <c r="A98" s="367"/>
      <c r="B98" s="170" t="s">
        <v>176</v>
      </c>
      <c r="C98" s="150">
        <f>$G$56</f>
        <v>43200</v>
      </c>
      <c r="D98" s="150">
        <f t="shared" ref="D98:D108" si="28">C98/0.85</f>
        <v>50823.529411764706</v>
      </c>
      <c r="E98" s="150">
        <f t="shared" ref="E98:E99" si="29">C98/0.66</f>
        <v>65454.545454545449</v>
      </c>
      <c r="F98" s="150">
        <f t="shared" ref="F98:F99" si="30">C98/0.5</f>
        <v>86400</v>
      </c>
      <c r="G98" s="171">
        <f t="shared" ref="G98:G99" si="31">C98/0.33</f>
        <v>130909.0909090909</v>
      </c>
    </row>
    <row r="99" spans="1:7" x14ac:dyDescent="0.25">
      <c r="A99" s="367"/>
      <c r="B99" s="170" t="s">
        <v>177</v>
      </c>
      <c r="C99" s="150">
        <f>$G$57+$G$58+$G$59+$G$60+$G$61</f>
        <v>122000</v>
      </c>
      <c r="D99" s="150">
        <f t="shared" si="28"/>
        <v>143529.41176470587</v>
      </c>
      <c r="E99" s="150">
        <f t="shared" si="29"/>
        <v>184848.48484848483</v>
      </c>
      <c r="F99" s="150">
        <f t="shared" si="30"/>
        <v>244000</v>
      </c>
      <c r="G99" s="171">
        <f t="shared" si="31"/>
        <v>369696.96969696967</v>
      </c>
    </row>
    <row r="100" spans="1:7" x14ac:dyDescent="0.25">
      <c r="A100" s="147" t="s">
        <v>178</v>
      </c>
      <c r="B100" s="172"/>
      <c r="C100" s="173">
        <f>SUM(C97:C99)</f>
        <v>181400</v>
      </c>
      <c r="D100" s="173">
        <f>SUM(D97:D99)</f>
        <v>213411.76470588235</v>
      </c>
      <c r="E100" s="173">
        <f>SUM(E97:E99)</f>
        <v>274848.48484848486</v>
      </c>
      <c r="F100" s="173">
        <f t="shared" ref="F100:G100" si="32">SUM(F97:F99)</f>
        <v>362800</v>
      </c>
      <c r="G100" s="153">
        <f t="shared" si="32"/>
        <v>549696.96969696973</v>
      </c>
    </row>
    <row r="101" spans="1:7" x14ac:dyDescent="0.25">
      <c r="A101" s="367" t="s">
        <v>179</v>
      </c>
      <c r="B101" s="170" t="s">
        <v>180</v>
      </c>
      <c r="C101" s="150">
        <f>$G$62</f>
        <v>54000.000000000007</v>
      </c>
      <c r="D101" s="150">
        <f t="shared" si="28"/>
        <v>63529.411764705896</v>
      </c>
      <c r="E101" s="150">
        <f t="shared" ref="E101:E102" si="33">C101/0.66</f>
        <v>81818.181818181823</v>
      </c>
      <c r="F101" s="150">
        <f t="shared" ref="F101:F102" si="34">C101/0.5</f>
        <v>108000.00000000001</v>
      </c>
      <c r="G101" s="171">
        <f t="shared" ref="G101:G102" si="35">C101/0.33</f>
        <v>163636.36363636365</v>
      </c>
    </row>
    <row r="102" spans="1:7" x14ac:dyDescent="0.25">
      <c r="A102" s="367"/>
      <c r="B102" s="170" t="s">
        <v>181</v>
      </c>
      <c r="C102" s="150">
        <f>$G$53</f>
        <v>30000.000000000004</v>
      </c>
      <c r="D102" s="150">
        <f t="shared" si="28"/>
        <v>35294.117647058825</v>
      </c>
      <c r="E102" s="150">
        <f t="shared" si="33"/>
        <v>45454.545454545456</v>
      </c>
      <c r="F102" s="150">
        <f t="shared" si="34"/>
        <v>60000.000000000007</v>
      </c>
      <c r="G102" s="171">
        <f t="shared" si="35"/>
        <v>90909.090909090912</v>
      </c>
    </row>
    <row r="103" spans="1:7" x14ac:dyDescent="0.25">
      <c r="A103" s="147" t="s">
        <v>182</v>
      </c>
      <c r="B103" s="172"/>
      <c r="C103" s="173">
        <f t="shared" ref="C103" si="36">SUM(C101:C102)</f>
        <v>84000.000000000015</v>
      </c>
      <c r="D103" s="173">
        <f t="shared" ref="D103:G103" si="37">SUM(D101:D102)</f>
        <v>98823.529411764728</v>
      </c>
      <c r="E103" s="173">
        <f t="shared" si="37"/>
        <v>127272.72727272728</v>
      </c>
      <c r="F103" s="173">
        <f t="shared" si="37"/>
        <v>168000.00000000003</v>
      </c>
      <c r="G103" s="153">
        <f t="shared" si="37"/>
        <v>254545.45454545456</v>
      </c>
    </row>
    <row r="104" spans="1:7" x14ac:dyDescent="0.25">
      <c r="A104" s="174" t="s">
        <v>183</v>
      </c>
      <c r="B104" s="175"/>
      <c r="C104" s="176">
        <f t="shared" ref="C104:G104" si="38">C103+C100</f>
        <v>265400</v>
      </c>
      <c r="D104" s="176">
        <f t="shared" si="38"/>
        <v>312235.29411764711</v>
      </c>
      <c r="E104" s="176">
        <f t="shared" si="38"/>
        <v>402121.21212121216</v>
      </c>
      <c r="F104" s="176">
        <f t="shared" si="38"/>
        <v>530800</v>
      </c>
      <c r="G104" s="177">
        <f t="shared" si="38"/>
        <v>804242.42424242431</v>
      </c>
    </row>
    <row r="105" spans="1:7" x14ac:dyDescent="0.25">
      <c r="A105" s="367" t="s">
        <v>184</v>
      </c>
      <c r="B105" s="170" t="s">
        <v>185</v>
      </c>
      <c r="C105" s="150">
        <f>(2421/(2421+832+3444+7908))*$G$54</f>
        <v>11636.713454296476</v>
      </c>
      <c r="D105" s="150">
        <f t="shared" si="28"/>
        <v>13690.251122701737</v>
      </c>
      <c r="E105" s="150">
        <f t="shared" ref="E105:E108" si="39">C105/0.66</f>
        <v>17631.384021661328</v>
      </c>
      <c r="F105" s="150">
        <f t="shared" ref="F105:F108" si="40">C105/0.5</f>
        <v>23273.426908592952</v>
      </c>
      <c r="G105" s="171">
        <f t="shared" ref="G105:G108" si="41">C105/0.33</f>
        <v>35262.768043322656</v>
      </c>
    </row>
    <row r="106" spans="1:7" x14ac:dyDescent="0.25">
      <c r="A106" s="367"/>
      <c r="B106" s="170" t="s">
        <v>186</v>
      </c>
      <c r="C106" s="150">
        <f>(832/(2421+832+3444+7908))*$G$54</f>
        <v>3999.0688120506684</v>
      </c>
      <c r="D106" s="150">
        <f t="shared" si="28"/>
        <v>4704.7868377066688</v>
      </c>
      <c r="E106" s="150">
        <f t="shared" si="39"/>
        <v>6059.1951697737395</v>
      </c>
      <c r="F106" s="150">
        <f t="shared" si="40"/>
        <v>7998.1376241013368</v>
      </c>
      <c r="G106" s="171">
        <f t="shared" si="41"/>
        <v>12118.390339547479</v>
      </c>
    </row>
    <row r="107" spans="1:7" x14ac:dyDescent="0.25">
      <c r="A107" s="367"/>
      <c r="B107" s="170" t="s">
        <v>187</v>
      </c>
      <c r="C107" s="150">
        <f>(3444/(2421+832+3444+7908))*$G$54</f>
        <v>16553.83772680589</v>
      </c>
      <c r="D107" s="150">
        <f t="shared" si="28"/>
        <v>19475.103208006931</v>
      </c>
      <c r="E107" s="150">
        <f t="shared" si="39"/>
        <v>25081.572313342258</v>
      </c>
      <c r="F107" s="150">
        <f t="shared" si="40"/>
        <v>33107.675453611781</v>
      </c>
      <c r="G107" s="171">
        <f t="shared" si="41"/>
        <v>50163.144626684516</v>
      </c>
    </row>
    <row r="108" spans="1:7" x14ac:dyDescent="0.25">
      <c r="A108" s="367"/>
      <c r="B108" s="170" t="s">
        <v>188</v>
      </c>
      <c r="C108" s="150">
        <f>(7908/(2421+832+3444+7908))*$G$54</f>
        <v>38010.380006846979</v>
      </c>
      <c r="D108" s="150">
        <f t="shared" si="28"/>
        <v>44718.09412570233</v>
      </c>
      <c r="E108" s="150">
        <f t="shared" si="39"/>
        <v>57591.484858859054</v>
      </c>
      <c r="F108" s="150">
        <f t="shared" si="40"/>
        <v>76020.760013693958</v>
      </c>
      <c r="G108" s="171">
        <f t="shared" si="41"/>
        <v>115182.96971771811</v>
      </c>
    </row>
    <row r="109" spans="1:7" x14ac:dyDescent="0.25">
      <c r="A109" s="147" t="s">
        <v>189</v>
      </c>
      <c r="B109" s="172"/>
      <c r="C109" s="173">
        <f t="shared" ref="C109" si="42">SUM(C105:C108)</f>
        <v>70200.000000000015</v>
      </c>
      <c r="D109" s="173">
        <f>SUM(D105:D108)</f>
        <v>82588.235294117665</v>
      </c>
      <c r="E109" s="173">
        <f>SUM(E105:E108)</f>
        <v>106363.63636363638</v>
      </c>
      <c r="F109" s="173">
        <f t="shared" ref="F109:G109" si="43">SUM(F105:F108)</f>
        <v>140400.00000000003</v>
      </c>
      <c r="G109" s="153">
        <f t="shared" si="43"/>
        <v>212727.27272727276</v>
      </c>
    </row>
    <row r="110" spans="1:7" ht="15.75" thickBot="1" x14ac:dyDescent="0.3">
      <c r="A110" s="88" t="s">
        <v>193</v>
      </c>
      <c r="B110" s="178"/>
      <c r="C110" s="179">
        <f t="shared" ref="C110" si="44">SUM(C100,C103,C109)</f>
        <v>335600</v>
      </c>
      <c r="D110" s="154">
        <f>D100+D103+D109</f>
        <v>394823.52941176476</v>
      </c>
      <c r="E110" s="154">
        <f t="shared" ref="E110:G110" si="45">E100+E103+E109</f>
        <v>508484.84848484851</v>
      </c>
      <c r="F110" s="154">
        <f t="shared" si="45"/>
        <v>671200</v>
      </c>
      <c r="G110" s="155">
        <f t="shared" si="45"/>
        <v>1016969.696969697</v>
      </c>
    </row>
    <row r="113" spans="2:7" x14ac:dyDescent="0.25">
      <c r="C113" s="138"/>
      <c r="D113" s="138"/>
      <c r="E113" s="138"/>
      <c r="F113" s="138"/>
      <c r="G113" s="138"/>
    </row>
    <row r="114" spans="2:7" x14ac:dyDescent="0.25">
      <c r="B114" s="24"/>
      <c r="F114" s="180"/>
    </row>
    <row r="115" spans="2:7" x14ac:dyDescent="0.25">
      <c r="B115" s="24"/>
    </row>
  </sheetData>
  <mergeCells count="12">
    <mergeCell ref="A1:D9"/>
    <mergeCell ref="F1:G7"/>
    <mergeCell ref="B37:H37"/>
    <mergeCell ref="I37:I38"/>
    <mergeCell ref="B51:H51"/>
    <mergeCell ref="I51:I52"/>
    <mergeCell ref="A97:A99"/>
    <mergeCell ref="A101:A102"/>
    <mergeCell ref="A105:A108"/>
    <mergeCell ref="A78:A80"/>
    <mergeCell ref="A82:A83"/>
    <mergeCell ref="A86:A89"/>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3:P65"/>
  <sheetViews>
    <sheetView topLeftCell="A40" workbookViewId="0">
      <selection activeCell="E65" sqref="E65"/>
    </sheetView>
  </sheetViews>
  <sheetFormatPr defaultRowHeight="15" x14ac:dyDescent="0.25"/>
  <cols>
    <col min="1" max="1" width="39.7109375" customWidth="1"/>
    <col min="2" max="2" width="15.5703125" bestFit="1" customWidth="1"/>
    <col min="3" max="3" width="7.5703125" bestFit="1" customWidth="1"/>
    <col min="4" max="4" width="9.140625" bestFit="1" customWidth="1"/>
    <col min="5" max="5" width="10.7109375" bestFit="1" customWidth="1"/>
    <col min="7" max="7" width="36.28515625" bestFit="1" customWidth="1"/>
    <col min="8" max="9" width="9" bestFit="1" customWidth="1"/>
    <col min="10" max="10" width="9.140625" bestFit="1" customWidth="1"/>
  </cols>
  <sheetData>
    <row r="3" spans="1:16" x14ac:dyDescent="0.25">
      <c r="A3" t="s">
        <v>194</v>
      </c>
      <c r="B3" t="s">
        <v>28</v>
      </c>
    </row>
    <row r="4" spans="1:16" x14ac:dyDescent="0.25">
      <c r="A4" t="s">
        <v>29</v>
      </c>
      <c r="B4">
        <v>1</v>
      </c>
      <c r="C4">
        <v>2</v>
      </c>
      <c r="D4">
        <v>3</v>
      </c>
      <c r="E4" t="s">
        <v>24</v>
      </c>
    </row>
    <row r="5" spans="1:16" x14ac:dyDescent="0.25">
      <c r="A5" s="18" t="s">
        <v>6</v>
      </c>
      <c r="B5">
        <v>3382</v>
      </c>
      <c r="C5">
        <v>20974</v>
      </c>
      <c r="D5">
        <v>34564</v>
      </c>
      <c r="E5">
        <v>58920</v>
      </c>
      <c r="N5" s="181"/>
      <c r="O5" s="181"/>
      <c r="P5" s="181"/>
    </row>
    <row r="6" spans="1:16" x14ac:dyDescent="0.25">
      <c r="A6" s="22" t="s">
        <v>6</v>
      </c>
      <c r="B6">
        <v>3382</v>
      </c>
      <c r="C6">
        <v>20974</v>
      </c>
      <c r="D6">
        <v>34564</v>
      </c>
      <c r="E6">
        <v>58920</v>
      </c>
    </row>
    <row r="7" spans="1:16" x14ac:dyDescent="0.25">
      <c r="A7" s="18" t="s">
        <v>195</v>
      </c>
      <c r="B7">
        <v>48892</v>
      </c>
      <c r="C7">
        <v>405698</v>
      </c>
      <c r="D7">
        <v>1553634</v>
      </c>
      <c r="E7">
        <v>2008224</v>
      </c>
    </row>
    <row r="8" spans="1:16" x14ac:dyDescent="0.25">
      <c r="A8" s="22" t="s">
        <v>196</v>
      </c>
      <c r="B8">
        <v>30333</v>
      </c>
      <c r="C8">
        <v>107997</v>
      </c>
      <c r="D8">
        <v>908729</v>
      </c>
      <c r="E8">
        <v>1047059</v>
      </c>
    </row>
    <row r="9" spans="1:16" x14ac:dyDescent="0.25">
      <c r="A9" s="22" t="s">
        <v>195</v>
      </c>
      <c r="B9">
        <v>18559</v>
      </c>
      <c r="C9">
        <v>297701</v>
      </c>
      <c r="D9">
        <v>644905</v>
      </c>
      <c r="E9">
        <v>961165</v>
      </c>
    </row>
    <row r="10" spans="1:16" x14ac:dyDescent="0.25">
      <c r="A10" s="18" t="s">
        <v>197</v>
      </c>
      <c r="B10">
        <v>228433</v>
      </c>
      <c r="C10">
        <v>409916</v>
      </c>
      <c r="D10">
        <v>1073629</v>
      </c>
      <c r="E10">
        <v>1711978</v>
      </c>
    </row>
    <row r="11" spans="1:16" x14ac:dyDescent="0.25">
      <c r="A11" s="22" t="s">
        <v>198</v>
      </c>
      <c r="B11">
        <v>23413</v>
      </c>
      <c r="C11">
        <v>65307</v>
      </c>
      <c r="D11">
        <v>80624</v>
      </c>
      <c r="E11">
        <v>169344</v>
      </c>
    </row>
    <row r="12" spans="1:16" x14ac:dyDescent="0.25">
      <c r="A12" s="22" t="s">
        <v>199</v>
      </c>
      <c r="B12">
        <v>92054</v>
      </c>
      <c r="C12">
        <v>124974</v>
      </c>
      <c r="D12">
        <v>182482</v>
      </c>
      <c r="E12">
        <v>399510</v>
      </c>
    </row>
    <row r="13" spans="1:16" x14ac:dyDescent="0.25">
      <c r="A13" s="22" t="s">
        <v>200</v>
      </c>
      <c r="B13">
        <v>55627</v>
      </c>
      <c r="C13">
        <v>67592</v>
      </c>
      <c r="D13">
        <v>63289</v>
      </c>
      <c r="E13">
        <v>186508</v>
      </c>
    </row>
    <row r="14" spans="1:16" x14ac:dyDescent="0.25">
      <c r="A14" s="22" t="s">
        <v>201</v>
      </c>
      <c r="B14">
        <v>57339</v>
      </c>
      <c r="C14">
        <v>152043</v>
      </c>
      <c r="D14">
        <v>747234</v>
      </c>
      <c r="E14">
        <v>956616</v>
      </c>
    </row>
    <row r="15" spans="1:16" x14ac:dyDescent="0.25">
      <c r="A15" s="18" t="s">
        <v>24</v>
      </c>
      <c r="B15">
        <v>280707</v>
      </c>
      <c r="C15">
        <v>836588</v>
      </c>
      <c r="D15">
        <v>2661827</v>
      </c>
      <c r="E15">
        <v>3779122</v>
      </c>
    </row>
    <row r="18" spans="1:5" x14ac:dyDescent="0.25">
      <c r="B18" s="376" t="s">
        <v>202</v>
      </c>
      <c r="C18" s="376"/>
      <c r="D18" s="376"/>
      <c r="E18" s="376"/>
    </row>
    <row r="19" spans="1:5" x14ac:dyDescent="0.25">
      <c r="A19" s="9" t="s">
        <v>203</v>
      </c>
      <c r="B19" s="9">
        <v>1</v>
      </c>
      <c r="C19" s="9">
        <v>2</v>
      </c>
      <c r="D19" s="9">
        <v>3</v>
      </c>
      <c r="E19" s="9" t="s">
        <v>24</v>
      </c>
    </row>
    <row r="20" spans="1:5" x14ac:dyDescent="0.25">
      <c r="A20" s="181" t="s">
        <v>204</v>
      </c>
      <c r="B20" s="182">
        <v>3382</v>
      </c>
      <c r="C20" s="182">
        <v>20974</v>
      </c>
      <c r="D20" s="182">
        <v>34564</v>
      </c>
      <c r="E20" s="182">
        <v>58920</v>
      </c>
    </row>
    <row r="21" spans="1:5" x14ac:dyDescent="0.25">
      <c r="A21" t="s">
        <v>6</v>
      </c>
      <c r="B21" s="2">
        <v>3382</v>
      </c>
      <c r="C21" s="2">
        <v>20974</v>
      </c>
      <c r="D21" s="2">
        <v>34564</v>
      </c>
      <c r="E21" s="2">
        <v>58920</v>
      </c>
    </row>
    <row r="22" spans="1:5" x14ac:dyDescent="0.25">
      <c r="A22" s="181" t="s">
        <v>195</v>
      </c>
      <c r="B22" s="182">
        <v>48892</v>
      </c>
      <c r="C22" s="182">
        <v>405698</v>
      </c>
      <c r="D22" s="182">
        <v>1553634</v>
      </c>
      <c r="E22" s="182">
        <v>2008224</v>
      </c>
    </row>
    <row r="23" spans="1:5" x14ac:dyDescent="0.25">
      <c r="A23" s="3" t="s">
        <v>196</v>
      </c>
      <c r="B23" s="2">
        <v>30333</v>
      </c>
      <c r="C23" s="2">
        <v>107997</v>
      </c>
      <c r="D23" s="2">
        <v>908729</v>
      </c>
      <c r="E23" s="2">
        <v>1047059</v>
      </c>
    </row>
    <row r="24" spans="1:5" x14ac:dyDescent="0.25">
      <c r="A24" s="3" t="s">
        <v>195</v>
      </c>
      <c r="B24" s="2">
        <v>18559</v>
      </c>
      <c r="C24" s="2">
        <v>297701</v>
      </c>
      <c r="D24" s="2">
        <v>644905</v>
      </c>
      <c r="E24" s="2">
        <v>961165</v>
      </c>
    </row>
    <row r="25" spans="1:5" x14ac:dyDescent="0.25">
      <c r="A25" s="181" t="s">
        <v>197</v>
      </c>
      <c r="B25" s="182">
        <v>228433</v>
      </c>
      <c r="C25" s="182">
        <v>409916</v>
      </c>
      <c r="D25" s="182">
        <v>1073629</v>
      </c>
      <c r="E25" s="182">
        <v>1711978</v>
      </c>
    </row>
    <row r="26" spans="1:5" x14ac:dyDescent="0.25">
      <c r="A26" s="3" t="s">
        <v>198</v>
      </c>
      <c r="B26" s="2">
        <v>23413</v>
      </c>
      <c r="C26" s="2">
        <v>65307</v>
      </c>
      <c r="D26" s="2">
        <v>80624</v>
      </c>
      <c r="E26" s="2">
        <v>169344</v>
      </c>
    </row>
    <row r="27" spans="1:5" x14ac:dyDescent="0.25">
      <c r="A27" s="3" t="s">
        <v>199</v>
      </c>
      <c r="B27" s="2">
        <v>92054</v>
      </c>
      <c r="C27" s="2">
        <v>124974</v>
      </c>
      <c r="D27" s="2">
        <v>182482</v>
      </c>
      <c r="E27" s="2">
        <v>399510</v>
      </c>
    </row>
    <row r="28" spans="1:5" x14ac:dyDescent="0.25">
      <c r="A28" s="3" t="s">
        <v>200</v>
      </c>
      <c r="B28" s="2">
        <v>55627</v>
      </c>
      <c r="C28" s="2">
        <v>67592</v>
      </c>
      <c r="D28" s="2">
        <v>63289</v>
      </c>
      <c r="E28" s="2">
        <v>186508</v>
      </c>
    </row>
    <row r="29" spans="1:5" x14ac:dyDescent="0.25">
      <c r="A29" s="183" t="s">
        <v>201</v>
      </c>
      <c r="B29" s="184">
        <v>57339</v>
      </c>
      <c r="C29" s="184">
        <v>152043</v>
      </c>
      <c r="D29" s="184">
        <v>747234</v>
      </c>
      <c r="E29" s="184">
        <v>956616</v>
      </c>
    </row>
    <row r="30" spans="1:5" x14ac:dyDescent="0.25">
      <c r="A30" s="181" t="s">
        <v>24</v>
      </c>
      <c r="B30" s="182">
        <f>B25+B22+B20</f>
        <v>280707</v>
      </c>
      <c r="C30" s="182">
        <f>C25+C22+C20</f>
        <v>836588</v>
      </c>
      <c r="D30" s="182">
        <f>D25+D22+D20</f>
        <v>2661827</v>
      </c>
      <c r="E30" s="182">
        <f>E25+E22+E20</f>
        <v>3779122</v>
      </c>
    </row>
    <row r="31" spans="1:5" x14ac:dyDescent="0.25">
      <c r="A31" s="181"/>
      <c r="B31" s="181"/>
      <c r="C31" s="181"/>
      <c r="D31" s="181"/>
      <c r="E31" s="181"/>
    </row>
    <row r="32" spans="1:5" x14ac:dyDescent="0.25">
      <c r="A32" s="181"/>
      <c r="B32" s="181"/>
      <c r="C32" s="181"/>
      <c r="D32" s="181"/>
      <c r="E32" s="181"/>
    </row>
    <row r="33" spans="1:7" x14ac:dyDescent="0.25">
      <c r="A33" s="377" t="s">
        <v>205</v>
      </c>
      <c r="B33" s="377"/>
      <c r="C33" s="377"/>
      <c r="D33" s="377"/>
      <c r="E33" s="181"/>
    </row>
    <row r="34" spans="1:7" x14ac:dyDescent="0.25">
      <c r="A34" t="s">
        <v>206</v>
      </c>
      <c r="B34">
        <v>1</v>
      </c>
      <c r="C34">
        <v>2</v>
      </c>
      <c r="D34">
        <v>3</v>
      </c>
      <c r="E34" s="181"/>
    </row>
    <row r="35" spans="1:7" x14ac:dyDescent="0.25">
      <c r="A35" t="s">
        <v>207</v>
      </c>
      <c r="B35" s="181">
        <v>0.05</v>
      </c>
      <c r="C35" s="181">
        <v>0.2</v>
      </c>
      <c r="D35" s="181">
        <v>0.75</v>
      </c>
      <c r="E35" s="181"/>
    </row>
    <row r="36" spans="1:7" x14ac:dyDescent="0.25">
      <c r="G36" s="3"/>
    </row>
    <row r="37" spans="1:7" x14ac:dyDescent="0.25">
      <c r="B37" s="376" t="s">
        <v>208</v>
      </c>
      <c r="C37" s="376"/>
      <c r="D37" s="376"/>
    </row>
    <row r="38" spans="1:7" x14ac:dyDescent="0.25">
      <c r="A38" s="9" t="s">
        <v>203</v>
      </c>
      <c r="B38" s="9">
        <v>1</v>
      </c>
      <c r="C38" s="9">
        <v>2</v>
      </c>
      <c r="D38" s="9">
        <v>3</v>
      </c>
    </row>
    <row r="39" spans="1:7" x14ac:dyDescent="0.25">
      <c r="A39" s="181" t="s">
        <v>204</v>
      </c>
      <c r="B39" s="182">
        <f t="shared" ref="B39:D48" si="0">B20*B$35</f>
        <v>169.10000000000002</v>
      </c>
      <c r="C39" s="182">
        <f t="shared" si="0"/>
        <v>4194.8</v>
      </c>
      <c r="D39" s="182">
        <f t="shared" si="0"/>
        <v>25923</v>
      </c>
      <c r="E39" s="181"/>
    </row>
    <row r="40" spans="1:7" x14ac:dyDescent="0.25">
      <c r="A40" t="s">
        <v>6</v>
      </c>
      <c r="B40" s="2">
        <f t="shared" si="0"/>
        <v>169.10000000000002</v>
      </c>
      <c r="C40" s="2">
        <f t="shared" si="0"/>
        <v>4194.8</v>
      </c>
      <c r="D40" s="2">
        <f t="shared" si="0"/>
        <v>25923</v>
      </c>
    </row>
    <row r="41" spans="1:7" x14ac:dyDescent="0.25">
      <c r="A41" s="181" t="s">
        <v>195</v>
      </c>
      <c r="B41" s="182">
        <f t="shared" si="0"/>
        <v>2444.6</v>
      </c>
      <c r="C41" s="182">
        <f t="shared" si="0"/>
        <v>81139.600000000006</v>
      </c>
      <c r="D41" s="182">
        <f t="shared" si="0"/>
        <v>1165225.5</v>
      </c>
      <c r="E41" s="181"/>
    </row>
    <row r="42" spans="1:7" x14ac:dyDescent="0.25">
      <c r="A42" s="3" t="s">
        <v>196</v>
      </c>
      <c r="B42" s="2">
        <f t="shared" si="0"/>
        <v>1516.65</v>
      </c>
      <c r="C42" s="2">
        <f t="shared" si="0"/>
        <v>21599.4</v>
      </c>
      <c r="D42" s="2">
        <f t="shared" si="0"/>
        <v>681546.75</v>
      </c>
    </row>
    <row r="43" spans="1:7" x14ac:dyDescent="0.25">
      <c r="A43" s="3" t="s">
        <v>195</v>
      </c>
      <c r="B43" s="2">
        <f t="shared" si="0"/>
        <v>927.95</v>
      </c>
      <c r="C43" s="2">
        <f t="shared" si="0"/>
        <v>59540.200000000004</v>
      </c>
      <c r="D43" s="2">
        <f t="shared" si="0"/>
        <v>483678.75</v>
      </c>
    </row>
    <row r="44" spans="1:7" x14ac:dyDescent="0.25">
      <c r="A44" s="181" t="s">
        <v>197</v>
      </c>
      <c r="B44" s="182">
        <f t="shared" si="0"/>
        <v>11421.650000000001</v>
      </c>
      <c r="C44" s="182">
        <f t="shared" si="0"/>
        <v>81983.200000000012</v>
      </c>
      <c r="D44" s="182">
        <f t="shared" si="0"/>
        <v>805221.75</v>
      </c>
      <c r="E44" s="181"/>
    </row>
    <row r="45" spans="1:7" x14ac:dyDescent="0.25">
      <c r="A45" s="3" t="s">
        <v>198</v>
      </c>
      <c r="B45" s="2">
        <f t="shared" si="0"/>
        <v>1170.6500000000001</v>
      </c>
      <c r="C45" s="2">
        <f t="shared" si="0"/>
        <v>13061.400000000001</v>
      </c>
      <c r="D45" s="2">
        <f t="shared" si="0"/>
        <v>60468</v>
      </c>
    </row>
    <row r="46" spans="1:7" x14ac:dyDescent="0.25">
      <c r="A46" s="3" t="s">
        <v>199</v>
      </c>
      <c r="B46" s="2">
        <f t="shared" si="0"/>
        <v>4602.7</v>
      </c>
      <c r="C46" s="2">
        <f t="shared" si="0"/>
        <v>24994.800000000003</v>
      </c>
      <c r="D46" s="2">
        <f t="shared" si="0"/>
        <v>136861.5</v>
      </c>
    </row>
    <row r="47" spans="1:7" x14ac:dyDescent="0.25">
      <c r="A47" s="3" t="s">
        <v>200</v>
      </c>
      <c r="B47" s="2">
        <f t="shared" si="0"/>
        <v>2781.3500000000004</v>
      </c>
      <c r="C47" s="2">
        <f t="shared" si="0"/>
        <v>13518.400000000001</v>
      </c>
      <c r="D47" s="2">
        <f t="shared" si="0"/>
        <v>47466.75</v>
      </c>
    </row>
    <row r="48" spans="1:7" x14ac:dyDescent="0.25">
      <c r="A48" s="183" t="s">
        <v>201</v>
      </c>
      <c r="B48" s="184">
        <f t="shared" si="0"/>
        <v>2866.9500000000003</v>
      </c>
      <c r="C48" s="184">
        <f t="shared" si="0"/>
        <v>30408.600000000002</v>
      </c>
      <c r="D48" s="184">
        <f t="shared" si="0"/>
        <v>560425.5</v>
      </c>
    </row>
    <row r="49" spans="1:5" x14ac:dyDescent="0.25">
      <c r="A49" s="181" t="s">
        <v>24</v>
      </c>
      <c r="B49" s="182">
        <f>B44+B41+B39</f>
        <v>14035.350000000002</v>
      </c>
      <c r="C49" s="182">
        <f t="shared" ref="C49:D49" si="1">C44+C41+C39</f>
        <v>167317.6</v>
      </c>
      <c r="D49" s="182">
        <f t="shared" si="1"/>
        <v>1996370.25</v>
      </c>
      <c r="E49" s="181"/>
    </row>
    <row r="51" spans="1:5" x14ac:dyDescent="0.25">
      <c r="A51" s="185" t="s">
        <v>209</v>
      </c>
      <c r="B51" s="18">
        <v>2</v>
      </c>
    </row>
    <row r="52" spans="1:5" x14ac:dyDescent="0.25">
      <c r="A52" s="185"/>
      <c r="B52" s="18"/>
    </row>
    <row r="53" spans="1:5" x14ac:dyDescent="0.25">
      <c r="A53" s="378" t="s">
        <v>210</v>
      </c>
      <c r="B53" s="378"/>
      <c r="C53" s="378"/>
      <c r="D53" s="378"/>
      <c r="E53" s="378"/>
    </row>
    <row r="54" spans="1:5" x14ac:dyDescent="0.25">
      <c r="A54" s="186" t="s">
        <v>203</v>
      </c>
      <c r="B54" s="186">
        <v>1</v>
      </c>
      <c r="C54" s="186">
        <v>2</v>
      </c>
      <c r="D54" s="186">
        <v>3</v>
      </c>
      <c r="E54" s="187" t="s">
        <v>211</v>
      </c>
    </row>
    <row r="55" spans="1:5" x14ac:dyDescent="0.25">
      <c r="A55" s="188" t="s">
        <v>204</v>
      </c>
      <c r="B55" s="189">
        <f>B56</f>
        <v>338.20000000000005</v>
      </c>
      <c r="C55" s="189">
        <f t="shared" ref="C55:D55" si="2">C56</f>
        <v>8389.6</v>
      </c>
      <c r="D55" s="189">
        <f t="shared" si="2"/>
        <v>51846</v>
      </c>
      <c r="E55" s="189">
        <f>SUM(B55:D55)</f>
        <v>60573.8</v>
      </c>
    </row>
    <row r="56" spans="1:5" x14ac:dyDescent="0.25">
      <c r="A56" s="170" t="s">
        <v>6</v>
      </c>
      <c r="B56" s="73">
        <f t="shared" ref="B56:D56" si="3">B40*$B$51</f>
        <v>338.20000000000005</v>
      </c>
      <c r="C56" s="73">
        <f t="shared" si="3"/>
        <v>8389.6</v>
      </c>
      <c r="D56" s="73">
        <f t="shared" si="3"/>
        <v>51846</v>
      </c>
      <c r="E56" s="73">
        <f>SUM(B56:D56)</f>
        <v>60573.8</v>
      </c>
    </row>
    <row r="57" spans="1:5" x14ac:dyDescent="0.25">
      <c r="A57" s="188" t="s">
        <v>195</v>
      </c>
      <c r="B57" s="189">
        <f>SUM(B58:B59)</f>
        <v>4889.2000000000007</v>
      </c>
      <c r="C57" s="189">
        <f t="shared" ref="C57:D57" si="4">SUM(C58:C59)</f>
        <v>162279.20000000001</v>
      </c>
      <c r="D57" s="189">
        <f t="shared" si="4"/>
        <v>2330451</v>
      </c>
      <c r="E57" s="189">
        <f t="shared" ref="E57:E64" si="5">SUM(B57:D57)</f>
        <v>2497619.4</v>
      </c>
    </row>
    <row r="58" spans="1:5" x14ac:dyDescent="0.25">
      <c r="A58" s="190" t="s">
        <v>196</v>
      </c>
      <c r="B58" s="73">
        <f t="shared" ref="B58:D59" si="6">B42*$B$51</f>
        <v>3033.3</v>
      </c>
      <c r="C58" s="73">
        <f t="shared" si="6"/>
        <v>43198.8</v>
      </c>
      <c r="D58" s="73">
        <f t="shared" si="6"/>
        <v>1363093.5</v>
      </c>
      <c r="E58" s="73">
        <f t="shared" si="5"/>
        <v>1409325.6</v>
      </c>
    </row>
    <row r="59" spans="1:5" x14ac:dyDescent="0.25">
      <c r="A59" s="190" t="s">
        <v>195</v>
      </c>
      <c r="B59" s="73">
        <f t="shared" si="6"/>
        <v>1855.9</v>
      </c>
      <c r="C59" s="73">
        <f t="shared" si="6"/>
        <v>119080.40000000001</v>
      </c>
      <c r="D59" s="73">
        <f t="shared" si="6"/>
        <v>967357.5</v>
      </c>
      <c r="E59" s="73">
        <f t="shared" si="5"/>
        <v>1088293.8</v>
      </c>
    </row>
    <row r="60" spans="1:5" x14ac:dyDescent="0.25">
      <c r="A60" s="188" t="s">
        <v>197</v>
      </c>
      <c r="B60" s="189">
        <f>SUM(B61:B64)</f>
        <v>22843.300000000003</v>
      </c>
      <c r="C60" s="189">
        <f t="shared" ref="C60:D60" si="7">SUM(C61:C64)</f>
        <v>163966.40000000002</v>
      </c>
      <c r="D60" s="189">
        <f t="shared" si="7"/>
        <v>1610443.5</v>
      </c>
      <c r="E60" s="189">
        <f t="shared" si="5"/>
        <v>1797253.2</v>
      </c>
    </row>
    <row r="61" spans="1:5" x14ac:dyDescent="0.25">
      <c r="A61" s="190" t="s">
        <v>198</v>
      </c>
      <c r="B61" s="73">
        <f t="shared" ref="B61:D64" si="8">B45*$B$51</f>
        <v>2341.3000000000002</v>
      </c>
      <c r="C61" s="73">
        <f t="shared" si="8"/>
        <v>26122.800000000003</v>
      </c>
      <c r="D61" s="73">
        <f t="shared" si="8"/>
        <v>120936</v>
      </c>
      <c r="E61" s="73">
        <f t="shared" si="5"/>
        <v>149400.1</v>
      </c>
    </row>
    <row r="62" spans="1:5" x14ac:dyDescent="0.25">
      <c r="A62" s="190" t="s">
        <v>199</v>
      </c>
      <c r="B62" s="73">
        <f t="shared" si="8"/>
        <v>9205.4</v>
      </c>
      <c r="C62" s="73">
        <f t="shared" si="8"/>
        <v>49989.600000000006</v>
      </c>
      <c r="D62" s="73">
        <f t="shared" si="8"/>
        <v>273723</v>
      </c>
      <c r="E62" s="73">
        <f t="shared" si="5"/>
        <v>332918</v>
      </c>
    </row>
    <row r="63" spans="1:5" x14ac:dyDescent="0.25">
      <c r="A63" s="190" t="s">
        <v>200</v>
      </c>
      <c r="B63" s="73">
        <f t="shared" si="8"/>
        <v>5562.7000000000007</v>
      </c>
      <c r="C63" s="73">
        <f t="shared" si="8"/>
        <v>27036.800000000003</v>
      </c>
      <c r="D63" s="73">
        <f t="shared" si="8"/>
        <v>94933.5</v>
      </c>
      <c r="E63" s="73">
        <f t="shared" si="5"/>
        <v>127533</v>
      </c>
    </row>
    <row r="64" spans="1:5" x14ac:dyDescent="0.25">
      <c r="A64" s="191" t="s">
        <v>201</v>
      </c>
      <c r="B64" s="80">
        <f t="shared" si="8"/>
        <v>5733.9000000000005</v>
      </c>
      <c r="C64" s="80">
        <f t="shared" si="8"/>
        <v>60817.200000000004</v>
      </c>
      <c r="D64" s="80">
        <f t="shared" si="8"/>
        <v>1120851</v>
      </c>
      <c r="E64" s="80">
        <f t="shared" si="5"/>
        <v>1187402.1000000001</v>
      </c>
    </row>
    <row r="65" spans="1:5" x14ac:dyDescent="0.25">
      <c r="A65" s="192" t="s">
        <v>211</v>
      </c>
      <c r="B65" s="73">
        <f>B60+B57+B55</f>
        <v>28070.700000000004</v>
      </c>
      <c r="C65" s="73">
        <f t="shared" ref="C65:E65" si="9">C60+C57+C55</f>
        <v>334635.2</v>
      </c>
      <c r="D65" s="73">
        <f t="shared" si="9"/>
        <v>3992740.5</v>
      </c>
      <c r="E65" s="189">
        <f t="shared" si="9"/>
        <v>4355446.3999999994</v>
      </c>
    </row>
  </sheetData>
  <mergeCells count="4">
    <mergeCell ref="B18:E18"/>
    <mergeCell ref="A33:D33"/>
    <mergeCell ref="B37:D37"/>
    <mergeCell ref="A53:E53"/>
  </mergeCell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12ADF-A010-4F39-9450-DF6887E52442}">
  <sheetPr codeName="Sheet7"/>
  <dimension ref="B1:C16"/>
  <sheetViews>
    <sheetView workbookViewId="0">
      <selection activeCell="C13" sqref="C13"/>
    </sheetView>
  </sheetViews>
  <sheetFormatPr defaultRowHeight="15" x14ac:dyDescent="0.25"/>
  <sheetData>
    <row r="1" spans="2:3" x14ac:dyDescent="0.25">
      <c r="C1" t="s">
        <v>306</v>
      </c>
    </row>
    <row r="2" spans="2:3" x14ac:dyDescent="0.25">
      <c r="C2" t="s">
        <v>244</v>
      </c>
    </row>
    <row r="4" spans="2:3" x14ac:dyDescent="0.25">
      <c r="B4" s="265">
        <v>2011</v>
      </c>
      <c r="C4" s="2">
        <v>0</v>
      </c>
    </row>
    <row r="5" spans="2:3" x14ac:dyDescent="0.25">
      <c r="B5" s="265">
        <v>2012</v>
      </c>
      <c r="C5" s="2">
        <v>47</v>
      </c>
    </row>
    <row r="6" spans="2:3" x14ac:dyDescent="0.25">
      <c r="B6" s="265">
        <v>2013</v>
      </c>
      <c r="C6" s="2">
        <v>701</v>
      </c>
    </row>
    <row r="7" spans="2:3" x14ac:dyDescent="0.25">
      <c r="B7" s="265">
        <v>2014</v>
      </c>
      <c r="C7" s="2">
        <v>2678</v>
      </c>
    </row>
    <row r="8" spans="2:3" x14ac:dyDescent="0.25">
      <c r="B8" s="265">
        <v>2015</v>
      </c>
      <c r="C8" s="2">
        <v>342</v>
      </c>
    </row>
    <row r="9" spans="2:3" x14ac:dyDescent="0.25">
      <c r="B9" s="265">
        <v>2016</v>
      </c>
      <c r="C9" s="2">
        <v>3742</v>
      </c>
    </row>
    <row r="10" spans="2:3" x14ac:dyDescent="0.25">
      <c r="B10" s="265">
        <v>2017</v>
      </c>
      <c r="C10" s="2">
        <v>372</v>
      </c>
    </row>
    <row r="11" spans="2:3" x14ac:dyDescent="0.25">
      <c r="B11" s="265">
        <v>2018</v>
      </c>
      <c r="C11" s="2">
        <v>619</v>
      </c>
    </row>
    <row r="13" spans="2:3" x14ac:dyDescent="0.25">
      <c r="C13" s="2">
        <f>AVERAGE(C6:C11)</f>
        <v>1409</v>
      </c>
    </row>
    <row r="14" spans="2:3" x14ac:dyDescent="0.25">
      <c r="C14" s="2">
        <f>GEOMEAN(C6:C11)</f>
        <v>906.04272613764556</v>
      </c>
    </row>
    <row r="16" spans="2:3" x14ac:dyDescent="0.25">
      <c r="C16" s="269">
        <v>1000</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FFA6-46AC-4FC6-B182-76B1E49DCAB2}">
  <sheetPr codeName="Sheet8"/>
  <dimension ref="B1:O36"/>
  <sheetViews>
    <sheetView workbookViewId="0">
      <pane xSplit="2" ySplit="2" topLeftCell="C3" activePane="bottomRight" state="frozen"/>
      <selection pane="topRight" activeCell="C1" sqref="C1"/>
      <selection pane="bottomLeft" activeCell="A3" sqref="A3"/>
      <selection pane="bottomRight" activeCell="J42" sqref="J42"/>
    </sheetView>
  </sheetViews>
  <sheetFormatPr defaultRowHeight="15" x14ac:dyDescent="0.25"/>
  <cols>
    <col min="3" max="3" width="11.140625" customWidth="1"/>
    <col min="11" max="11" width="8.85546875" style="2"/>
    <col min="12" max="13" width="10.5703125" style="2" customWidth="1"/>
  </cols>
  <sheetData>
    <row r="1" spans="2:15" x14ac:dyDescent="0.25">
      <c r="C1" t="s">
        <v>292</v>
      </c>
    </row>
    <row r="2" spans="2:15" ht="60" x14ac:dyDescent="0.25">
      <c r="B2" s="263" t="s">
        <v>10</v>
      </c>
      <c r="C2" s="266" t="s">
        <v>286</v>
      </c>
      <c r="D2" s="181" t="s">
        <v>287</v>
      </c>
      <c r="E2" s="182" t="s">
        <v>288</v>
      </c>
      <c r="F2" s="252" t="s">
        <v>289</v>
      </c>
      <c r="G2" s="253" t="s">
        <v>290</v>
      </c>
      <c r="H2" s="253" t="s">
        <v>291</v>
      </c>
      <c r="J2" s="279" t="s">
        <v>403</v>
      </c>
      <c r="K2" s="289" t="s">
        <v>399</v>
      </c>
      <c r="L2" s="289" t="s">
        <v>400</v>
      </c>
      <c r="M2" s="289" t="s">
        <v>401</v>
      </c>
      <c r="N2" s="279" t="s">
        <v>374</v>
      </c>
      <c r="O2" s="289" t="s">
        <v>402</v>
      </c>
    </row>
    <row r="3" spans="2:15" x14ac:dyDescent="0.25">
      <c r="B3" s="264">
        <v>1989</v>
      </c>
      <c r="C3" s="256">
        <v>21802</v>
      </c>
      <c r="D3" s="256"/>
      <c r="E3" s="256"/>
      <c r="F3" s="256"/>
      <c r="G3" s="254">
        <v>0</v>
      </c>
      <c r="H3" s="254"/>
    </row>
    <row r="4" spans="2:15" x14ac:dyDescent="0.25">
      <c r="B4" s="264">
        <v>1990</v>
      </c>
      <c r="C4" s="256">
        <v>27325</v>
      </c>
      <c r="D4" s="256"/>
      <c r="E4" s="256"/>
      <c r="F4" s="256"/>
      <c r="G4" s="254">
        <v>0</v>
      </c>
      <c r="H4" s="254"/>
    </row>
    <row r="5" spans="2:15" x14ac:dyDescent="0.25">
      <c r="B5" s="264">
        <v>1991</v>
      </c>
      <c r="C5" s="256">
        <v>26689</v>
      </c>
      <c r="D5" s="256"/>
      <c r="E5" s="256"/>
      <c r="F5" s="256"/>
      <c r="G5" s="254">
        <v>0</v>
      </c>
      <c r="H5" s="254"/>
    </row>
    <row r="6" spans="2:15" x14ac:dyDescent="0.25">
      <c r="B6" s="264">
        <v>1992</v>
      </c>
      <c r="C6" s="256">
        <v>16461</v>
      </c>
      <c r="D6" s="256"/>
      <c r="E6" s="256"/>
      <c r="F6" s="256"/>
      <c r="G6" s="254">
        <v>0</v>
      </c>
      <c r="H6" s="254"/>
    </row>
    <row r="7" spans="2:15" x14ac:dyDescent="0.25">
      <c r="B7" s="264">
        <v>1993</v>
      </c>
      <c r="C7" s="256">
        <v>27726</v>
      </c>
      <c r="D7" s="256"/>
      <c r="E7" s="256"/>
      <c r="F7" s="256"/>
      <c r="G7" s="254">
        <v>0.1</v>
      </c>
      <c r="H7" s="254"/>
    </row>
    <row r="8" spans="2:15" x14ac:dyDescent="0.25">
      <c r="B8" s="264">
        <v>1994</v>
      </c>
      <c r="C8" s="256">
        <v>7330</v>
      </c>
      <c r="D8" s="256"/>
      <c r="E8" s="256"/>
      <c r="F8" s="256"/>
      <c r="G8" s="254">
        <v>0.05</v>
      </c>
      <c r="H8" s="254"/>
    </row>
    <row r="9" spans="2:15" x14ac:dyDescent="0.25">
      <c r="B9" s="264">
        <v>1995</v>
      </c>
      <c r="C9" s="256">
        <v>3448</v>
      </c>
      <c r="D9" s="256"/>
      <c r="E9" s="256"/>
      <c r="F9" s="256"/>
      <c r="G9" s="254">
        <v>0.05</v>
      </c>
      <c r="H9" s="254"/>
    </row>
    <row r="10" spans="2:15" x14ac:dyDescent="0.25">
      <c r="B10" s="264">
        <v>1996</v>
      </c>
      <c r="C10" s="256">
        <v>6573</v>
      </c>
      <c r="D10" s="256"/>
      <c r="E10" s="256"/>
      <c r="F10" s="256"/>
      <c r="G10" s="254">
        <v>0.08</v>
      </c>
      <c r="H10" s="254"/>
    </row>
    <row r="11" spans="2:15" x14ac:dyDescent="0.25">
      <c r="B11" s="264">
        <v>1997</v>
      </c>
      <c r="C11" s="256">
        <v>9693</v>
      </c>
      <c r="D11" s="256"/>
      <c r="E11" s="256"/>
      <c r="F11" s="256"/>
      <c r="G11" s="254">
        <v>0.01</v>
      </c>
      <c r="H11" s="254"/>
    </row>
    <row r="12" spans="2:15" x14ac:dyDescent="0.25">
      <c r="B12" s="264">
        <v>1998</v>
      </c>
      <c r="C12" s="256">
        <v>4014</v>
      </c>
      <c r="D12" s="256"/>
      <c r="E12" s="256"/>
      <c r="F12" s="256"/>
      <c r="G12" s="254">
        <v>0.01</v>
      </c>
      <c r="H12" s="254"/>
    </row>
    <row r="13" spans="2:15" x14ac:dyDescent="0.25">
      <c r="B13" s="264">
        <v>1999</v>
      </c>
      <c r="C13" s="256">
        <v>1025</v>
      </c>
      <c r="D13" s="256"/>
      <c r="E13" s="256"/>
      <c r="F13" s="256"/>
      <c r="G13" s="254">
        <v>0.06</v>
      </c>
      <c r="H13" s="254"/>
    </row>
    <row r="14" spans="2:15" x14ac:dyDescent="0.25">
      <c r="B14" s="264">
        <v>2000</v>
      </c>
      <c r="C14" s="256">
        <v>20735</v>
      </c>
      <c r="D14" s="256"/>
      <c r="E14" s="256"/>
      <c r="F14" s="256"/>
      <c r="G14" s="254">
        <v>0.06</v>
      </c>
      <c r="H14" s="254"/>
    </row>
    <row r="15" spans="2:15" x14ac:dyDescent="0.25">
      <c r="B15" s="264">
        <v>2001</v>
      </c>
      <c r="C15" s="256">
        <v>29103</v>
      </c>
      <c r="D15" s="256"/>
      <c r="E15" s="256"/>
      <c r="F15" s="256"/>
      <c r="G15" s="254">
        <v>0.03</v>
      </c>
      <c r="H15" s="254"/>
    </row>
    <row r="16" spans="2:15" x14ac:dyDescent="0.25">
      <c r="B16" s="264">
        <v>2002</v>
      </c>
      <c r="C16" s="256">
        <v>27565</v>
      </c>
      <c r="D16" s="256"/>
      <c r="E16" s="256"/>
      <c r="F16" s="256"/>
      <c r="G16" s="254">
        <v>0.01</v>
      </c>
      <c r="H16" s="254"/>
    </row>
    <row r="17" spans="2:15" x14ac:dyDescent="0.25">
      <c r="B17" s="265">
        <v>2003</v>
      </c>
      <c r="C17" s="256">
        <v>4855</v>
      </c>
      <c r="D17" s="256"/>
      <c r="E17" s="256"/>
      <c r="F17" s="256"/>
      <c r="G17" s="254">
        <v>0.01</v>
      </c>
      <c r="H17" s="254"/>
      <c r="J17" s="1">
        <f t="shared" ref="J17:J23" si="0">J18-1</f>
        <v>2003</v>
      </c>
      <c r="K17" s="2">
        <v>240459</v>
      </c>
      <c r="L17" s="2">
        <v>122399</v>
      </c>
      <c r="M17" s="290">
        <f t="shared" ref="M17:M23" si="1">L17/K17</f>
        <v>0.50902232813078319</v>
      </c>
      <c r="O17" s="230"/>
    </row>
    <row r="18" spans="2:15" x14ac:dyDescent="0.25">
      <c r="B18" s="265">
        <v>2004</v>
      </c>
      <c r="C18" s="256">
        <v>27556</v>
      </c>
      <c r="D18" s="256"/>
      <c r="E18" s="256"/>
      <c r="F18" s="256"/>
      <c r="G18" s="254">
        <v>0.05</v>
      </c>
      <c r="H18" s="254"/>
      <c r="J18" s="1">
        <f t="shared" si="0"/>
        <v>2004</v>
      </c>
      <c r="K18" s="2">
        <v>172923</v>
      </c>
      <c r="L18" s="2">
        <v>159500</v>
      </c>
      <c r="M18" s="290">
        <f t="shared" si="1"/>
        <v>0.92237585514940179</v>
      </c>
      <c r="O18" s="230"/>
    </row>
    <row r="19" spans="2:15" x14ac:dyDescent="0.25">
      <c r="B19" s="265">
        <v>2005</v>
      </c>
      <c r="C19" s="256">
        <v>14011</v>
      </c>
      <c r="D19" s="256"/>
      <c r="E19" s="256"/>
      <c r="F19" s="256"/>
      <c r="G19" s="254">
        <v>0</v>
      </c>
      <c r="H19" s="254"/>
      <c r="J19" s="1">
        <f t="shared" si="0"/>
        <v>2005</v>
      </c>
      <c r="K19" s="2">
        <v>140542</v>
      </c>
      <c r="L19" s="2">
        <v>140542</v>
      </c>
      <c r="M19" s="290">
        <f t="shared" si="1"/>
        <v>1</v>
      </c>
      <c r="N19">
        <v>0.02</v>
      </c>
      <c r="O19" s="230">
        <f>M19*N19</f>
        <v>0.02</v>
      </c>
    </row>
    <row r="20" spans="2:15" x14ac:dyDescent="0.25">
      <c r="B20" s="265">
        <v>2006</v>
      </c>
      <c r="C20" s="256"/>
      <c r="D20" s="256"/>
      <c r="E20" s="256"/>
      <c r="F20" s="256">
        <v>6208</v>
      </c>
      <c r="G20" s="254">
        <v>0.03</v>
      </c>
      <c r="H20" s="257">
        <f>F20*(1-G20)</f>
        <v>6021.76</v>
      </c>
      <c r="J20" s="1">
        <f t="shared" si="0"/>
        <v>2006</v>
      </c>
      <c r="K20" s="2">
        <v>225670</v>
      </c>
      <c r="L20" s="2">
        <v>121843</v>
      </c>
      <c r="M20" s="290">
        <f t="shared" si="1"/>
        <v>0.53991669251562013</v>
      </c>
      <c r="N20">
        <v>4.3999999999999997E-2</v>
      </c>
      <c r="O20" s="230">
        <f t="shared" ref="O20:O23" si="2">M20*N20</f>
        <v>2.3756334470687285E-2</v>
      </c>
    </row>
    <row r="21" spans="2:15" x14ac:dyDescent="0.25">
      <c r="B21" s="265">
        <v>2007</v>
      </c>
      <c r="C21" s="256"/>
      <c r="D21" s="256"/>
      <c r="E21" s="256"/>
      <c r="F21" s="256">
        <v>1870</v>
      </c>
      <c r="G21" s="254">
        <v>0.02</v>
      </c>
      <c r="H21" s="257">
        <f t="shared" ref="H21:H31" si="3">F21*(1-G21)</f>
        <v>1832.6</v>
      </c>
      <c r="J21" s="1">
        <f t="shared" si="0"/>
        <v>2007</v>
      </c>
      <c r="K21" s="2">
        <v>252133</v>
      </c>
      <c r="L21" s="2">
        <v>119908</v>
      </c>
      <c r="M21" s="290">
        <f t="shared" si="1"/>
        <v>0.47557439922580541</v>
      </c>
      <c r="N21">
        <v>2.4E-2</v>
      </c>
      <c r="O21" s="230">
        <f t="shared" si="2"/>
        <v>1.141378558141933E-2</v>
      </c>
    </row>
    <row r="22" spans="2:15" x14ac:dyDescent="0.25">
      <c r="B22" s="265">
        <v>2008</v>
      </c>
      <c r="C22" s="256"/>
      <c r="D22" s="256"/>
      <c r="E22" s="256"/>
      <c r="F22" s="256">
        <v>20248</v>
      </c>
      <c r="G22" s="254">
        <v>0</v>
      </c>
      <c r="H22" s="257">
        <f t="shared" si="3"/>
        <v>20248</v>
      </c>
      <c r="J22" s="1">
        <f t="shared" si="0"/>
        <v>2008</v>
      </c>
      <c r="K22" s="2">
        <v>154772</v>
      </c>
      <c r="L22" s="2">
        <v>126326</v>
      </c>
      <c r="M22" s="290">
        <f t="shared" si="1"/>
        <v>0.81620706587754888</v>
      </c>
      <c r="N22">
        <v>1.4999999999999999E-2</v>
      </c>
      <c r="O22" s="230">
        <f t="shared" si="2"/>
        <v>1.2243105988163232E-2</v>
      </c>
    </row>
    <row r="23" spans="2:15" x14ac:dyDescent="0.25">
      <c r="B23" s="265">
        <v>2009</v>
      </c>
      <c r="C23" s="256">
        <v>16034</v>
      </c>
      <c r="D23" s="256">
        <v>2285</v>
      </c>
      <c r="E23" s="256">
        <v>14452</v>
      </c>
      <c r="F23" s="256">
        <v>7767</v>
      </c>
      <c r="G23" s="254">
        <v>0.03</v>
      </c>
      <c r="H23" s="257">
        <f t="shared" si="3"/>
        <v>7533.99</v>
      </c>
      <c r="J23" s="1">
        <f t="shared" si="0"/>
        <v>2009</v>
      </c>
      <c r="K23" s="2">
        <v>227743</v>
      </c>
      <c r="L23" s="2">
        <v>159089</v>
      </c>
      <c r="M23" s="290">
        <f t="shared" si="1"/>
        <v>0.69854616826861859</v>
      </c>
      <c r="N23">
        <v>5.0000000000000001E-3</v>
      </c>
      <c r="O23" s="230">
        <f t="shared" si="2"/>
        <v>3.4927308413430932E-3</v>
      </c>
    </row>
    <row r="24" spans="2:15" x14ac:dyDescent="0.25">
      <c r="B24" s="265">
        <v>2010</v>
      </c>
      <c r="C24" s="256">
        <v>35821</v>
      </c>
      <c r="D24" s="256">
        <v>4129</v>
      </c>
      <c r="E24" s="256">
        <v>21604</v>
      </c>
      <c r="F24" s="256">
        <v>21700</v>
      </c>
      <c r="G24" s="254">
        <v>0.04</v>
      </c>
      <c r="H24" s="257">
        <f t="shared" si="3"/>
        <v>20832</v>
      </c>
      <c r="J24" s="1">
        <f>J25-1</f>
        <v>2010</v>
      </c>
      <c r="K24" s="2">
        <v>241918</v>
      </c>
      <c r="M24" s="290"/>
      <c r="O24" s="230"/>
    </row>
    <row r="25" spans="2:15" x14ac:dyDescent="0.25">
      <c r="B25" s="265">
        <v>2011</v>
      </c>
      <c r="C25" s="256">
        <v>18634</v>
      </c>
      <c r="D25" s="256">
        <v>0</v>
      </c>
      <c r="E25" s="256">
        <v>17013</v>
      </c>
      <c r="F25" s="256">
        <v>17013</v>
      </c>
      <c r="G25" s="254">
        <v>0.05</v>
      </c>
      <c r="H25" s="257">
        <f t="shared" si="3"/>
        <v>16162.349999999999</v>
      </c>
      <c r="J25" s="1">
        <v>2011</v>
      </c>
      <c r="K25" s="2">
        <v>256120</v>
      </c>
      <c r="M25" s="290"/>
      <c r="O25" s="230"/>
    </row>
    <row r="26" spans="2:15" x14ac:dyDescent="0.25">
      <c r="B26" s="265">
        <v>2012</v>
      </c>
      <c r="C26" s="256">
        <v>66520</v>
      </c>
      <c r="D26" s="256">
        <v>12107</v>
      </c>
      <c r="E26" s="256">
        <v>28473</v>
      </c>
      <c r="F26" s="256">
        <v>28473</v>
      </c>
      <c r="G26" s="254">
        <v>0.02</v>
      </c>
      <c r="H26" s="257">
        <f t="shared" si="3"/>
        <v>27903.54</v>
      </c>
    </row>
    <row r="27" spans="2:15" x14ac:dyDescent="0.25">
      <c r="B27" s="265">
        <v>2013</v>
      </c>
      <c r="C27" s="256">
        <v>29015</v>
      </c>
      <c r="D27" s="256">
        <v>6262</v>
      </c>
      <c r="E27" s="256">
        <v>16720</v>
      </c>
      <c r="F27" s="256">
        <v>16720</v>
      </c>
      <c r="G27" s="254">
        <v>0.03</v>
      </c>
      <c r="H27" s="257">
        <f t="shared" si="3"/>
        <v>16218.4</v>
      </c>
    </row>
    <row r="28" spans="2:15" x14ac:dyDescent="0.25">
      <c r="B28" s="265">
        <v>2014</v>
      </c>
      <c r="C28" s="258">
        <v>99898</v>
      </c>
      <c r="D28" s="258">
        <v>16281</v>
      </c>
      <c r="E28" s="258">
        <v>53340</v>
      </c>
      <c r="F28" s="258">
        <v>53340</v>
      </c>
      <c r="G28" s="259">
        <v>0.02</v>
      </c>
      <c r="H28" s="257">
        <f t="shared" si="3"/>
        <v>52273.2</v>
      </c>
    </row>
    <row r="29" spans="2:15" x14ac:dyDescent="0.25">
      <c r="B29" s="265">
        <v>2015</v>
      </c>
      <c r="C29" s="258">
        <v>51435</v>
      </c>
      <c r="D29" s="258">
        <v>7916</v>
      </c>
      <c r="E29" s="258">
        <v>22804</v>
      </c>
      <c r="F29" s="258">
        <v>22804</v>
      </c>
      <c r="G29" s="259">
        <v>0.03</v>
      </c>
      <c r="H29" s="257">
        <f t="shared" si="3"/>
        <v>22119.88</v>
      </c>
    </row>
    <row r="30" spans="2:15" x14ac:dyDescent="0.25">
      <c r="B30" s="265">
        <v>2016</v>
      </c>
      <c r="C30" s="256">
        <v>73697</v>
      </c>
      <c r="D30" s="256">
        <v>14630</v>
      </c>
      <c r="E30" s="256">
        <v>45549</v>
      </c>
      <c r="F30" s="256">
        <v>45068</v>
      </c>
      <c r="G30" s="254">
        <v>0</v>
      </c>
      <c r="H30" s="257">
        <f t="shared" si="3"/>
        <v>45068</v>
      </c>
    </row>
    <row r="31" spans="2:15" x14ac:dyDescent="0.25">
      <c r="B31" s="265">
        <v>2017</v>
      </c>
      <c r="C31" s="256">
        <v>25854</v>
      </c>
      <c r="D31" s="256">
        <v>0</v>
      </c>
      <c r="E31" s="256">
        <v>20521</v>
      </c>
      <c r="F31" s="256">
        <v>20521</v>
      </c>
      <c r="G31" s="254">
        <v>0</v>
      </c>
      <c r="H31" s="257">
        <f t="shared" si="3"/>
        <v>20521</v>
      </c>
    </row>
    <row r="32" spans="2:15" x14ac:dyDescent="0.25">
      <c r="B32" s="265">
        <v>2018</v>
      </c>
      <c r="C32" s="2"/>
      <c r="D32" s="2"/>
      <c r="E32" s="2"/>
      <c r="F32" s="2"/>
      <c r="G32" s="255"/>
      <c r="H32" s="255"/>
    </row>
    <row r="33" spans="3:15" x14ac:dyDescent="0.25">
      <c r="C33" s="2"/>
      <c r="D33" s="2"/>
      <c r="E33" s="2"/>
      <c r="F33" s="2"/>
      <c r="G33" s="255"/>
      <c r="H33" s="255"/>
    </row>
    <row r="34" spans="3:15" x14ac:dyDescent="0.25">
      <c r="C34" s="260">
        <v>27434</v>
      </c>
      <c r="D34" s="232"/>
      <c r="E34" s="2">
        <f>AVERAGE(E22:E31)</f>
        <v>26719.555555555555</v>
      </c>
      <c r="F34" s="2">
        <f>AVERAGE(F22:F31)</f>
        <v>25365.4</v>
      </c>
      <c r="G34" s="261"/>
      <c r="H34" s="2">
        <f>AVERAGE(H22:H31)</f>
        <v>24888.036</v>
      </c>
      <c r="M34" s="280">
        <f>AVERAGE(M19:M25)</f>
        <v>0.70604886517751853</v>
      </c>
      <c r="N34" s="280">
        <f>AVERAGE(N19:N25)</f>
        <v>2.1600000000000001E-2</v>
      </c>
      <c r="O34" s="291">
        <f>AVERAGE(O19:O25)</f>
        <v>1.4181191376322589E-2</v>
      </c>
    </row>
    <row r="35" spans="3:15" x14ac:dyDescent="0.25">
      <c r="C35" s="2"/>
      <c r="D35" s="2"/>
      <c r="E35" s="2">
        <f>GEOMEAN(E22:E31)</f>
        <v>24226.734601027918</v>
      </c>
      <c r="F35" s="2">
        <f>GEOMEAN(F22:F31)</f>
        <v>22349.491293165509</v>
      </c>
      <c r="G35" s="255"/>
      <c r="H35" s="262">
        <f>GEOMEAN(H22:H31)</f>
        <v>21854.650299923844</v>
      </c>
      <c r="M35" s="280">
        <f>GEOMEAN(M19:M25)</f>
        <v>0.6809388885164982</v>
      </c>
      <c r="N35" s="280">
        <f>GEOMEAN(N19:N25)</f>
        <v>1.7376049113677051E-2</v>
      </c>
      <c r="O35" s="280">
        <f>GEOMEAN(O19:O25)</f>
        <v>1.1832027570275334E-2</v>
      </c>
    </row>
    <row r="36" spans="3:15" x14ac:dyDescent="0.25">
      <c r="C36" s="2">
        <f>AVERAGE(C23:C30)</f>
        <v>48881.75</v>
      </c>
      <c r="D36" s="2"/>
      <c r="E36" s="2"/>
      <c r="F36" s="2"/>
      <c r="G36" s="255"/>
      <c r="H36" s="255"/>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AP68"/>
  <sheetViews>
    <sheetView workbookViewId="0">
      <pane xSplit="1" ySplit="3" topLeftCell="B4" activePane="bottomRight" state="frozen"/>
      <selection pane="topRight" activeCell="B1" sqref="B1"/>
      <selection pane="bottomLeft" activeCell="A4" sqref="A4"/>
      <selection pane="bottomRight" activeCell="O17" sqref="O17"/>
    </sheetView>
  </sheetViews>
  <sheetFormatPr defaultRowHeight="12.75" x14ac:dyDescent="0.2"/>
  <cols>
    <col min="1" max="1" width="8.85546875" style="52"/>
    <col min="2" max="9" width="9.7109375" style="53" customWidth="1"/>
    <col min="10" max="10" width="11.7109375" style="52" customWidth="1"/>
    <col min="11" max="11" width="10.42578125" style="54" customWidth="1"/>
    <col min="12" max="12" width="8.85546875" style="52"/>
    <col min="13" max="13" width="11.5703125" style="65" bestFit="1" customWidth="1"/>
    <col min="14" max="14" width="8.85546875" style="52"/>
    <col min="15" max="15" width="11.5703125" style="52" bestFit="1" customWidth="1"/>
    <col min="16" max="20" width="8.85546875" style="52"/>
    <col min="21" max="21" width="10.7109375" style="52" bestFit="1" customWidth="1"/>
    <col min="22" max="22" width="11.5703125" style="52" bestFit="1" customWidth="1"/>
    <col min="23" max="257" width="8.85546875" style="52"/>
    <col min="258" max="265" width="9.7109375" style="52" customWidth="1"/>
    <col min="266" max="266" width="11.7109375" style="52" customWidth="1"/>
    <col min="267" max="267" width="10.42578125" style="52" customWidth="1"/>
    <col min="268" max="268" width="8.85546875" style="52"/>
    <col min="269" max="269" width="11.5703125" style="52" bestFit="1" customWidth="1"/>
    <col min="270" max="270" width="8.85546875" style="52"/>
    <col min="271" max="271" width="11.5703125" style="52" bestFit="1" customWidth="1"/>
    <col min="272" max="276" width="8.85546875" style="52"/>
    <col min="277" max="277" width="10.7109375" style="52" bestFit="1" customWidth="1"/>
    <col min="278" max="278" width="11.5703125" style="52" bestFit="1" customWidth="1"/>
    <col min="279" max="513" width="8.85546875" style="52"/>
    <col min="514" max="521" width="9.7109375" style="52" customWidth="1"/>
    <col min="522" max="522" width="11.7109375" style="52" customWidth="1"/>
    <col min="523" max="523" width="10.42578125" style="52" customWidth="1"/>
    <col min="524" max="524" width="8.85546875" style="52"/>
    <col min="525" max="525" width="11.5703125" style="52" bestFit="1" customWidth="1"/>
    <col min="526" max="526" width="8.85546875" style="52"/>
    <col min="527" max="527" width="11.5703125" style="52" bestFit="1" customWidth="1"/>
    <col min="528" max="532" width="8.85546875" style="52"/>
    <col min="533" max="533" width="10.7109375" style="52" bestFit="1" customWidth="1"/>
    <col min="534" max="534" width="11.5703125" style="52" bestFit="1" customWidth="1"/>
    <col min="535" max="769" width="8.85546875" style="52"/>
    <col min="770" max="777" width="9.7109375" style="52" customWidth="1"/>
    <col min="778" max="778" width="11.7109375" style="52" customWidth="1"/>
    <col min="779" max="779" width="10.42578125" style="52" customWidth="1"/>
    <col min="780" max="780" width="8.85546875" style="52"/>
    <col min="781" max="781" width="11.5703125" style="52" bestFit="1" customWidth="1"/>
    <col min="782" max="782" width="8.85546875" style="52"/>
    <col min="783" max="783" width="11.5703125" style="52" bestFit="1" customWidth="1"/>
    <col min="784" max="788" width="8.85546875" style="52"/>
    <col min="789" max="789" width="10.7109375" style="52" bestFit="1" customWidth="1"/>
    <col min="790" max="790" width="11.5703125" style="52" bestFit="1" customWidth="1"/>
    <col min="791" max="1025" width="8.85546875" style="52"/>
    <col min="1026" max="1033" width="9.7109375" style="52" customWidth="1"/>
    <col min="1034" max="1034" width="11.7109375" style="52" customWidth="1"/>
    <col min="1035" max="1035" width="10.42578125" style="52" customWidth="1"/>
    <col min="1036" max="1036" width="8.85546875" style="52"/>
    <col min="1037" max="1037" width="11.5703125" style="52" bestFit="1" customWidth="1"/>
    <col min="1038" max="1038" width="8.85546875" style="52"/>
    <col min="1039" max="1039" width="11.5703125" style="52" bestFit="1" customWidth="1"/>
    <col min="1040" max="1044" width="8.85546875" style="52"/>
    <col min="1045" max="1045" width="10.7109375" style="52" bestFit="1" customWidth="1"/>
    <col min="1046" max="1046" width="11.5703125" style="52" bestFit="1" customWidth="1"/>
    <col min="1047" max="1281" width="8.85546875" style="52"/>
    <col min="1282" max="1289" width="9.7109375" style="52" customWidth="1"/>
    <col min="1290" max="1290" width="11.7109375" style="52" customWidth="1"/>
    <col min="1291" max="1291" width="10.42578125" style="52" customWidth="1"/>
    <col min="1292" max="1292" width="8.85546875" style="52"/>
    <col min="1293" max="1293" width="11.5703125" style="52" bestFit="1" customWidth="1"/>
    <col min="1294" max="1294" width="8.85546875" style="52"/>
    <col min="1295" max="1295" width="11.5703125" style="52" bestFit="1" customWidth="1"/>
    <col min="1296" max="1300" width="8.85546875" style="52"/>
    <col min="1301" max="1301" width="10.7109375" style="52" bestFit="1" customWidth="1"/>
    <col min="1302" max="1302" width="11.5703125" style="52" bestFit="1" customWidth="1"/>
    <col min="1303" max="1537" width="8.85546875" style="52"/>
    <col min="1538" max="1545" width="9.7109375" style="52" customWidth="1"/>
    <col min="1546" max="1546" width="11.7109375" style="52" customWidth="1"/>
    <col min="1547" max="1547" width="10.42578125" style="52" customWidth="1"/>
    <col min="1548" max="1548" width="8.85546875" style="52"/>
    <col min="1549" max="1549" width="11.5703125" style="52" bestFit="1" customWidth="1"/>
    <col min="1550" max="1550" width="8.85546875" style="52"/>
    <col min="1551" max="1551" width="11.5703125" style="52" bestFit="1" customWidth="1"/>
    <col min="1552" max="1556" width="8.85546875" style="52"/>
    <col min="1557" max="1557" width="10.7109375" style="52" bestFit="1" customWidth="1"/>
    <col min="1558" max="1558" width="11.5703125" style="52" bestFit="1" customWidth="1"/>
    <col min="1559" max="1793" width="8.85546875" style="52"/>
    <col min="1794" max="1801" width="9.7109375" style="52" customWidth="1"/>
    <col min="1802" max="1802" width="11.7109375" style="52" customWidth="1"/>
    <col min="1803" max="1803" width="10.42578125" style="52" customWidth="1"/>
    <col min="1804" max="1804" width="8.85546875" style="52"/>
    <col min="1805" max="1805" width="11.5703125" style="52" bestFit="1" customWidth="1"/>
    <col min="1806" max="1806" width="8.85546875" style="52"/>
    <col min="1807" max="1807" width="11.5703125" style="52" bestFit="1" customWidth="1"/>
    <col min="1808" max="1812" width="8.85546875" style="52"/>
    <col min="1813" max="1813" width="10.7109375" style="52" bestFit="1" customWidth="1"/>
    <col min="1814" max="1814" width="11.5703125" style="52" bestFit="1" customWidth="1"/>
    <col min="1815" max="2049" width="8.85546875" style="52"/>
    <col min="2050" max="2057" width="9.7109375" style="52" customWidth="1"/>
    <col min="2058" max="2058" width="11.7109375" style="52" customWidth="1"/>
    <col min="2059" max="2059" width="10.42578125" style="52" customWidth="1"/>
    <col min="2060" max="2060" width="8.85546875" style="52"/>
    <col min="2061" max="2061" width="11.5703125" style="52" bestFit="1" customWidth="1"/>
    <col min="2062" max="2062" width="8.85546875" style="52"/>
    <col min="2063" max="2063" width="11.5703125" style="52" bestFit="1" customWidth="1"/>
    <col min="2064" max="2068" width="8.85546875" style="52"/>
    <col min="2069" max="2069" width="10.7109375" style="52" bestFit="1" customWidth="1"/>
    <col min="2070" max="2070" width="11.5703125" style="52" bestFit="1" customWidth="1"/>
    <col min="2071" max="2305" width="8.85546875" style="52"/>
    <col min="2306" max="2313" width="9.7109375" style="52" customWidth="1"/>
    <col min="2314" max="2314" width="11.7109375" style="52" customWidth="1"/>
    <col min="2315" max="2315" width="10.42578125" style="52" customWidth="1"/>
    <col min="2316" max="2316" width="8.85546875" style="52"/>
    <col min="2317" max="2317" width="11.5703125" style="52" bestFit="1" customWidth="1"/>
    <col min="2318" max="2318" width="8.85546875" style="52"/>
    <col min="2319" max="2319" width="11.5703125" style="52" bestFit="1" customWidth="1"/>
    <col min="2320" max="2324" width="8.85546875" style="52"/>
    <col min="2325" max="2325" width="10.7109375" style="52" bestFit="1" customWidth="1"/>
    <col min="2326" max="2326" width="11.5703125" style="52" bestFit="1" customWidth="1"/>
    <col min="2327" max="2561" width="8.85546875" style="52"/>
    <col min="2562" max="2569" width="9.7109375" style="52" customWidth="1"/>
    <col min="2570" max="2570" width="11.7109375" style="52" customWidth="1"/>
    <col min="2571" max="2571" width="10.42578125" style="52" customWidth="1"/>
    <col min="2572" max="2572" width="8.85546875" style="52"/>
    <col min="2573" max="2573" width="11.5703125" style="52" bestFit="1" customWidth="1"/>
    <col min="2574" max="2574" width="8.85546875" style="52"/>
    <col min="2575" max="2575" width="11.5703125" style="52" bestFit="1" customWidth="1"/>
    <col min="2576" max="2580" width="8.85546875" style="52"/>
    <col min="2581" max="2581" width="10.7109375" style="52" bestFit="1" customWidth="1"/>
    <col min="2582" max="2582" width="11.5703125" style="52" bestFit="1" customWidth="1"/>
    <col min="2583" max="2817" width="8.85546875" style="52"/>
    <col min="2818" max="2825" width="9.7109375" style="52" customWidth="1"/>
    <col min="2826" max="2826" width="11.7109375" style="52" customWidth="1"/>
    <col min="2827" max="2827" width="10.42578125" style="52" customWidth="1"/>
    <col min="2828" max="2828" width="8.85546875" style="52"/>
    <col min="2829" max="2829" width="11.5703125" style="52" bestFit="1" customWidth="1"/>
    <col min="2830" max="2830" width="8.85546875" style="52"/>
    <col min="2831" max="2831" width="11.5703125" style="52" bestFit="1" customWidth="1"/>
    <col min="2832" max="2836" width="8.85546875" style="52"/>
    <col min="2837" max="2837" width="10.7109375" style="52" bestFit="1" customWidth="1"/>
    <col min="2838" max="2838" width="11.5703125" style="52" bestFit="1" customWidth="1"/>
    <col min="2839" max="3073" width="8.85546875" style="52"/>
    <col min="3074" max="3081" width="9.7109375" style="52" customWidth="1"/>
    <col min="3082" max="3082" width="11.7109375" style="52" customWidth="1"/>
    <col min="3083" max="3083" width="10.42578125" style="52" customWidth="1"/>
    <col min="3084" max="3084" width="8.85546875" style="52"/>
    <col min="3085" max="3085" width="11.5703125" style="52" bestFit="1" customWidth="1"/>
    <col min="3086" max="3086" width="8.85546875" style="52"/>
    <col min="3087" max="3087" width="11.5703125" style="52" bestFit="1" customWidth="1"/>
    <col min="3088" max="3092" width="8.85546875" style="52"/>
    <col min="3093" max="3093" width="10.7109375" style="52" bestFit="1" customWidth="1"/>
    <col min="3094" max="3094" width="11.5703125" style="52" bestFit="1" customWidth="1"/>
    <col min="3095" max="3329" width="8.85546875" style="52"/>
    <col min="3330" max="3337" width="9.7109375" style="52" customWidth="1"/>
    <col min="3338" max="3338" width="11.7109375" style="52" customWidth="1"/>
    <col min="3339" max="3339" width="10.42578125" style="52" customWidth="1"/>
    <col min="3340" max="3340" width="8.85546875" style="52"/>
    <col min="3341" max="3341" width="11.5703125" style="52" bestFit="1" customWidth="1"/>
    <col min="3342" max="3342" width="8.85546875" style="52"/>
    <col min="3343" max="3343" width="11.5703125" style="52" bestFit="1" customWidth="1"/>
    <col min="3344" max="3348" width="8.85546875" style="52"/>
    <col min="3349" max="3349" width="10.7109375" style="52" bestFit="1" customWidth="1"/>
    <col min="3350" max="3350" width="11.5703125" style="52" bestFit="1" customWidth="1"/>
    <col min="3351" max="3585" width="8.85546875" style="52"/>
    <col min="3586" max="3593" width="9.7109375" style="52" customWidth="1"/>
    <col min="3594" max="3594" width="11.7109375" style="52" customWidth="1"/>
    <col min="3595" max="3595" width="10.42578125" style="52" customWidth="1"/>
    <col min="3596" max="3596" width="8.85546875" style="52"/>
    <col min="3597" max="3597" width="11.5703125" style="52" bestFit="1" customWidth="1"/>
    <col min="3598" max="3598" width="8.85546875" style="52"/>
    <col min="3599" max="3599" width="11.5703125" style="52" bestFit="1" customWidth="1"/>
    <col min="3600" max="3604" width="8.85546875" style="52"/>
    <col min="3605" max="3605" width="10.7109375" style="52" bestFit="1" customWidth="1"/>
    <col min="3606" max="3606" width="11.5703125" style="52" bestFit="1" customWidth="1"/>
    <col min="3607" max="3841" width="8.85546875" style="52"/>
    <col min="3842" max="3849" width="9.7109375" style="52" customWidth="1"/>
    <col min="3850" max="3850" width="11.7109375" style="52" customWidth="1"/>
    <col min="3851" max="3851" width="10.42578125" style="52" customWidth="1"/>
    <col min="3852" max="3852" width="8.85546875" style="52"/>
    <col min="3853" max="3853" width="11.5703125" style="52" bestFit="1" customWidth="1"/>
    <col min="3854" max="3854" width="8.85546875" style="52"/>
    <col min="3855" max="3855" width="11.5703125" style="52" bestFit="1" customWidth="1"/>
    <col min="3856" max="3860" width="8.85546875" style="52"/>
    <col min="3861" max="3861" width="10.7109375" style="52" bestFit="1" customWidth="1"/>
    <col min="3862" max="3862" width="11.5703125" style="52" bestFit="1" customWidth="1"/>
    <col min="3863" max="4097" width="8.85546875" style="52"/>
    <col min="4098" max="4105" width="9.7109375" style="52" customWidth="1"/>
    <col min="4106" max="4106" width="11.7109375" style="52" customWidth="1"/>
    <col min="4107" max="4107" width="10.42578125" style="52" customWidth="1"/>
    <col min="4108" max="4108" width="8.85546875" style="52"/>
    <col min="4109" max="4109" width="11.5703125" style="52" bestFit="1" customWidth="1"/>
    <col min="4110" max="4110" width="8.85546875" style="52"/>
    <col min="4111" max="4111" width="11.5703125" style="52" bestFit="1" customWidth="1"/>
    <col min="4112" max="4116" width="8.85546875" style="52"/>
    <col min="4117" max="4117" width="10.7109375" style="52" bestFit="1" customWidth="1"/>
    <col min="4118" max="4118" width="11.5703125" style="52" bestFit="1" customWidth="1"/>
    <col min="4119" max="4353" width="8.85546875" style="52"/>
    <col min="4354" max="4361" width="9.7109375" style="52" customWidth="1"/>
    <col min="4362" max="4362" width="11.7109375" style="52" customWidth="1"/>
    <col min="4363" max="4363" width="10.42578125" style="52" customWidth="1"/>
    <col min="4364" max="4364" width="8.85546875" style="52"/>
    <col min="4365" max="4365" width="11.5703125" style="52" bestFit="1" customWidth="1"/>
    <col min="4366" max="4366" width="8.85546875" style="52"/>
    <col min="4367" max="4367" width="11.5703125" style="52" bestFit="1" customWidth="1"/>
    <col min="4368" max="4372" width="8.85546875" style="52"/>
    <col min="4373" max="4373" width="10.7109375" style="52" bestFit="1" customWidth="1"/>
    <col min="4374" max="4374" width="11.5703125" style="52" bestFit="1" customWidth="1"/>
    <col min="4375" max="4609" width="8.85546875" style="52"/>
    <col min="4610" max="4617" width="9.7109375" style="52" customWidth="1"/>
    <col min="4618" max="4618" width="11.7109375" style="52" customWidth="1"/>
    <col min="4619" max="4619" width="10.42578125" style="52" customWidth="1"/>
    <col min="4620" max="4620" width="8.85546875" style="52"/>
    <col min="4621" max="4621" width="11.5703125" style="52" bestFit="1" customWidth="1"/>
    <col min="4622" max="4622" width="8.85546875" style="52"/>
    <col min="4623" max="4623" width="11.5703125" style="52" bestFit="1" customWidth="1"/>
    <col min="4624" max="4628" width="8.85546875" style="52"/>
    <col min="4629" max="4629" width="10.7109375" style="52" bestFit="1" customWidth="1"/>
    <col min="4630" max="4630" width="11.5703125" style="52" bestFit="1" customWidth="1"/>
    <col min="4631" max="4865" width="8.85546875" style="52"/>
    <col min="4866" max="4873" width="9.7109375" style="52" customWidth="1"/>
    <col min="4874" max="4874" width="11.7109375" style="52" customWidth="1"/>
    <col min="4875" max="4875" width="10.42578125" style="52" customWidth="1"/>
    <col min="4876" max="4876" width="8.85546875" style="52"/>
    <col min="4877" max="4877" width="11.5703125" style="52" bestFit="1" customWidth="1"/>
    <col min="4878" max="4878" width="8.85546875" style="52"/>
    <col min="4879" max="4879" width="11.5703125" style="52" bestFit="1" customWidth="1"/>
    <col min="4880" max="4884" width="8.85546875" style="52"/>
    <col min="4885" max="4885" width="10.7109375" style="52" bestFit="1" customWidth="1"/>
    <col min="4886" max="4886" width="11.5703125" style="52" bestFit="1" customWidth="1"/>
    <col min="4887" max="5121" width="8.85546875" style="52"/>
    <col min="5122" max="5129" width="9.7109375" style="52" customWidth="1"/>
    <col min="5130" max="5130" width="11.7109375" style="52" customWidth="1"/>
    <col min="5131" max="5131" width="10.42578125" style="52" customWidth="1"/>
    <col min="5132" max="5132" width="8.85546875" style="52"/>
    <col min="5133" max="5133" width="11.5703125" style="52" bestFit="1" customWidth="1"/>
    <col min="5134" max="5134" width="8.85546875" style="52"/>
    <col min="5135" max="5135" width="11.5703125" style="52" bestFit="1" customWidth="1"/>
    <col min="5136" max="5140" width="8.85546875" style="52"/>
    <col min="5141" max="5141" width="10.7109375" style="52" bestFit="1" customWidth="1"/>
    <col min="5142" max="5142" width="11.5703125" style="52" bestFit="1" customWidth="1"/>
    <col min="5143" max="5377" width="8.85546875" style="52"/>
    <col min="5378" max="5385" width="9.7109375" style="52" customWidth="1"/>
    <col min="5386" max="5386" width="11.7109375" style="52" customWidth="1"/>
    <col min="5387" max="5387" width="10.42578125" style="52" customWidth="1"/>
    <col min="5388" max="5388" width="8.85546875" style="52"/>
    <col min="5389" max="5389" width="11.5703125" style="52" bestFit="1" customWidth="1"/>
    <col min="5390" max="5390" width="8.85546875" style="52"/>
    <col min="5391" max="5391" width="11.5703125" style="52" bestFit="1" customWidth="1"/>
    <col min="5392" max="5396" width="8.85546875" style="52"/>
    <col min="5397" max="5397" width="10.7109375" style="52" bestFit="1" customWidth="1"/>
    <col min="5398" max="5398" width="11.5703125" style="52" bestFit="1" customWidth="1"/>
    <col min="5399" max="5633" width="8.85546875" style="52"/>
    <col min="5634" max="5641" width="9.7109375" style="52" customWidth="1"/>
    <col min="5642" max="5642" width="11.7109375" style="52" customWidth="1"/>
    <col min="5643" max="5643" width="10.42578125" style="52" customWidth="1"/>
    <col min="5644" max="5644" width="8.85546875" style="52"/>
    <col min="5645" max="5645" width="11.5703125" style="52" bestFit="1" customWidth="1"/>
    <col min="5646" max="5646" width="8.85546875" style="52"/>
    <col min="5647" max="5647" width="11.5703125" style="52" bestFit="1" customWidth="1"/>
    <col min="5648" max="5652" width="8.85546875" style="52"/>
    <col min="5653" max="5653" width="10.7109375" style="52" bestFit="1" customWidth="1"/>
    <col min="5654" max="5654" width="11.5703125" style="52" bestFit="1" customWidth="1"/>
    <col min="5655" max="5889" width="8.85546875" style="52"/>
    <col min="5890" max="5897" width="9.7109375" style="52" customWidth="1"/>
    <col min="5898" max="5898" width="11.7109375" style="52" customWidth="1"/>
    <col min="5899" max="5899" width="10.42578125" style="52" customWidth="1"/>
    <col min="5900" max="5900" width="8.85546875" style="52"/>
    <col min="5901" max="5901" width="11.5703125" style="52" bestFit="1" customWidth="1"/>
    <col min="5902" max="5902" width="8.85546875" style="52"/>
    <col min="5903" max="5903" width="11.5703125" style="52" bestFit="1" customWidth="1"/>
    <col min="5904" max="5908" width="8.85546875" style="52"/>
    <col min="5909" max="5909" width="10.7109375" style="52" bestFit="1" customWidth="1"/>
    <col min="5910" max="5910" width="11.5703125" style="52" bestFit="1" customWidth="1"/>
    <col min="5911" max="6145" width="8.85546875" style="52"/>
    <col min="6146" max="6153" width="9.7109375" style="52" customWidth="1"/>
    <col min="6154" max="6154" width="11.7109375" style="52" customWidth="1"/>
    <col min="6155" max="6155" width="10.42578125" style="52" customWidth="1"/>
    <col min="6156" max="6156" width="8.85546875" style="52"/>
    <col min="6157" max="6157" width="11.5703125" style="52" bestFit="1" customWidth="1"/>
    <col min="6158" max="6158" width="8.85546875" style="52"/>
    <col min="6159" max="6159" width="11.5703125" style="52" bestFit="1" customWidth="1"/>
    <col min="6160" max="6164" width="8.85546875" style="52"/>
    <col min="6165" max="6165" width="10.7109375" style="52" bestFit="1" customWidth="1"/>
    <col min="6166" max="6166" width="11.5703125" style="52" bestFit="1" customWidth="1"/>
    <col min="6167" max="6401" width="8.85546875" style="52"/>
    <col min="6402" max="6409" width="9.7109375" style="52" customWidth="1"/>
    <col min="6410" max="6410" width="11.7109375" style="52" customWidth="1"/>
    <col min="6411" max="6411" width="10.42578125" style="52" customWidth="1"/>
    <col min="6412" max="6412" width="8.85546875" style="52"/>
    <col min="6413" max="6413" width="11.5703125" style="52" bestFit="1" customWidth="1"/>
    <col min="6414" max="6414" width="8.85546875" style="52"/>
    <col min="6415" max="6415" width="11.5703125" style="52" bestFit="1" customWidth="1"/>
    <col min="6416" max="6420" width="8.85546875" style="52"/>
    <col min="6421" max="6421" width="10.7109375" style="52" bestFit="1" customWidth="1"/>
    <col min="6422" max="6422" width="11.5703125" style="52" bestFit="1" customWidth="1"/>
    <col min="6423" max="6657" width="8.85546875" style="52"/>
    <col min="6658" max="6665" width="9.7109375" style="52" customWidth="1"/>
    <col min="6666" max="6666" width="11.7109375" style="52" customWidth="1"/>
    <col min="6667" max="6667" width="10.42578125" style="52" customWidth="1"/>
    <col min="6668" max="6668" width="8.85546875" style="52"/>
    <col min="6669" max="6669" width="11.5703125" style="52" bestFit="1" customWidth="1"/>
    <col min="6670" max="6670" width="8.85546875" style="52"/>
    <col min="6671" max="6671" width="11.5703125" style="52" bestFit="1" customWidth="1"/>
    <col min="6672" max="6676" width="8.85546875" style="52"/>
    <col min="6677" max="6677" width="10.7109375" style="52" bestFit="1" customWidth="1"/>
    <col min="6678" max="6678" width="11.5703125" style="52" bestFit="1" customWidth="1"/>
    <col min="6679" max="6913" width="8.85546875" style="52"/>
    <col min="6914" max="6921" width="9.7109375" style="52" customWidth="1"/>
    <col min="6922" max="6922" width="11.7109375" style="52" customWidth="1"/>
    <col min="6923" max="6923" width="10.42578125" style="52" customWidth="1"/>
    <col min="6924" max="6924" width="8.85546875" style="52"/>
    <col min="6925" max="6925" width="11.5703125" style="52" bestFit="1" customWidth="1"/>
    <col min="6926" max="6926" width="8.85546875" style="52"/>
    <col min="6927" max="6927" width="11.5703125" style="52" bestFit="1" customWidth="1"/>
    <col min="6928" max="6932" width="8.85546875" style="52"/>
    <col min="6933" max="6933" width="10.7109375" style="52" bestFit="1" customWidth="1"/>
    <col min="6934" max="6934" width="11.5703125" style="52" bestFit="1" customWidth="1"/>
    <col min="6935" max="7169" width="8.85546875" style="52"/>
    <col min="7170" max="7177" width="9.7109375" style="52" customWidth="1"/>
    <col min="7178" max="7178" width="11.7109375" style="52" customWidth="1"/>
    <col min="7179" max="7179" width="10.42578125" style="52" customWidth="1"/>
    <col min="7180" max="7180" width="8.85546875" style="52"/>
    <col min="7181" max="7181" width="11.5703125" style="52" bestFit="1" customWidth="1"/>
    <col min="7182" max="7182" width="8.85546875" style="52"/>
    <col min="7183" max="7183" width="11.5703125" style="52" bestFit="1" customWidth="1"/>
    <col min="7184" max="7188" width="8.85546875" style="52"/>
    <col min="7189" max="7189" width="10.7109375" style="52" bestFit="1" customWidth="1"/>
    <col min="7190" max="7190" width="11.5703125" style="52" bestFit="1" customWidth="1"/>
    <col min="7191" max="7425" width="8.85546875" style="52"/>
    <col min="7426" max="7433" width="9.7109375" style="52" customWidth="1"/>
    <col min="7434" max="7434" width="11.7109375" style="52" customWidth="1"/>
    <col min="7435" max="7435" width="10.42578125" style="52" customWidth="1"/>
    <col min="7436" max="7436" width="8.85546875" style="52"/>
    <col min="7437" max="7437" width="11.5703125" style="52" bestFit="1" customWidth="1"/>
    <col min="7438" max="7438" width="8.85546875" style="52"/>
    <col min="7439" max="7439" width="11.5703125" style="52" bestFit="1" customWidth="1"/>
    <col min="7440" max="7444" width="8.85546875" style="52"/>
    <col min="7445" max="7445" width="10.7109375" style="52" bestFit="1" customWidth="1"/>
    <col min="7446" max="7446" width="11.5703125" style="52" bestFit="1" customWidth="1"/>
    <col min="7447" max="7681" width="8.85546875" style="52"/>
    <col min="7682" max="7689" width="9.7109375" style="52" customWidth="1"/>
    <col min="7690" max="7690" width="11.7109375" style="52" customWidth="1"/>
    <col min="7691" max="7691" width="10.42578125" style="52" customWidth="1"/>
    <col min="7692" max="7692" width="8.85546875" style="52"/>
    <col min="7693" max="7693" width="11.5703125" style="52" bestFit="1" customWidth="1"/>
    <col min="7694" max="7694" width="8.85546875" style="52"/>
    <col min="7695" max="7695" width="11.5703125" style="52" bestFit="1" customWidth="1"/>
    <col min="7696" max="7700" width="8.85546875" style="52"/>
    <col min="7701" max="7701" width="10.7109375" style="52" bestFit="1" customWidth="1"/>
    <col min="7702" max="7702" width="11.5703125" style="52" bestFit="1" customWidth="1"/>
    <col min="7703" max="7937" width="8.85546875" style="52"/>
    <col min="7938" max="7945" width="9.7109375" style="52" customWidth="1"/>
    <col min="7946" max="7946" width="11.7109375" style="52" customWidth="1"/>
    <col min="7947" max="7947" width="10.42578125" style="52" customWidth="1"/>
    <col min="7948" max="7948" width="8.85546875" style="52"/>
    <col min="7949" max="7949" width="11.5703125" style="52" bestFit="1" customWidth="1"/>
    <col min="7950" max="7950" width="8.85546875" style="52"/>
    <col min="7951" max="7951" width="11.5703125" style="52" bestFit="1" customWidth="1"/>
    <col min="7952" max="7956" width="8.85546875" style="52"/>
    <col min="7957" max="7957" width="10.7109375" style="52" bestFit="1" customWidth="1"/>
    <col min="7958" max="7958" width="11.5703125" style="52" bestFit="1" customWidth="1"/>
    <col min="7959" max="8193" width="8.85546875" style="52"/>
    <col min="8194" max="8201" width="9.7109375" style="52" customWidth="1"/>
    <col min="8202" max="8202" width="11.7109375" style="52" customWidth="1"/>
    <col min="8203" max="8203" width="10.42578125" style="52" customWidth="1"/>
    <col min="8204" max="8204" width="8.85546875" style="52"/>
    <col min="8205" max="8205" width="11.5703125" style="52" bestFit="1" customWidth="1"/>
    <col min="8206" max="8206" width="8.85546875" style="52"/>
    <col min="8207" max="8207" width="11.5703125" style="52" bestFit="1" customWidth="1"/>
    <col min="8208" max="8212" width="8.85546875" style="52"/>
    <col min="8213" max="8213" width="10.7109375" style="52" bestFit="1" customWidth="1"/>
    <col min="8214" max="8214" width="11.5703125" style="52" bestFit="1" customWidth="1"/>
    <col min="8215" max="8449" width="8.85546875" style="52"/>
    <col min="8450" max="8457" width="9.7109375" style="52" customWidth="1"/>
    <col min="8458" max="8458" width="11.7109375" style="52" customWidth="1"/>
    <col min="8459" max="8459" width="10.42578125" style="52" customWidth="1"/>
    <col min="8460" max="8460" width="8.85546875" style="52"/>
    <col min="8461" max="8461" width="11.5703125" style="52" bestFit="1" customWidth="1"/>
    <col min="8462" max="8462" width="8.85546875" style="52"/>
    <col min="8463" max="8463" width="11.5703125" style="52" bestFit="1" customWidth="1"/>
    <col min="8464" max="8468" width="8.85546875" style="52"/>
    <col min="8469" max="8469" width="10.7109375" style="52" bestFit="1" customWidth="1"/>
    <col min="8470" max="8470" width="11.5703125" style="52" bestFit="1" customWidth="1"/>
    <col min="8471" max="8705" width="8.85546875" style="52"/>
    <col min="8706" max="8713" width="9.7109375" style="52" customWidth="1"/>
    <col min="8714" max="8714" width="11.7109375" style="52" customWidth="1"/>
    <col min="8715" max="8715" width="10.42578125" style="52" customWidth="1"/>
    <col min="8716" max="8716" width="8.85546875" style="52"/>
    <col min="8717" max="8717" width="11.5703125" style="52" bestFit="1" customWidth="1"/>
    <col min="8718" max="8718" width="8.85546875" style="52"/>
    <col min="8719" max="8719" width="11.5703125" style="52" bestFit="1" customWidth="1"/>
    <col min="8720" max="8724" width="8.85546875" style="52"/>
    <col min="8725" max="8725" width="10.7109375" style="52" bestFit="1" customWidth="1"/>
    <col min="8726" max="8726" width="11.5703125" style="52" bestFit="1" customWidth="1"/>
    <col min="8727" max="8961" width="8.85546875" style="52"/>
    <col min="8962" max="8969" width="9.7109375" style="52" customWidth="1"/>
    <col min="8970" max="8970" width="11.7109375" style="52" customWidth="1"/>
    <col min="8971" max="8971" width="10.42578125" style="52" customWidth="1"/>
    <col min="8972" max="8972" width="8.85546875" style="52"/>
    <col min="8973" max="8973" width="11.5703125" style="52" bestFit="1" customWidth="1"/>
    <col min="8974" max="8974" width="8.85546875" style="52"/>
    <col min="8975" max="8975" width="11.5703125" style="52" bestFit="1" customWidth="1"/>
    <col min="8976" max="8980" width="8.85546875" style="52"/>
    <col min="8981" max="8981" width="10.7109375" style="52" bestFit="1" customWidth="1"/>
    <col min="8982" max="8982" width="11.5703125" style="52" bestFit="1" customWidth="1"/>
    <col min="8983" max="9217" width="8.85546875" style="52"/>
    <col min="9218" max="9225" width="9.7109375" style="52" customWidth="1"/>
    <col min="9226" max="9226" width="11.7109375" style="52" customWidth="1"/>
    <col min="9227" max="9227" width="10.42578125" style="52" customWidth="1"/>
    <col min="9228" max="9228" width="8.85546875" style="52"/>
    <col min="9229" max="9229" width="11.5703125" style="52" bestFit="1" customWidth="1"/>
    <col min="9230" max="9230" width="8.85546875" style="52"/>
    <col min="9231" max="9231" width="11.5703125" style="52" bestFit="1" customWidth="1"/>
    <col min="9232" max="9236" width="8.85546875" style="52"/>
    <col min="9237" max="9237" width="10.7109375" style="52" bestFit="1" customWidth="1"/>
    <col min="9238" max="9238" width="11.5703125" style="52" bestFit="1" customWidth="1"/>
    <col min="9239" max="9473" width="8.85546875" style="52"/>
    <col min="9474" max="9481" width="9.7109375" style="52" customWidth="1"/>
    <col min="9482" max="9482" width="11.7109375" style="52" customWidth="1"/>
    <col min="9483" max="9483" width="10.42578125" style="52" customWidth="1"/>
    <col min="9484" max="9484" width="8.85546875" style="52"/>
    <col min="9485" max="9485" width="11.5703125" style="52" bestFit="1" customWidth="1"/>
    <col min="9486" max="9486" width="8.85546875" style="52"/>
    <col min="9487" max="9487" width="11.5703125" style="52" bestFit="1" customWidth="1"/>
    <col min="9488" max="9492" width="8.85546875" style="52"/>
    <col min="9493" max="9493" width="10.7109375" style="52" bestFit="1" customWidth="1"/>
    <col min="9494" max="9494" width="11.5703125" style="52" bestFit="1" customWidth="1"/>
    <col min="9495" max="9729" width="8.85546875" style="52"/>
    <col min="9730" max="9737" width="9.7109375" style="52" customWidth="1"/>
    <col min="9738" max="9738" width="11.7109375" style="52" customWidth="1"/>
    <col min="9739" max="9739" width="10.42578125" style="52" customWidth="1"/>
    <col min="9740" max="9740" width="8.85546875" style="52"/>
    <col min="9741" max="9741" width="11.5703125" style="52" bestFit="1" customWidth="1"/>
    <col min="9742" max="9742" width="8.85546875" style="52"/>
    <col min="9743" max="9743" width="11.5703125" style="52" bestFit="1" customWidth="1"/>
    <col min="9744" max="9748" width="8.85546875" style="52"/>
    <col min="9749" max="9749" width="10.7109375" style="52" bestFit="1" customWidth="1"/>
    <col min="9750" max="9750" width="11.5703125" style="52" bestFit="1" customWidth="1"/>
    <col min="9751" max="9985" width="8.85546875" style="52"/>
    <col min="9986" max="9993" width="9.7109375" style="52" customWidth="1"/>
    <col min="9994" max="9994" width="11.7109375" style="52" customWidth="1"/>
    <col min="9995" max="9995" width="10.42578125" style="52" customWidth="1"/>
    <col min="9996" max="9996" width="8.85546875" style="52"/>
    <col min="9997" max="9997" width="11.5703125" style="52" bestFit="1" customWidth="1"/>
    <col min="9998" max="9998" width="8.85546875" style="52"/>
    <col min="9999" max="9999" width="11.5703125" style="52" bestFit="1" customWidth="1"/>
    <col min="10000" max="10004" width="8.85546875" style="52"/>
    <col min="10005" max="10005" width="10.7109375" style="52" bestFit="1" customWidth="1"/>
    <col min="10006" max="10006" width="11.5703125" style="52" bestFit="1" customWidth="1"/>
    <col min="10007" max="10241" width="8.85546875" style="52"/>
    <col min="10242" max="10249" width="9.7109375" style="52" customWidth="1"/>
    <col min="10250" max="10250" width="11.7109375" style="52" customWidth="1"/>
    <col min="10251" max="10251" width="10.42578125" style="52" customWidth="1"/>
    <col min="10252" max="10252" width="8.85546875" style="52"/>
    <col min="10253" max="10253" width="11.5703125" style="52" bestFit="1" customWidth="1"/>
    <col min="10254" max="10254" width="8.85546875" style="52"/>
    <col min="10255" max="10255" width="11.5703125" style="52" bestFit="1" customWidth="1"/>
    <col min="10256" max="10260" width="8.85546875" style="52"/>
    <col min="10261" max="10261" width="10.7109375" style="52" bestFit="1" customWidth="1"/>
    <col min="10262" max="10262" width="11.5703125" style="52" bestFit="1" customWidth="1"/>
    <col min="10263" max="10497" width="8.85546875" style="52"/>
    <col min="10498" max="10505" width="9.7109375" style="52" customWidth="1"/>
    <col min="10506" max="10506" width="11.7109375" style="52" customWidth="1"/>
    <col min="10507" max="10507" width="10.42578125" style="52" customWidth="1"/>
    <col min="10508" max="10508" width="8.85546875" style="52"/>
    <col min="10509" max="10509" width="11.5703125" style="52" bestFit="1" customWidth="1"/>
    <col min="10510" max="10510" width="8.85546875" style="52"/>
    <col min="10511" max="10511" width="11.5703125" style="52" bestFit="1" customWidth="1"/>
    <col min="10512" max="10516" width="8.85546875" style="52"/>
    <col min="10517" max="10517" width="10.7109375" style="52" bestFit="1" customWidth="1"/>
    <col min="10518" max="10518" width="11.5703125" style="52" bestFit="1" customWidth="1"/>
    <col min="10519" max="10753" width="8.85546875" style="52"/>
    <col min="10754" max="10761" width="9.7109375" style="52" customWidth="1"/>
    <col min="10762" max="10762" width="11.7109375" style="52" customWidth="1"/>
    <col min="10763" max="10763" width="10.42578125" style="52" customWidth="1"/>
    <col min="10764" max="10764" width="8.85546875" style="52"/>
    <col min="10765" max="10765" width="11.5703125" style="52" bestFit="1" customWidth="1"/>
    <col min="10766" max="10766" width="8.85546875" style="52"/>
    <col min="10767" max="10767" width="11.5703125" style="52" bestFit="1" customWidth="1"/>
    <col min="10768" max="10772" width="8.85546875" style="52"/>
    <col min="10773" max="10773" width="10.7109375" style="52" bestFit="1" customWidth="1"/>
    <col min="10774" max="10774" width="11.5703125" style="52" bestFit="1" customWidth="1"/>
    <col min="10775" max="11009" width="8.85546875" style="52"/>
    <col min="11010" max="11017" width="9.7109375" style="52" customWidth="1"/>
    <col min="11018" max="11018" width="11.7109375" style="52" customWidth="1"/>
    <col min="11019" max="11019" width="10.42578125" style="52" customWidth="1"/>
    <col min="11020" max="11020" width="8.85546875" style="52"/>
    <col min="11021" max="11021" width="11.5703125" style="52" bestFit="1" customWidth="1"/>
    <col min="11022" max="11022" width="8.85546875" style="52"/>
    <col min="11023" max="11023" width="11.5703125" style="52" bestFit="1" customWidth="1"/>
    <col min="11024" max="11028" width="8.85546875" style="52"/>
    <col min="11029" max="11029" width="10.7109375" style="52" bestFit="1" customWidth="1"/>
    <col min="11030" max="11030" width="11.5703125" style="52" bestFit="1" customWidth="1"/>
    <col min="11031" max="11265" width="8.85546875" style="52"/>
    <col min="11266" max="11273" width="9.7109375" style="52" customWidth="1"/>
    <col min="11274" max="11274" width="11.7109375" style="52" customWidth="1"/>
    <col min="11275" max="11275" width="10.42578125" style="52" customWidth="1"/>
    <col min="11276" max="11276" width="8.85546875" style="52"/>
    <col min="11277" max="11277" width="11.5703125" style="52" bestFit="1" customWidth="1"/>
    <col min="11278" max="11278" width="8.85546875" style="52"/>
    <col min="11279" max="11279" width="11.5703125" style="52" bestFit="1" customWidth="1"/>
    <col min="11280" max="11284" width="8.85546875" style="52"/>
    <col min="11285" max="11285" width="10.7109375" style="52" bestFit="1" customWidth="1"/>
    <col min="11286" max="11286" width="11.5703125" style="52" bestFit="1" customWidth="1"/>
    <col min="11287" max="11521" width="8.85546875" style="52"/>
    <col min="11522" max="11529" width="9.7109375" style="52" customWidth="1"/>
    <col min="11530" max="11530" width="11.7109375" style="52" customWidth="1"/>
    <col min="11531" max="11531" width="10.42578125" style="52" customWidth="1"/>
    <col min="11532" max="11532" width="8.85546875" style="52"/>
    <col min="11533" max="11533" width="11.5703125" style="52" bestFit="1" customWidth="1"/>
    <col min="11534" max="11534" width="8.85546875" style="52"/>
    <col min="11535" max="11535" width="11.5703125" style="52" bestFit="1" customWidth="1"/>
    <col min="11536" max="11540" width="8.85546875" style="52"/>
    <col min="11541" max="11541" width="10.7109375" style="52" bestFit="1" customWidth="1"/>
    <col min="11542" max="11542" width="11.5703125" style="52" bestFit="1" customWidth="1"/>
    <col min="11543" max="11777" width="8.85546875" style="52"/>
    <col min="11778" max="11785" width="9.7109375" style="52" customWidth="1"/>
    <col min="11786" max="11786" width="11.7109375" style="52" customWidth="1"/>
    <col min="11787" max="11787" width="10.42578125" style="52" customWidth="1"/>
    <col min="11788" max="11788" width="8.85546875" style="52"/>
    <col min="11789" max="11789" width="11.5703125" style="52" bestFit="1" customWidth="1"/>
    <col min="11790" max="11790" width="8.85546875" style="52"/>
    <col min="11791" max="11791" width="11.5703125" style="52" bestFit="1" customWidth="1"/>
    <col min="11792" max="11796" width="8.85546875" style="52"/>
    <col min="11797" max="11797" width="10.7109375" style="52" bestFit="1" customWidth="1"/>
    <col min="11798" max="11798" width="11.5703125" style="52" bestFit="1" customWidth="1"/>
    <col min="11799" max="12033" width="8.85546875" style="52"/>
    <col min="12034" max="12041" width="9.7109375" style="52" customWidth="1"/>
    <col min="12042" max="12042" width="11.7109375" style="52" customWidth="1"/>
    <col min="12043" max="12043" width="10.42578125" style="52" customWidth="1"/>
    <col min="12044" max="12044" width="8.85546875" style="52"/>
    <col min="12045" max="12045" width="11.5703125" style="52" bestFit="1" customWidth="1"/>
    <col min="12046" max="12046" width="8.85546875" style="52"/>
    <col min="12047" max="12047" width="11.5703125" style="52" bestFit="1" customWidth="1"/>
    <col min="12048" max="12052" width="8.85546875" style="52"/>
    <col min="12053" max="12053" width="10.7109375" style="52" bestFit="1" customWidth="1"/>
    <col min="12054" max="12054" width="11.5703125" style="52" bestFit="1" customWidth="1"/>
    <col min="12055" max="12289" width="8.85546875" style="52"/>
    <col min="12290" max="12297" width="9.7109375" style="52" customWidth="1"/>
    <col min="12298" max="12298" width="11.7109375" style="52" customWidth="1"/>
    <col min="12299" max="12299" width="10.42578125" style="52" customWidth="1"/>
    <col min="12300" max="12300" width="8.85546875" style="52"/>
    <col min="12301" max="12301" width="11.5703125" style="52" bestFit="1" customWidth="1"/>
    <col min="12302" max="12302" width="8.85546875" style="52"/>
    <col min="12303" max="12303" width="11.5703125" style="52" bestFit="1" customWidth="1"/>
    <col min="12304" max="12308" width="8.85546875" style="52"/>
    <col min="12309" max="12309" width="10.7109375" style="52" bestFit="1" customWidth="1"/>
    <col min="12310" max="12310" width="11.5703125" style="52" bestFit="1" customWidth="1"/>
    <col min="12311" max="12545" width="8.85546875" style="52"/>
    <col min="12546" max="12553" width="9.7109375" style="52" customWidth="1"/>
    <col min="12554" max="12554" width="11.7109375" style="52" customWidth="1"/>
    <col min="12555" max="12555" width="10.42578125" style="52" customWidth="1"/>
    <col min="12556" max="12556" width="8.85546875" style="52"/>
    <col min="12557" max="12557" width="11.5703125" style="52" bestFit="1" customWidth="1"/>
    <col min="12558" max="12558" width="8.85546875" style="52"/>
    <col min="12559" max="12559" width="11.5703125" style="52" bestFit="1" customWidth="1"/>
    <col min="12560" max="12564" width="8.85546875" style="52"/>
    <col min="12565" max="12565" width="10.7109375" style="52" bestFit="1" customWidth="1"/>
    <col min="12566" max="12566" width="11.5703125" style="52" bestFit="1" customWidth="1"/>
    <col min="12567" max="12801" width="8.85546875" style="52"/>
    <col min="12802" max="12809" width="9.7109375" style="52" customWidth="1"/>
    <col min="12810" max="12810" width="11.7109375" style="52" customWidth="1"/>
    <col min="12811" max="12811" width="10.42578125" style="52" customWidth="1"/>
    <col min="12812" max="12812" width="8.85546875" style="52"/>
    <col min="12813" max="12813" width="11.5703125" style="52" bestFit="1" customWidth="1"/>
    <col min="12814" max="12814" width="8.85546875" style="52"/>
    <col min="12815" max="12815" width="11.5703125" style="52" bestFit="1" customWidth="1"/>
    <col min="12816" max="12820" width="8.85546875" style="52"/>
    <col min="12821" max="12821" width="10.7109375" style="52" bestFit="1" customWidth="1"/>
    <col min="12822" max="12822" width="11.5703125" style="52" bestFit="1" customWidth="1"/>
    <col min="12823" max="13057" width="8.85546875" style="52"/>
    <col min="13058" max="13065" width="9.7109375" style="52" customWidth="1"/>
    <col min="13066" max="13066" width="11.7109375" style="52" customWidth="1"/>
    <col min="13067" max="13067" width="10.42578125" style="52" customWidth="1"/>
    <col min="13068" max="13068" width="8.85546875" style="52"/>
    <col min="13069" max="13069" width="11.5703125" style="52" bestFit="1" customWidth="1"/>
    <col min="13070" max="13070" width="8.85546875" style="52"/>
    <col min="13071" max="13071" width="11.5703125" style="52" bestFit="1" customWidth="1"/>
    <col min="13072" max="13076" width="8.85546875" style="52"/>
    <col min="13077" max="13077" width="10.7109375" style="52" bestFit="1" customWidth="1"/>
    <col min="13078" max="13078" width="11.5703125" style="52" bestFit="1" customWidth="1"/>
    <col min="13079" max="13313" width="8.85546875" style="52"/>
    <col min="13314" max="13321" width="9.7109375" style="52" customWidth="1"/>
    <col min="13322" max="13322" width="11.7109375" style="52" customWidth="1"/>
    <col min="13323" max="13323" width="10.42578125" style="52" customWidth="1"/>
    <col min="13324" max="13324" width="8.85546875" style="52"/>
    <col min="13325" max="13325" width="11.5703125" style="52" bestFit="1" customWidth="1"/>
    <col min="13326" max="13326" width="8.85546875" style="52"/>
    <col min="13327" max="13327" width="11.5703125" style="52" bestFit="1" customWidth="1"/>
    <col min="13328" max="13332" width="8.85546875" style="52"/>
    <col min="13333" max="13333" width="10.7109375" style="52" bestFit="1" customWidth="1"/>
    <col min="13334" max="13334" width="11.5703125" style="52" bestFit="1" customWidth="1"/>
    <col min="13335" max="13569" width="8.85546875" style="52"/>
    <col min="13570" max="13577" width="9.7109375" style="52" customWidth="1"/>
    <col min="13578" max="13578" width="11.7109375" style="52" customWidth="1"/>
    <col min="13579" max="13579" width="10.42578125" style="52" customWidth="1"/>
    <col min="13580" max="13580" width="8.85546875" style="52"/>
    <col min="13581" max="13581" width="11.5703125" style="52" bestFit="1" customWidth="1"/>
    <col min="13582" max="13582" width="8.85546875" style="52"/>
    <col min="13583" max="13583" width="11.5703125" style="52" bestFit="1" customWidth="1"/>
    <col min="13584" max="13588" width="8.85546875" style="52"/>
    <col min="13589" max="13589" width="10.7109375" style="52" bestFit="1" customWidth="1"/>
    <col min="13590" max="13590" width="11.5703125" style="52" bestFit="1" customWidth="1"/>
    <col min="13591" max="13825" width="8.85546875" style="52"/>
    <col min="13826" max="13833" width="9.7109375" style="52" customWidth="1"/>
    <col min="13834" max="13834" width="11.7109375" style="52" customWidth="1"/>
    <col min="13835" max="13835" width="10.42578125" style="52" customWidth="1"/>
    <col min="13836" max="13836" width="8.85546875" style="52"/>
    <col min="13837" max="13837" width="11.5703125" style="52" bestFit="1" customWidth="1"/>
    <col min="13838" max="13838" width="8.85546875" style="52"/>
    <col min="13839" max="13839" width="11.5703125" style="52" bestFit="1" customWidth="1"/>
    <col min="13840" max="13844" width="8.85546875" style="52"/>
    <col min="13845" max="13845" width="10.7109375" style="52" bestFit="1" customWidth="1"/>
    <col min="13846" max="13846" width="11.5703125" style="52" bestFit="1" customWidth="1"/>
    <col min="13847" max="14081" width="8.85546875" style="52"/>
    <col min="14082" max="14089" width="9.7109375" style="52" customWidth="1"/>
    <col min="14090" max="14090" width="11.7109375" style="52" customWidth="1"/>
    <col min="14091" max="14091" width="10.42578125" style="52" customWidth="1"/>
    <col min="14092" max="14092" width="8.85546875" style="52"/>
    <col min="14093" max="14093" width="11.5703125" style="52" bestFit="1" customWidth="1"/>
    <col min="14094" max="14094" width="8.85546875" style="52"/>
    <col min="14095" max="14095" width="11.5703125" style="52" bestFit="1" customWidth="1"/>
    <col min="14096" max="14100" width="8.85546875" style="52"/>
    <col min="14101" max="14101" width="10.7109375" style="52" bestFit="1" customWidth="1"/>
    <col min="14102" max="14102" width="11.5703125" style="52" bestFit="1" customWidth="1"/>
    <col min="14103" max="14337" width="8.85546875" style="52"/>
    <col min="14338" max="14345" width="9.7109375" style="52" customWidth="1"/>
    <col min="14346" max="14346" width="11.7109375" style="52" customWidth="1"/>
    <col min="14347" max="14347" width="10.42578125" style="52" customWidth="1"/>
    <col min="14348" max="14348" width="8.85546875" style="52"/>
    <col min="14349" max="14349" width="11.5703125" style="52" bestFit="1" customWidth="1"/>
    <col min="14350" max="14350" width="8.85546875" style="52"/>
    <col min="14351" max="14351" width="11.5703125" style="52" bestFit="1" customWidth="1"/>
    <col min="14352" max="14356" width="8.85546875" style="52"/>
    <col min="14357" max="14357" width="10.7109375" style="52" bestFit="1" customWidth="1"/>
    <col min="14358" max="14358" width="11.5703125" style="52" bestFit="1" customWidth="1"/>
    <col min="14359" max="14593" width="8.85546875" style="52"/>
    <col min="14594" max="14601" width="9.7109375" style="52" customWidth="1"/>
    <col min="14602" max="14602" width="11.7109375" style="52" customWidth="1"/>
    <col min="14603" max="14603" width="10.42578125" style="52" customWidth="1"/>
    <col min="14604" max="14604" width="8.85546875" style="52"/>
    <col min="14605" max="14605" width="11.5703125" style="52" bestFit="1" customWidth="1"/>
    <col min="14606" max="14606" width="8.85546875" style="52"/>
    <col min="14607" max="14607" width="11.5703125" style="52" bestFit="1" customWidth="1"/>
    <col min="14608" max="14612" width="8.85546875" style="52"/>
    <col min="14613" max="14613" width="10.7109375" style="52" bestFit="1" customWidth="1"/>
    <col min="14614" max="14614" width="11.5703125" style="52" bestFit="1" customWidth="1"/>
    <col min="14615" max="14849" width="8.85546875" style="52"/>
    <col min="14850" max="14857" width="9.7109375" style="52" customWidth="1"/>
    <col min="14858" max="14858" width="11.7109375" style="52" customWidth="1"/>
    <col min="14859" max="14859" width="10.42578125" style="52" customWidth="1"/>
    <col min="14860" max="14860" width="8.85546875" style="52"/>
    <col min="14861" max="14861" width="11.5703125" style="52" bestFit="1" customWidth="1"/>
    <col min="14862" max="14862" width="8.85546875" style="52"/>
    <col min="14863" max="14863" width="11.5703125" style="52" bestFit="1" customWidth="1"/>
    <col min="14864" max="14868" width="8.85546875" style="52"/>
    <col min="14869" max="14869" width="10.7109375" style="52" bestFit="1" customWidth="1"/>
    <col min="14870" max="14870" width="11.5703125" style="52" bestFit="1" customWidth="1"/>
    <col min="14871" max="15105" width="8.85546875" style="52"/>
    <col min="15106" max="15113" width="9.7109375" style="52" customWidth="1"/>
    <col min="15114" max="15114" width="11.7109375" style="52" customWidth="1"/>
    <col min="15115" max="15115" width="10.42578125" style="52" customWidth="1"/>
    <col min="15116" max="15116" width="8.85546875" style="52"/>
    <col min="15117" max="15117" width="11.5703125" style="52" bestFit="1" customWidth="1"/>
    <col min="15118" max="15118" width="8.85546875" style="52"/>
    <col min="15119" max="15119" width="11.5703125" style="52" bestFit="1" customWidth="1"/>
    <col min="15120" max="15124" width="8.85546875" style="52"/>
    <col min="15125" max="15125" width="10.7109375" style="52" bestFit="1" customWidth="1"/>
    <col min="15126" max="15126" width="11.5703125" style="52" bestFit="1" customWidth="1"/>
    <col min="15127" max="15361" width="8.85546875" style="52"/>
    <col min="15362" max="15369" width="9.7109375" style="52" customWidth="1"/>
    <col min="15370" max="15370" width="11.7109375" style="52" customWidth="1"/>
    <col min="15371" max="15371" width="10.42578125" style="52" customWidth="1"/>
    <col min="15372" max="15372" width="8.85546875" style="52"/>
    <col min="15373" max="15373" width="11.5703125" style="52" bestFit="1" customWidth="1"/>
    <col min="15374" max="15374" width="8.85546875" style="52"/>
    <col min="15375" max="15375" width="11.5703125" style="52" bestFit="1" customWidth="1"/>
    <col min="15376" max="15380" width="8.85546875" style="52"/>
    <col min="15381" max="15381" width="10.7109375" style="52" bestFit="1" customWidth="1"/>
    <col min="15382" max="15382" width="11.5703125" style="52" bestFit="1" customWidth="1"/>
    <col min="15383" max="15617" width="8.85546875" style="52"/>
    <col min="15618" max="15625" width="9.7109375" style="52" customWidth="1"/>
    <col min="15626" max="15626" width="11.7109375" style="52" customWidth="1"/>
    <col min="15627" max="15627" width="10.42578125" style="52" customWidth="1"/>
    <col min="15628" max="15628" width="8.85546875" style="52"/>
    <col min="15629" max="15629" width="11.5703125" style="52" bestFit="1" customWidth="1"/>
    <col min="15630" max="15630" width="8.85546875" style="52"/>
    <col min="15631" max="15631" width="11.5703125" style="52" bestFit="1" customWidth="1"/>
    <col min="15632" max="15636" width="8.85546875" style="52"/>
    <col min="15637" max="15637" width="10.7109375" style="52" bestFit="1" customWidth="1"/>
    <col min="15638" max="15638" width="11.5703125" style="52" bestFit="1" customWidth="1"/>
    <col min="15639" max="15873" width="8.85546875" style="52"/>
    <col min="15874" max="15881" width="9.7109375" style="52" customWidth="1"/>
    <col min="15882" max="15882" width="11.7109375" style="52" customWidth="1"/>
    <col min="15883" max="15883" width="10.42578125" style="52" customWidth="1"/>
    <col min="15884" max="15884" width="8.85546875" style="52"/>
    <col min="15885" max="15885" width="11.5703125" style="52" bestFit="1" customWidth="1"/>
    <col min="15886" max="15886" width="8.85546875" style="52"/>
    <col min="15887" max="15887" width="11.5703125" style="52" bestFit="1" customWidth="1"/>
    <col min="15888" max="15892" width="8.85546875" style="52"/>
    <col min="15893" max="15893" width="10.7109375" style="52" bestFit="1" customWidth="1"/>
    <col min="15894" max="15894" width="11.5703125" style="52" bestFit="1" customWidth="1"/>
    <col min="15895" max="16129" width="8.85546875" style="52"/>
    <col min="16130" max="16137" width="9.7109375" style="52" customWidth="1"/>
    <col min="16138" max="16138" width="11.7109375" style="52" customWidth="1"/>
    <col min="16139" max="16139" width="10.42578125" style="52" customWidth="1"/>
    <col min="16140" max="16140" width="8.85546875" style="52"/>
    <col min="16141" max="16141" width="11.5703125" style="52" bestFit="1" customWidth="1"/>
    <col min="16142" max="16142" width="8.85546875" style="52"/>
    <col min="16143" max="16143" width="11.5703125" style="52" bestFit="1" customWidth="1"/>
    <col min="16144" max="16148" width="8.85546875" style="52"/>
    <col min="16149" max="16149" width="10.7109375" style="52" bestFit="1" customWidth="1"/>
    <col min="16150" max="16150" width="11.5703125" style="52" bestFit="1" customWidth="1"/>
    <col min="16151" max="16384" width="8.85546875" style="52"/>
  </cols>
  <sheetData>
    <row r="1" spans="1:42" x14ac:dyDescent="0.2">
      <c r="I1" s="53" t="s">
        <v>267</v>
      </c>
      <c r="J1" s="53">
        <f>AVERAGE(J4:J13)</f>
        <v>26217.047545112728</v>
      </c>
    </row>
    <row r="2" spans="1:42" x14ac:dyDescent="0.2">
      <c r="I2" s="53" t="s">
        <v>266</v>
      </c>
      <c r="J2" s="53">
        <f>GEOMEAN(J4:J13)</f>
        <v>18739.449047607734</v>
      </c>
    </row>
    <row r="3" spans="1:42" s="43" customFormat="1" ht="33.75" customHeight="1" x14ac:dyDescent="0.25">
      <c r="A3" s="40" t="s">
        <v>10</v>
      </c>
      <c r="B3" s="41" t="s">
        <v>97</v>
      </c>
      <c r="C3" s="41" t="s">
        <v>98</v>
      </c>
      <c r="D3" s="41" t="s">
        <v>99</v>
      </c>
      <c r="E3" s="41" t="s">
        <v>100</v>
      </c>
      <c r="F3" s="41" t="s">
        <v>101</v>
      </c>
      <c r="G3" s="41" t="s">
        <v>102</v>
      </c>
      <c r="H3" s="41" t="s">
        <v>103</v>
      </c>
      <c r="I3" s="42" t="s">
        <v>104</v>
      </c>
      <c r="J3" s="43" t="s">
        <v>105</v>
      </c>
      <c r="K3" s="44" t="s">
        <v>106</v>
      </c>
      <c r="L3" s="45"/>
      <c r="M3" s="46" t="s">
        <v>107</v>
      </c>
      <c r="N3" s="47"/>
      <c r="O3" s="47"/>
      <c r="P3" s="47"/>
      <c r="Q3" s="47"/>
      <c r="R3" s="47"/>
      <c r="S3" s="209" t="s">
        <v>234</v>
      </c>
      <c r="T3" s="45"/>
      <c r="U3" s="45"/>
      <c r="V3" s="48" t="s">
        <v>264</v>
      </c>
      <c r="W3" s="45" t="s">
        <v>265</v>
      </c>
      <c r="X3" s="45"/>
      <c r="Y3" s="45"/>
      <c r="Z3" s="45"/>
      <c r="AA3" s="45"/>
      <c r="AB3" s="45"/>
      <c r="AC3" s="45"/>
      <c r="AD3" s="45"/>
      <c r="AE3" s="45"/>
      <c r="AF3" s="45"/>
      <c r="AG3" s="45"/>
      <c r="AH3" s="45"/>
      <c r="AI3" s="45"/>
      <c r="AJ3" s="45"/>
      <c r="AK3" s="45"/>
      <c r="AL3" s="45"/>
      <c r="AM3" s="45"/>
      <c r="AN3" s="45"/>
      <c r="AO3" s="45"/>
      <c r="AP3" s="45"/>
    </row>
    <row r="4" spans="1:42" s="43" customFormat="1" ht="16.5" customHeight="1" x14ac:dyDescent="0.2">
      <c r="A4" s="52">
        <v>1961</v>
      </c>
      <c r="B4" s="53">
        <v>7628.6464999999998</v>
      </c>
      <c r="C4" s="53">
        <v>680</v>
      </c>
      <c r="D4" s="53">
        <v>691</v>
      </c>
      <c r="E4" s="53">
        <v>1313.8181818181818</v>
      </c>
      <c r="F4" s="53">
        <v>2192.4676690909091</v>
      </c>
      <c r="G4" s="53">
        <v>2739.2340341818181</v>
      </c>
      <c r="H4" s="53">
        <v>3172.8978181818179</v>
      </c>
      <c r="I4" s="53"/>
      <c r="J4" s="49">
        <f t="shared" ref="J4:J35" si="0">I4+H4</f>
        <v>3172.8978181818179</v>
      </c>
      <c r="K4" s="54" t="s">
        <v>111</v>
      </c>
      <c r="L4" s="45"/>
      <c r="N4" s="47"/>
      <c r="O4" s="47"/>
      <c r="P4" s="47"/>
      <c r="Q4" s="47"/>
      <c r="R4" s="47"/>
      <c r="S4" s="45"/>
      <c r="T4" s="45"/>
      <c r="U4" s="45"/>
      <c r="V4" s="52">
        <v>1961</v>
      </c>
      <c r="W4" s="53">
        <v>3172.8978181818179</v>
      </c>
      <c r="X4" s="45"/>
      <c r="Y4" s="45"/>
      <c r="Z4" s="45"/>
      <c r="AA4" s="45"/>
      <c r="AB4" s="45"/>
      <c r="AC4" s="45"/>
      <c r="AD4" s="45"/>
      <c r="AE4" s="45"/>
      <c r="AF4" s="45"/>
      <c r="AG4" s="45"/>
      <c r="AH4" s="45"/>
      <c r="AI4" s="45"/>
      <c r="AJ4" s="45"/>
      <c r="AK4" s="45"/>
      <c r="AL4" s="45"/>
      <c r="AM4" s="45"/>
      <c r="AN4" s="45"/>
      <c r="AO4" s="45"/>
      <c r="AP4" s="45"/>
    </row>
    <row r="5" spans="1:42" s="43" customFormat="1" x14ac:dyDescent="0.2">
      <c r="A5" s="52">
        <v>1962</v>
      </c>
      <c r="B5" s="53">
        <v>12300.643399999999</v>
      </c>
      <c r="C5" s="53">
        <v>1950</v>
      </c>
      <c r="D5" s="53">
        <v>1969</v>
      </c>
      <c r="E5" s="53">
        <v>3542.4545454545455</v>
      </c>
      <c r="F5" s="53">
        <v>3569.608937272727</v>
      </c>
      <c r="G5" s="53">
        <v>4152.4970405454542</v>
      </c>
      <c r="H5" s="53">
        <v>5430.5064545454543</v>
      </c>
      <c r="I5" s="53"/>
      <c r="J5" s="49">
        <f t="shared" si="0"/>
        <v>5430.5064545454543</v>
      </c>
      <c r="K5" s="54" t="s">
        <v>111</v>
      </c>
      <c r="L5" s="45"/>
      <c r="M5" s="46"/>
      <c r="N5" s="47"/>
      <c r="O5" s="47"/>
      <c r="P5" s="47"/>
      <c r="Q5" s="47"/>
      <c r="R5" s="47"/>
      <c r="S5" s="45"/>
      <c r="T5" s="45"/>
      <c r="U5" s="51"/>
      <c r="V5" s="52">
        <v>1962</v>
      </c>
      <c r="W5" s="53">
        <v>5430.5064545454543</v>
      </c>
      <c r="X5" s="45"/>
      <c r="Y5" s="45"/>
      <c r="Z5" s="45"/>
      <c r="AA5" s="45"/>
      <c r="AB5" s="45"/>
      <c r="AC5" s="45"/>
      <c r="AD5" s="45"/>
      <c r="AE5" s="45"/>
      <c r="AF5" s="45"/>
      <c r="AG5" s="45"/>
      <c r="AH5" s="45"/>
      <c r="AI5" s="45"/>
      <c r="AJ5" s="45"/>
      <c r="AK5" s="45"/>
      <c r="AL5" s="45"/>
      <c r="AM5" s="45"/>
      <c r="AN5" s="45"/>
      <c r="AO5" s="45"/>
      <c r="AP5" s="45"/>
    </row>
    <row r="6" spans="1:42" s="43" customFormat="1" x14ac:dyDescent="0.2">
      <c r="A6" s="52">
        <v>1963</v>
      </c>
      <c r="B6" s="53">
        <v>45093.8387</v>
      </c>
      <c r="C6" s="53">
        <v>15248.719069408606</v>
      </c>
      <c r="D6" s="53">
        <v>15969.66783218495</v>
      </c>
      <c r="E6" s="53">
        <v>23879.037614333985</v>
      </c>
      <c r="F6" s="53">
        <v>16262.015965631999</v>
      </c>
      <c r="G6" s="53">
        <v>17177.819663091199</v>
      </c>
      <c r="H6" s="53">
        <v>26237.731091199999</v>
      </c>
      <c r="I6" s="53"/>
      <c r="J6" s="49">
        <f t="shared" si="0"/>
        <v>26237.731091199999</v>
      </c>
      <c r="K6" s="54" t="s">
        <v>111</v>
      </c>
      <c r="L6" s="45"/>
      <c r="M6" s="46"/>
      <c r="N6" s="47"/>
      <c r="O6" s="47"/>
      <c r="P6" s="47"/>
      <c r="Q6" s="47"/>
      <c r="R6" s="47"/>
      <c r="S6" s="45"/>
      <c r="T6" s="45"/>
      <c r="U6" s="51"/>
      <c r="V6" s="52">
        <v>1963</v>
      </c>
      <c r="W6" s="53">
        <v>26237.731091199999</v>
      </c>
      <c r="X6" s="45"/>
      <c r="Y6" s="45"/>
      <c r="Z6" s="45"/>
      <c r="AA6" s="45"/>
      <c r="AB6" s="45"/>
      <c r="AC6" s="45"/>
      <c r="AD6" s="45"/>
      <c r="AE6" s="45"/>
      <c r="AF6" s="45"/>
      <c r="AG6" s="45"/>
      <c r="AH6" s="45"/>
      <c r="AI6" s="45"/>
      <c r="AJ6" s="45"/>
      <c r="AK6" s="45"/>
      <c r="AL6" s="45"/>
      <c r="AM6" s="45"/>
      <c r="AN6" s="45"/>
      <c r="AO6" s="45"/>
      <c r="AP6" s="45"/>
    </row>
    <row r="7" spans="1:42" s="43" customFormat="1" x14ac:dyDescent="0.2">
      <c r="A7" s="52">
        <v>1964</v>
      </c>
      <c r="B7" s="53">
        <v>39434.506999999998</v>
      </c>
      <c r="C7" s="53">
        <v>13415.312099186876</v>
      </c>
      <c r="D7" s="53">
        <v>14062.924583154352</v>
      </c>
      <c r="E7" s="53">
        <v>21070.258135954296</v>
      </c>
      <c r="F7" s="53">
        <v>14440.449179519997</v>
      </c>
      <c r="G7" s="53">
        <v>15308.474076031998</v>
      </c>
      <c r="H7" s="53">
        <v>23251.556031999997</v>
      </c>
      <c r="I7" s="53"/>
      <c r="J7" s="49">
        <f t="shared" si="0"/>
        <v>23251.556031999997</v>
      </c>
      <c r="K7" s="54" t="s">
        <v>111</v>
      </c>
      <c r="L7" s="46" t="s">
        <v>108</v>
      </c>
      <c r="M7" s="55"/>
      <c r="N7" s="45"/>
      <c r="O7" s="45"/>
      <c r="P7" s="49"/>
      <c r="Q7" s="45"/>
      <c r="R7" s="45"/>
      <c r="S7" s="45"/>
      <c r="T7" s="45"/>
      <c r="U7" s="51"/>
      <c r="V7" s="52">
        <v>1964</v>
      </c>
      <c r="W7" s="53">
        <v>23251.556031999997</v>
      </c>
      <c r="X7" s="45"/>
      <c r="Y7" s="45"/>
      <c r="Z7" s="45"/>
      <c r="AA7" s="45"/>
      <c r="AB7" s="45"/>
      <c r="AC7" s="45"/>
      <c r="AD7" s="45"/>
      <c r="AE7" s="45"/>
      <c r="AF7" s="45"/>
      <c r="AG7" s="45"/>
      <c r="AH7" s="45"/>
      <c r="AI7" s="45"/>
      <c r="AJ7" s="45"/>
      <c r="AK7" s="45"/>
      <c r="AL7" s="45"/>
      <c r="AM7" s="45"/>
      <c r="AN7" s="45"/>
      <c r="AO7" s="45"/>
      <c r="AP7" s="45"/>
    </row>
    <row r="8" spans="1:42" s="43" customFormat="1" x14ac:dyDescent="0.2">
      <c r="A8" s="52">
        <v>1965</v>
      </c>
      <c r="B8" s="53">
        <v>30643.658599999999</v>
      </c>
      <c r="C8" s="53">
        <v>10116.929615913021</v>
      </c>
      <c r="D8" s="53">
        <v>10632.606800549542</v>
      </c>
      <c r="E8" s="53">
        <v>16017.136171578748</v>
      </c>
      <c r="F8" s="53">
        <v>11163.367725695998</v>
      </c>
      <c r="G8" s="53">
        <v>11945.436387353599</v>
      </c>
      <c r="H8" s="56">
        <v>17879.291353599998</v>
      </c>
      <c r="I8" s="53"/>
      <c r="J8" s="49">
        <f t="shared" si="0"/>
        <v>17879.291353599998</v>
      </c>
      <c r="K8" s="54" t="s">
        <v>111</v>
      </c>
      <c r="L8" s="57" t="s">
        <v>109</v>
      </c>
      <c r="M8" s="55"/>
      <c r="N8" s="45"/>
      <c r="O8" s="45"/>
      <c r="P8" s="49"/>
      <c r="Q8" s="45"/>
      <c r="R8" s="45"/>
      <c r="S8" s="45"/>
      <c r="T8" s="45"/>
      <c r="U8" s="51"/>
      <c r="V8" s="52">
        <v>1965</v>
      </c>
      <c r="W8" s="53">
        <v>17879.291353599998</v>
      </c>
      <c r="X8" s="45"/>
      <c r="Y8" s="45"/>
      <c r="Z8" s="45"/>
      <c r="AA8" s="45"/>
      <c r="AB8" s="45"/>
      <c r="AC8" s="45"/>
      <c r="AD8" s="45"/>
      <c r="AE8" s="45"/>
      <c r="AF8" s="45"/>
      <c r="AG8" s="45"/>
      <c r="AH8" s="45"/>
      <c r="AI8" s="45"/>
      <c r="AJ8" s="45"/>
      <c r="AK8" s="45"/>
      <c r="AL8" s="45"/>
      <c r="AM8" s="45"/>
      <c r="AN8" s="45"/>
      <c r="AO8" s="45"/>
      <c r="AP8" s="45"/>
    </row>
    <row r="9" spans="1:42" s="43" customFormat="1" x14ac:dyDescent="0.2">
      <c r="A9" s="52">
        <v>1966</v>
      </c>
      <c r="B9" s="53">
        <v>127627.4941</v>
      </c>
      <c r="C9" s="53">
        <v>44363.740907101332</v>
      </c>
      <c r="D9" s="53">
        <v>46249.290543385388</v>
      </c>
      <c r="E9" s="53">
        <v>68483.251069679245</v>
      </c>
      <c r="F9" s="53">
        <v>45189.012326975993</v>
      </c>
      <c r="G9" s="53">
        <v>46863.556912601591</v>
      </c>
      <c r="H9" s="53">
        <v>73659.03660159999</v>
      </c>
      <c r="I9" s="53"/>
      <c r="J9" s="49">
        <f t="shared" si="0"/>
        <v>73659.03660159999</v>
      </c>
      <c r="K9" s="54" t="s">
        <v>111</v>
      </c>
      <c r="L9" s="57"/>
      <c r="M9" s="55"/>
      <c r="N9" s="45"/>
      <c r="O9" s="45"/>
      <c r="P9" s="49"/>
      <c r="Q9" s="45"/>
      <c r="R9" s="45"/>
      <c r="S9" s="45"/>
      <c r="T9" s="45"/>
      <c r="U9" s="45"/>
      <c r="V9" s="52">
        <v>1966</v>
      </c>
      <c r="W9" s="53">
        <v>73659.03660159999</v>
      </c>
      <c r="X9" s="45"/>
      <c r="Y9" s="45"/>
      <c r="Z9" s="45"/>
      <c r="AA9" s="45"/>
      <c r="AB9" s="45"/>
      <c r="AC9" s="45"/>
      <c r="AD9" s="45"/>
      <c r="AE9" s="45"/>
      <c r="AF9" s="45"/>
      <c r="AG9" s="45"/>
      <c r="AH9" s="45"/>
      <c r="AI9" s="45"/>
      <c r="AJ9" s="45"/>
      <c r="AK9" s="45"/>
      <c r="AL9" s="45"/>
      <c r="AM9" s="45"/>
      <c r="AN9" s="45"/>
      <c r="AO9" s="45"/>
      <c r="AP9" s="45"/>
    </row>
    <row r="10" spans="1:42" s="43" customFormat="1" x14ac:dyDescent="0.2">
      <c r="A10" s="52">
        <v>1967</v>
      </c>
      <c r="B10" s="53">
        <v>113232</v>
      </c>
      <c r="C10" s="53">
        <v>15850</v>
      </c>
      <c r="D10" s="53">
        <v>17200</v>
      </c>
      <c r="E10" s="53">
        <v>24799.7</v>
      </c>
      <c r="F10" s="53">
        <v>20718</v>
      </c>
      <c r="G10" s="53">
        <v>22293</v>
      </c>
      <c r="H10" s="53">
        <v>26964.096099999999</v>
      </c>
      <c r="I10" s="53"/>
      <c r="J10" s="49">
        <f t="shared" si="0"/>
        <v>26964.096099999999</v>
      </c>
      <c r="K10" s="54" t="s">
        <v>111</v>
      </c>
      <c r="L10" s="57" t="s">
        <v>110</v>
      </c>
      <c r="M10" s="55"/>
      <c r="N10" s="45"/>
      <c r="O10" s="55"/>
      <c r="P10" s="49"/>
      <c r="Q10" s="45"/>
      <c r="R10" s="45"/>
      <c r="S10" s="45"/>
      <c r="T10" s="45"/>
      <c r="U10" s="45"/>
      <c r="V10" s="52">
        <v>1967</v>
      </c>
      <c r="W10" s="53">
        <v>26964.096099999999</v>
      </c>
      <c r="X10" s="45"/>
      <c r="Y10" s="45"/>
      <c r="Z10" s="45"/>
      <c r="AA10" s="45"/>
      <c r="AB10" s="45"/>
      <c r="AC10" s="45"/>
      <c r="AD10" s="45"/>
      <c r="AE10" s="45"/>
      <c r="AF10" s="45"/>
      <c r="AG10" s="45"/>
      <c r="AH10" s="45"/>
      <c r="AI10" s="45"/>
      <c r="AJ10" s="45"/>
      <c r="AK10" s="45"/>
      <c r="AL10" s="45"/>
      <c r="AM10" s="45"/>
      <c r="AN10" s="45"/>
      <c r="AO10" s="45"/>
      <c r="AP10" s="45"/>
    </row>
    <row r="11" spans="1:42" s="43" customFormat="1" x14ac:dyDescent="0.2">
      <c r="A11" s="52">
        <v>1968</v>
      </c>
      <c r="B11" s="53">
        <v>81530</v>
      </c>
      <c r="C11" s="53">
        <v>27089.125519199995</v>
      </c>
      <c r="D11" s="53">
        <v>28283.690539967996</v>
      </c>
      <c r="E11" s="53">
        <v>42018.540295414394</v>
      </c>
      <c r="F11" s="53">
        <v>28025.956799999996</v>
      </c>
      <c r="G11" s="53">
        <v>29250.32288</v>
      </c>
      <c r="H11" s="53">
        <v>45522.879999999997</v>
      </c>
      <c r="I11" s="53"/>
      <c r="J11" s="49">
        <f t="shared" si="0"/>
        <v>45522.879999999997</v>
      </c>
      <c r="K11" s="54" t="s">
        <v>111</v>
      </c>
      <c r="L11" s="45"/>
      <c r="M11" s="55"/>
      <c r="N11" s="45"/>
      <c r="O11" s="59"/>
      <c r="P11" s="49"/>
      <c r="Q11" s="45"/>
      <c r="R11" s="45"/>
      <c r="S11" s="45"/>
      <c r="T11" s="45"/>
      <c r="U11" s="45"/>
      <c r="V11" s="52">
        <v>1968</v>
      </c>
      <c r="W11" s="53">
        <v>45522.879999999997</v>
      </c>
      <c r="X11" s="45"/>
      <c r="Y11" s="45"/>
      <c r="Z11" s="45"/>
      <c r="AA11" s="45"/>
      <c r="AB11" s="45"/>
      <c r="AC11" s="45"/>
      <c r="AD11" s="45"/>
      <c r="AE11" s="45"/>
      <c r="AF11" s="45"/>
      <c r="AG11" s="45"/>
      <c r="AH11" s="45"/>
      <c r="AI11" s="45"/>
      <c r="AJ11" s="45"/>
      <c r="AK11" s="45"/>
      <c r="AL11" s="45"/>
      <c r="AM11" s="45"/>
      <c r="AN11" s="45"/>
      <c r="AO11" s="45"/>
      <c r="AP11" s="45"/>
    </row>
    <row r="12" spans="1:42" s="43" customFormat="1" x14ac:dyDescent="0.2">
      <c r="A12" s="52">
        <v>1969</v>
      </c>
      <c r="B12" s="53">
        <v>17352</v>
      </c>
      <c r="C12" s="53">
        <v>5715.5991172799986</v>
      </c>
      <c r="D12" s="53">
        <v>6055.2230819711986</v>
      </c>
      <c r="E12" s="53">
        <v>9274.2978476729586</v>
      </c>
      <c r="F12" s="53">
        <v>6790.461119999999</v>
      </c>
      <c r="G12" s="53">
        <v>7457.8305919999993</v>
      </c>
      <c r="H12" s="53">
        <v>10710.591999999999</v>
      </c>
      <c r="I12" s="53"/>
      <c r="J12" s="49">
        <f t="shared" si="0"/>
        <v>10710.591999999999</v>
      </c>
      <c r="K12" s="54" t="s">
        <v>111</v>
      </c>
      <c r="L12" s="45"/>
      <c r="N12" s="45"/>
      <c r="O12" s="59"/>
      <c r="P12" s="49"/>
      <c r="Q12" s="45"/>
      <c r="R12" s="45"/>
      <c r="S12" s="45"/>
      <c r="T12" s="45"/>
      <c r="U12" s="45"/>
      <c r="V12" s="52">
        <v>1969</v>
      </c>
      <c r="W12" s="53">
        <v>10710.591999999999</v>
      </c>
      <c r="X12" s="45"/>
      <c r="Y12" s="45"/>
      <c r="Z12" s="45"/>
      <c r="AA12" s="45"/>
      <c r="AB12" s="45"/>
      <c r="AC12" s="45"/>
      <c r="AD12" s="45"/>
      <c r="AE12" s="45"/>
      <c r="AF12" s="45"/>
      <c r="AG12" s="45"/>
      <c r="AH12" s="45"/>
      <c r="AI12" s="45"/>
      <c r="AJ12" s="45"/>
      <c r="AK12" s="45"/>
      <c r="AL12" s="45"/>
      <c r="AM12" s="45"/>
      <c r="AN12" s="45"/>
      <c r="AO12" s="45"/>
      <c r="AP12" s="45"/>
    </row>
    <row r="13" spans="1:42" s="43" customFormat="1" ht="15" customHeight="1" x14ac:dyDescent="0.2">
      <c r="A13" s="52">
        <v>1970</v>
      </c>
      <c r="B13" s="53">
        <v>50667</v>
      </c>
      <c r="C13" s="53">
        <v>17154.56276592</v>
      </c>
      <c r="D13" s="53">
        <v>17951.745276556801</v>
      </c>
      <c r="E13" s="53">
        <v>26798.790157389441</v>
      </c>
      <c r="F13" s="53">
        <v>18155.55168</v>
      </c>
      <c r="G13" s="53">
        <v>19121.021887999999</v>
      </c>
      <c r="H13" s="53">
        <v>29341.887999999999</v>
      </c>
      <c r="I13" s="53"/>
      <c r="J13" s="49">
        <f t="shared" si="0"/>
        <v>29341.887999999999</v>
      </c>
      <c r="K13" s="54" t="s">
        <v>111</v>
      </c>
      <c r="L13" s="60"/>
      <c r="M13" s="60"/>
      <c r="N13" s="60"/>
      <c r="O13" s="60"/>
      <c r="P13" s="60"/>
      <c r="Q13" s="60"/>
      <c r="R13" s="60"/>
      <c r="S13" s="60"/>
      <c r="T13" s="60"/>
      <c r="U13" s="60"/>
      <c r="V13" s="52">
        <v>1970</v>
      </c>
      <c r="W13" s="53">
        <v>29341.887999999999</v>
      </c>
      <c r="X13" s="45"/>
      <c r="Y13" s="45"/>
      <c r="Z13" s="45"/>
      <c r="AA13" s="45"/>
      <c r="AB13" s="45"/>
      <c r="AC13" s="45"/>
      <c r="AD13" s="45"/>
      <c r="AE13" s="45"/>
      <c r="AF13" s="45"/>
      <c r="AG13" s="45"/>
      <c r="AH13" s="45"/>
      <c r="AI13" s="45"/>
      <c r="AJ13" s="45"/>
      <c r="AK13" s="45"/>
      <c r="AL13" s="45"/>
      <c r="AM13" s="45"/>
      <c r="AN13" s="45"/>
      <c r="AO13" s="45"/>
      <c r="AP13" s="45"/>
    </row>
    <row r="14" spans="1:42" s="43" customFormat="1" ht="12.75" customHeight="1" x14ac:dyDescent="0.2">
      <c r="A14" s="52">
        <v>1971</v>
      </c>
      <c r="B14" s="53">
        <v>48172</v>
      </c>
      <c r="C14" s="53">
        <v>21731</v>
      </c>
      <c r="D14" s="53">
        <v>22713.413100000002</v>
      </c>
      <c r="E14" s="53">
        <v>33809.392</v>
      </c>
      <c r="F14" s="53">
        <v>23699</v>
      </c>
      <c r="G14" s="53">
        <v>23345.912224095995</v>
      </c>
      <c r="H14" s="53">
        <v>36090.914095999993</v>
      </c>
      <c r="I14" s="53"/>
      <c r="J14" s="49">
        <f t="shared" si="0"/>
        <v>36090.914095999993</v>
      </c>
      <c r="K14" s="54" t="s">
        <v>111</v>
      </c>
      <c r="L14" s="60"/>
      <c r="M14" s="60"/>
      <c r="N14" s="60"/>
      <c r="O14" s="60"/>
      <c r="P14" s="60"/>
      <c r="Q14" s="60"/>
      <c r="R14" s="60"/>
      <c r="S14" s="60"/>
      <c r="T14" s="60"/>
      <c r="U14" s="60"/>
      <c r="V14" s="52">
        <v>1971</v>
      </c>
      <c r="W14" s="53">
        <v>36090.914095999993</v>
      </c>
      <c r="X14" s="45"/>
      <c r="Y14" s="45"/>
      <c r="Z14" s="45"/>
      <c r="AA14" s="45"/>
      <c r="AB14" s="45"/>
      <c r="AC14" s="45"/>
      <c r="AD14" s="45"/>
      <c r="AE14" s="45"/>
      <c r="AF14" s="45"/>
      <c r="AG14" s="45"/>
      <c r="AH14" s="45"/>
      <c r="AI14" s="45"/>
      <c r="AJ14" s="45"/>
      <c r="AK14" s="45"/>
      <c r="AL14" s="45"/>
      <c r="AM14" s="45"/>
      <c r="AN14" s="45"/>
      <c r="AO14" s="45"/>
      <c r="AP14" s="45"/>
    </row>
    <row r="15" spans="1:42" s="43" customFormat="1" ht="12.75" customHeight="1" x14ac:dyDescent="0.2">
      <c r="A15" s="52">
        <v>1972</v>
      </c>
      <c r="B15" s="53">
        <v>33398</v>
      </c>
      <c r="C15" s="53">
        <v>9152</v>
      </c>
      <c r="D15" s="53">
        <v>9441</v>
      </c>
      <c r="E15" s="53">
        <v>16370.90909090909</v>
      </c>
      <c r="F15" s="53">
        <v>12777</v>
      </c>
      <c r="G15" s="53">
        <v>13083</v>
      </c>
      <c r="H15" s="53">
        <v>21564</v>
      </c>
      <c r="I15" s="53"/>
      <c r="J15" s="49">
        <f t="shared" si="0"/>
        <v>21564</v>
      </c>
      <c r="K15" s="54" t="s">
        <v>111</v>
      </c>
      <c r="L15" s="60"/>
      <c r="M15" s="62"/>
      <c r="N15" s="60"/>
      <c r="O15" s="60"/>
      <c r="P15" s="60"/>
      <c r="Q15" s="60"/>
      <c r="R15" s="60"/>
      <c r="S15" s="60"/>
      <c r="T15" s="60"/>
      <c r="U15" s="60"/>
      <c r="V15" s="52">
        <v>1972</v>
      </c>
      <c r="W15" s="53">
        <v>21564</v>
      </c>
      <c r="X15" s="45"/>
      <c r="Y15" s="45"/>
      <c r="Z15" s="45"/>
      <c r="AA15" s="45"/>
      <c r="AB15" s="45"/>
      <c r="AC15" s="45"/>
      <c r="AD15" s="45"/>
      <c r="AE15" s="45"/>
      <c r="AF15" s="45"/>
      <c r="AG15" s="45"/>
      <c r="AH15" s="45"/>
      <c r="AI15" s="45"/>
      <c r="AJ15" s="45"/>
      <c r="AK15" s="45"/>
      <c r="AL15" s="45"/>
      <c r="AM15" s="45"/>
      <c r="AN15" s="45"/>
      <c r="AO15" s="45"/>
      <c r="AP15" s="45"/>
    </row>
    <row r="16" spans="1:42" s="43" customFormat="1" ht="12.75" customHeight="1" x14ac:dyDescent="0.2">
      <c r="A16" s="52">
        <v>1973</v>
      </c>
      <c r="B16" s="53">
        <v>37178</v>
      </c>
      <c r="C16" s="53">
        <v>6039</v>
      </c>
      <c r="D16" s="53">
        <v>6328</v>
      </c>
      <c r="E16" s="53">
        <v>10045.272727272728</v>
      </c>
      <c r="F16" s="53">
        <v>8493</v>
      </c>
      <c r="G16" s="53">
        <v>8813</v>
      </c>
      <c r="H16" s="53">
        <v>12133</v>
      </c>
      <c r="I16" s="53"/>
      <c r="J16" s="49">
        <f t="shared" si="0"/>
        <v>12133</v>
      </c>
      <c r="K16" s="54" t="s">
        <v>111</v>
      </c>
      <c r="L16" s="60"/>
      <c r="M16" s="60"/>
      <c r="N16" s="60"/>
      <c r="O16" s="60"/>
      <c r="P16" s="60"/>
      <c r="Q16" s="60"/>
      <c r="R16" s="60"/>
      <c r="S16" s="60"/>
      <c r="T16" s="60"/>
      <c r="U16" s="60"/>
      <c r="V16" s="52">
        <v>1973</v>
      </c>
      <c r="W16" s="53">
        <v>12133</v>
      </c>
      <c r="X16" s="45"/>
      <c r="Y16" s="45"/>
      <c r="Z16" s="45"/>
      <c r="AA16" s="45"/>
      <c r="AB16" s="45"/>
      <c r="AC16" s="45"/>
      <c r="AD16" s="45"/>
      <c r="AE16" s="45"/>
      <c r="AF16" s="45"/>
      <c r="AG16" s="45"/>
      <c r="AH16" s="45"/>
      <c r="AI16" s="45"/>
      <c r="AJ16" s="45"/>
      <c r="AK16" s="45"/>
      <c r="AL16" s="45"/>
      <c r="AM16" s="45"/>
      <c r="AN16" s="45"/>
      <c r="AO16" s="45"/>
      <c r="AP16" s="45"/>
    </row>
    <row r="17" spans="1:42" s="43" customFormat="1" ht="12.75" customHeight="1" x14ac:dyDescent="0.2">
      <c r="A17" s="52">
        <v>1974</v>
      </c>
      <c r="B17" s="53">
        <v>16716</v>
      </c>
      <c r="C17" s="53">
        <v>3057</v>
      </c>
      <c r="D17" s="53">
        <v>3080</v>
      </c>
      <c r="E17" s="53">
        <v>5200.8240000000005</v>
      </c>
      <c r="F17" s="53">
        <v>5683</v>
      </c>
      <c r="G17" s="53">
        <v>5710</v>
      </c>
      <c r="H17" s="53">
        <v>7110.4347120000002</v>
      </c>
      <c r="I17" s="53"/>
      <c r="J17" s="49">
        <f t="shared" si="0"/>
        <v>7110.4347120000002</v>
      </c>
      <c r="K17" s="54" t="s">
        <v>111</v>
      </c>
      <c r="L17" s="60"/>
      <c r="M17" s="60"/>
      <c r="N17" s="60"/>
      <c r="O17" s="60"/>
      <c r="P17" s="60"/>
      <c r="Q17" s="60"/>
      <c r="R17" s="60"/>
      <c r="S17" s="60"/>
      <c r="T17" s="60"/>
      <c r="U17" s="60"/>
      <c r="V17" s="52">
        <v>1974</v>
      </c>
      <c r="W17" s="53">
        <v>7110.4347120000002</v>
      </c>
      <c r="X17" s="45"/>
      <c r="Y17" s="45"/>
      <c r="Z17" s="45"/>
      <c r="AA17" s="45"/>
      <c r="AB17" s="45"/>
      <c r="AC17" s="45"/>
      <c r="AD17" s="45"/>
      <c r="AE17" s="45"/>
      <c r="AF17" s="45"/>
      <c r="AG17" s="45"/>
      <c r="AH17" s="45"/>
      <c r="AI17" s="45"/>
      <c r="AJ17" s="45"/>
      <c r="AK17" s="45"/>
      <c r="AL17" s="45"/>
      <c r="AM17" s="45"/>
      <c r="AN17" s="45"/>
      <c r="AO17" s="45"/>
      <c r="AP17" s="45"/>
    </row>
    <row r="18" spans="1:42" ht="12.75" customHeight="1" x14ac:dyDescent="0.2">
      <c r="A18" s="52">
        <v>1975</v>
      </c>
      <c r="B18" s="53">
        <v>22286</v>
      </c>
      <c r="C18" s="53">
        <v>6684</v>
      </c>
      <c r="D18" s="53">
        <v>7063.0284000000001</v>
      </c>
      <c r="E18" s="53">
        <v>10757.388000000001</v>
      </c>
      <c r="F18" s="53">
        <v>7716</v>
      </c>
      <c r="G18" s="53">
        <v>8727.7605115439983</v>
      </c>
      <c r="H18" s="53">
        <v>12739.234043999999</v>
      </c>
      <c r="J18" s="49">
        <f t="shared" si="0"/>
        <v>12739.234043999999</v>
      </c>
      <c r="K18" s="54" t="s">
        <v>111</v>
      </c>
      <c r="L18" s="60"/>
      <c r="M18" s="60"/>
      <c r="N18" s="60"/>
      <c r="O18" s="60"/>
      <c r="P18" s="60"/>
      <c r="Q18" s="60"/>
      <c r="R18" s="60"/>
      <c r="S18" s="60"/>
      <c r="T18" s="60"/>
      <c r="U18" s="60"/>
      <c r="V18" s="52">
        <v>1975</v>
      </c>
      <c r="W18" s="53">
        <v>12739.234043999999</v>
      </c>
    </row>
    <row r="19" spans="1:42" ht="12.75" customHeight="1" x14ac:dyDescent="0.2">
      <c r="A19" s="52">
        <v>1976</v>
      </c>
      <c r="B19" s="53">
        <v>27619</v>
      </c>
      <c r="C19" s="53">
        <v>9226.2215169599986</v>
      </c>
      <c r="D19" s="53">
        <v>9706.2703776383987</v>
      </c>
      <c r="E19" s="53">
        <v>14652.571363982717</v>
      </c>
      <c r="F19" s="53">
        <v>10278.411839999999</v>
      </c>
      <c r="G19" s="53">
        <v>11037.268543999999</v>
      </c>
      <c r="H19" s="53">
        <v>16428.543999999998</v>
      </c>
      <c r="J19" s="49">
        <f t="shared" si="0"/>
        <v>16428.543999999998</v>
      </c>
      <c r="K19" s="54" t="s">
        <v>111</v>
      </c>
      <c r="L19" s="60"/>
      <c r="M19" s="60"/>
      <c r="N19" s="60"/>
      <c r="O19" s="60"/>
      <c r="P19" s="60"/>
      <c r="Q19" s="60"/>
      <c r="R19" s="60"/>
      <c r="S19" s="60"/>
      <c r="T19" s="60"/>
      <c r="U19" s="60"/>
      <c r="V19" s="52">
        <v>1976</v>
      </c>
      <c r="W19" s="53">
        <v>16428.543999999998</v>
      </c>
    </row>
    <row r="20" spans="1:42" ht="12.75" customHeight="1" x14ac:dyDescent="0.2">
      <c r="A20" s="52">
        <v>1977</v>
      </c>
      <c r="B20" s="53">
        <v>21973</v>
      </c>
      <c r="C20" s="53">
        <v>7229.5483963199986</v>
      </c>
      <c r="D20" s="53">
        <v>7629.7303321727986</v>
      </c>
      <c r="E20" s="53">
        <v>11593.668143162238</v>
      </c>
      <c r="F20" s="53">
        <v>8294.6332799999982</v>
      </c>
      <c r="G20" s="53">
        <v>9001.456447999999</v>
      </c>
      <c r="H20" s="53">
        <v>13176.447999999999</v>
      </c>
      <c r="J20" s="49">
        <f t="shared" si="0"/>
        <v>13176.447999999999</v>
      </c>
      <c r="K20" s="54" t="s">
        <v>111</v>
      </c>
      <c r="L20" s="60"/>
      <c r="M20" s="60"/>
      <c r="N20" s="60"/>
      <c r="O20" s="60"/>
      <c r="P20" s="60"/>
      <c r="Q20" s="60"/>
      <c r="R20" s="60"/>
      <c r="S20" s="60"/>
      <c r="T20" s="60"/>
      <c r="U20" s="60"/>
      <c r="V20" s="52">
        <v>1977</v>
      </c>
      <c r="W20" s="53">
        <v>13176.447999999999</v>
      </c>
    </row>
    <row r="21" spans="1:42" x14ac:dyDescent="0.2">
      <c r="A21" s="52">
        <v>1978</v>
      </c>
      <c r="B21" s="53">
        <v>7644</v>
      </c>
      <c r="C21" s="53">
        <v>2056.0926609600001</v>
      </c>
      <c r="D21" s="53">
        <v>2249.3363673984004</v>
      </c>
      <c r="E21" s="53">
        <v>3667.9339565907203</v>
      </c>
      <c r="F21" s="53">
        <v>3154.5878400000001</v>
      </c>
      <c r="G21" s="53">
        <v>3726.5901440000002</v>
      </c>
      <c r="H21" s="53">
        <v>4750.1440000000002</v>
      </c>
      <c r="J21" s="49">
        <f t="shared" si="0"/>
        <v>4750.1440000000002</v>
      </c>
      <c r="K21" s="54" t="s">
        <v>111</v>
      </c>
      <c r="M21" s="55"/>
      <c r="O21" s="63"/>
      <c r="P21" s="49"/>
      <c r="V21" s="52">
        <v>1978</v>
      </c>
      <c r="W21" s="53">
        <v>4750.1440000000002</v>
      </c>
    </row>
    <row r="22" spans="1:42" x14ac:dyDescent="0.2">
      <c r="A22" s="52">
        <v>1979</v>
      </c>
      <c r="B22" s="53">
        <v>26655</v>
      </c>
      <c r="C22" s="53">
        <v>8354.8430951999999</v>
      </c>
      <c r="D22" s="53">
        <v>8800.0368190080007</v>
      </c>
      <c r="E22" s="53">
        <v>13317.619621846399</v>
      </c>
      <c r="F22" s="53">
        <v>9412.6607999999997</v>
      </c>
      <c r="G22" s="53">
        <v>10148.809279999999</v>
      </c>
      <c r="H22" s="53">
        <v>15009.28</v>
      </c>
      <c r="J22" s="49">
        <f t="shared" si="0"/>
        <v>15009.28</v>
      </c>
      <c r="K22" s="54" t="s">
        <v>111</v>
      </c>
      <c r="M22" s="55"/>
      <c r="P22" s="49"/>
      <c r="V22" s="52">
        <v>1979</v>
      </c>
      <c r="W22" s="53">
        <v>15009.28</v>
      </c>
    </row>
    <row r="23" spans="1:42" x14ac:dyDescent="0.2">
      <c r="A23" s="52">
        <v>1980</v>
      </c>
      <c r="B23" s="53">
        <v>26573</v>
      </c>
      <c r="C23" s="53">
        <v>8844.6398135999989</v>
      </c>
      <c r="D23" s="53">
        <v>9309.4254061439988</v>
      </c>
      <c r="E23" s="53">
        <v>14067.988194435198</v>
      </c>
      <c r="F23" s="53">
        <v>9899.2943999999989</v>
      </c>
      <c r="G23" s="53">
        <v>10648.207039999999</v>
      </c>
      <c r="H23" s="53">
        <v>15807.04</v>
      </c>
      <c r="J23" s="49">
        <f t="shared" si="0"/>
        <v>15807.04</v>
      </c>
      <c r="K23" s="54" t="s">
        <v>111</v>
      </c>
      <c r="M23" s="55"/>
      <c r="V23" s="52">
        <v>1980</v>
      </c>
      <c r="W23" s="53">
        <v>15807.04</v>
      </c>
    </row>
    <row r="24" spans="1:42" x14ac:dyDescent="0.2">
      <c r="A24" s="52">
        <v>1981</v>
      </c>
      <c r="B24" s="53">
        <v>28234</v>
      </c>
      <c r="C24" s="53">
        <v>9539.1963153599972</v>
      </c>
      <c r="D24" s="53">
        <v>10031.764167974397</v>
      </c>
      <c r="E24" s="53">
        <v>15132.048755131516</v>
      </c>
      <c r="F24" s="53">
        <v>10589.365439999998</v>
      </c>
      <c r="G24" s="53">
        <v>11356.378303999998</v>
      </c>
      <c r="H24" s="53">
        <v>16938.303999999996</v>
      </c>
      <c r="J24" s="49">
        <f t="shared" si="0"/>
        <v>16938.303999999996</v>
      </c>
      <c r="K24" s="54" t="s">
        <v>111</v>
      </c>
      <c r="M24" s="55"/>
      <c r="P24" s="49"/>
      <c r="V24" s="52">
        <v>1981</v>
      </c>
      <c r="W24" s="53">
        <v>16938.303999999996</v>
      </c>
    </row>
    <row r="25" spans="1:42" x14ac:dyDescent="0.2">
      <c r="A25" s="52">
        <v>1982</v>
      </c>
      <c r="B25" s="53">
        <v>19005</v>
      </c>
      <c r="C25" s="53">
        <v>6324.9274535999984</v>
      </c>
      <c r="D25" s="53">
        <v>6688.9245517439986</v>
      </c>
      <c r="E25" s="53">
        <v>10207.788858915197</v>
      </c>
      <c r="F25" s="53">
        <v>7395.8543999999993</v>
      </c>
      <c r="G25" s="53">
        <v>8079.1030399999991</v>
      </c>
      <c r="H25" s="53">
        <v>11703.04</v>
      </c>
      <c r="J25" s="49">
        <f t="shared" si="0"/>
        <v>11703.04</v>
      </c>
      <c r="K25" s="54" t="s">
        <v>111</v>
      </c>
      <c r="M25" s="55"/>
      <c r="P25" s="49"/>
      <c r="V25" s="52">
        <v>1982</v>
      </c>
      <c r="W25" s="53">
        <v>11703.04</v>
      </c>
    </row>
    <row r="26" spans="1:42" x14ac:dyDescent="0.2">
      <c r="A26" s="52">
        <v>1983</v>
      </c>
      <c r="B26" s="53">
        <v>27925</v>
      </c>
      <c r="C26" s="53">
        <v>9430.6276564799973</v>
      </c>
      <c r="D26" s="53">
        <v>9918.8527627391977</v>
      </c>
      <c r="E26" s="53">
        <v>14965.721569727357</v>
      </c>
      <c r="F26" s="53">
        <v>10481.497919999998</v>
      </c>
      <c r="G26" s="53">
        <v>11245.681471999998</v>
      </c>
      <c r="H26" s="53">
        <v>16761.471999999998</v>
      </c>
      <c r="J26" s="49">
        <f t="shared" si="0"/>
        <v>16761.471999999998</v>
      </c>
      <c r="K26" s="54" t="s">
        <v>111</v>
      </c>
      <c r="M26" s="55"/>
      <c r="P26" s="49"/>
      <c r="V26" s="52">
        <v>1983</v>
      </c>
      <c r="W26" s="53">
        <v>16761.471999999998</v>
      </c>
    </row>
    <row r="27" spans="1:42" x14ac:dyDescent="0.2">
      <c r="A27" s="52">
        <v>1984</v>
      </c>
      <c r="B27" s="53">
        <v>81054</v>
      </c>
      <c r="C27" s="53">
        <v>33091</v>
      </c>
      <c r="D27" s="53">
        <v>34021</v>
      </c>
      <c r="E27" s="53">
        <v>51212.912000000004</v>
      </c>
      <c r="F27" s="53">
        <v>33901</v>
      </c>
      <c r="G27" s="53">
        <v>34382.145589856002</v>
      </c>
      <c r="H27" s="53">
        <v>53720.679856000002</v>
      </c>
      <c r="J27" s="49">
        <f t="shared" si="0"/>
        <v>53720.679856000002</v>
      </c>
      <c r="K27" s="54" t="s">
        <v>111</v>
      </c>
      <c r="M27" s="55"/>
      <c r="P27" s="49"/>
      <c r="V27" s="52">
        <v>1984</v>
      </c>
      <c r="W27" s="53">
        <v>53720.679856000002</v>
      </c>
    </row>
    <row r="28" spans="1:42" x14ac:dyDescent="0.2">
      <c r="A28" s="52">
        <v>1985</v>
      </c>
      <c r="B28" s="53">
        <v>52989</v>
      </c>
      <c r="C28" s="53">
        <v>19060</v>
      </c>
      <c r="D28" s="53">
        <v>19935.306</v>
      </c>
      <c r="E28" s="53">
        <v>29717.42</v>
      </c>
      <c r="F28" s="53">
        <v>19850</v>
      </c>
      <c r="G28" s="53">
        <v>20751.037283959999</v>
      </c>
      <c r="H28" s="53">
        <v>31945.746459999998</v>
      </c>
      <c r="J28" s="49">
        <f t="shared" si="0"/>
        <v>31945.746459999998</v>
      </c>
      <c r="K28" s="54" t="s">
        <v>111</v>
      </c>
      <c r="M28" s="55"/>
      <c r="P28" s="49"/>
      <c r="V28" s="52">
        <v>1985</v>
      </c>
      <c r="W28" s="53">
        <v>31945.746459999998</v>
      </c>
    </row>
    <row r="29" spans="1:42" x14ac:dyDescent="0.2">
      <c r="A29" s="52">
        <v>1986</v>
      </c>
      <c r="B29" s="53">
        <v>34788</v>
      </c>
      <c r="C29" s="53">
        <v>8445</v>
      </c>
      <c r="D29" s="53">
        <v>8894.6445000000003</v>
      </c>
      <c r="E29" s="53">
        <v>13455.24</v>
      </c>
      <c r="F29" s="53">
        <v>9440</v>
      </c>
      <c r="G29" s="53">
        <v>10438.570983119998</v>
      </c>
      <c r="H29" s="53">
        <v>15472.158119999998</v>
      </c>
      <c r="J29" s="49">
        <f t="shared" si="0"/>
        <v>15472.158119999998</v>
      </c>
      <c r="K29" s="54" t="s">
        <v>111</v>
      </c>
      <c r="M29" s="55"/>
      <c r="P29" s="49"/>
      <c r="V29" s="52">
        <v>1986</v>
      </c>
      <c r="W29" s="53">
        <v>15472.158119999998</v>
      </c>
    </row>
    <row r="30" spans="1:42" x14ac:dyDescent="0.2">
      <c r="A30" s="52">
        <v>1987</v>
      </c>
      <c r="B30" s="53">
        <v>40120</v>
      </c>
      <c r="C30" s="53">
        <v>12065</v>
      </c>
      <c r="D30" s="53">
        <v>12190</v>
      </c>
      <c r="E30" s="53">
        <v>19001.080000000002</v>
      </c>
      <c r="F30" s="53">
        <v>13121.957364399999</v>
      </c>
      <c r="G30" s="53">
        <v>13955.39886904</v>
      </c>
      <c r="H30" s="53">
        <v>21090.09404</v>
      </c>
      <c r="J30" s="49">
        <f t="shared" si="0"/>
        <v>21090.09404</v>
      </c>
      <c r="K30" s="54" t="s">
        <v>111</v>
      </c>
      <c r="M30" s="55"/>
      <c r="P30" s="49"/>
      <c r="V30" s="52">
        <v>1987</v>
      </c>
      <c r="W30" s="53">
        <v>21090.09404</v>
      </c>
    </row>
    <row r="31" spans="1:42" x14ac:dyDescent="0.2">
      <c r="A31" s="52">
        <v>1988</v>
      </c>
      <c r="B31" s="53">
        <v>33978</v>
      </c>
      <c r="C31" s="53">
        <v>11819.845439519999</v>
      </c>
      <c r="D31" s="53">
        <v>12403.6392571008</v>
      </c>
      <c r="E31" s="53">
        <v>18626.00321334464</v>
      </c>
      <c r="F31" s="53">
        <v>12855.28608</v>
      </c>
      <c r="G31" s="53">
        <v>13681.732927999999</v>
      </c>
      <c r="H31" s="53">
        <v>20652.928</v>
      </c>
      <c r="J31" s="49">
        <f t="shared" si="0"/>
        <v>20652.928</v>
      </c>
      <c r="K31" s="54" t="s">
        <v>111</v>
      </c>
      <c r="M31" s="55"/>
      <c r="P31" s="49"/>
      <c r="V31" s="52">
        <v>1988</v>
      </c>
      <c r="W31" s="53">
        <v>20652.928</v>
      </c>
    </row>
    <row r="32" spans="1:42" x14ac:dyDescent="0.2">
      <c r="A32" s="52">
        <v>1989</v>
      </c>
      <c r="B32" s="53">
        <v>15976</v>
      </c>
      <c r="C32" s="53">
        <v>10040</v>
      </c>
      <c r="D32" s="53">
        <v>10260</v>
      </c>
      <c r="E32" s="53">
        <v>15492.28</v>
      </c>
      <c r="F32" s="53">
        <v>10199</v>
      </c>
      <c r="G32" s="53">
        <v>11988.112551639997</v>
      </c>
      <c r="H32" s="53">
        <v>17947.464139999996</v>
      </c>
      <c r="J32" s="49">
        <f t="shared" si="0"/>
        <v>17947.464139999996</v>
      </c>
      <c r="K32" s="54" t="s">
        <v>111</v>
      </c>
      <c r="M32" s="55"/>
      <c r="P32" s="49"/>
      <c r="V32" s="52">
        <v>1989</v>
      </c>
      <c r="W32" s="53">
        <v>17947.464139999996</v>
      </c>
    </row>
    <row r="33" spans="1:23" x14ac:dyDescent="0.2">
      <c r="A33" s="52">
        <v>1990</v>
      </c>
      <c r="B33" s="53">
        <v>7609</v>
      </c>
      <c r="C33" s="53">
        <v>2775.3125</v>
      </c>
      <c r="D33" s="53">
        <v>2997.6025312500001</v>
      </c>
      <c r="E33" s="53">
        <v>4362.7787500000004</v>
      </c>
      <c r="F33" s="53">
        <v>4076.5118729874998</v>
      </c>
      <c r="G33" s="53">
        <v>4672.6957909675002</v>
      </c>
      <c r="H33" s="53">
        <v>6261.4948737499999</v>
      </c>
      <c r="J33" s="49">
        <f t="shared" si="0"/>
        <v>6261.4948737499999</v>
      </c>
      <c r="K33" s="54" t="s">
        <v>111</v>
      </c>
      <c r="M33" s="55"/>
      <c r="P33" s="49"/>
      <c r="V33" s="52">
        <v>1990</v>
      </c>
      <c r="W33" s="53">
        <v>6261.4948737499999</v>
      </c>
    </row>
    <row r="34" spans="1:23" x14ac:dyDescent="0.2">
      <c r="A34" s="52">
        <v>1991</v>
      </c>
      <c r="B34" s="53">
        <v>27490</v>
      </c>
      <c r="C34" s="53">
        <v>11458.816964285714</v>
      </c>
      <c r="D34" s="53">
        <v>11961.377870563674</v>
      </c>
      <c r="E34" s="53">
        <v>17665.907589285714</v>
      </c>
      <c r="F34" s="53">
        <v>12246.205357142857</v>
      </c>
      <c r="G34" s="53">
        <v>13108.715306854463</v>
      </c>
      <c r="H34" s="53">
        <v>19737.564387946426</v>
      </c>
      <c r="J34" s="49">
        <f t="shared" si="0"/>
        <v>19737.564387946426</v>
      </c>
      <c r="K34" s="54" t="s">
        <v>111</v>
      </c>
      <c r="M34" s="55"/>
      <c r="P34" s="49"/>
      <c r="V34" s="52">
        <v>1991</v>
      </c>
      <c r="W34" s="53">
        <v>19737.564387946426</v>
      </c>
    </row>
    <row r="35" spans="1:23" x14ac:dyDescent="0.2">
      <c r="A35" s="52">
        <v>1992</v>
      </c>
      <c r="B35" s="53">
        <v>41951</v>
      </c>
      <c r="C35" s="53">
        <v>20535</v>
      </c>
      <c r="D35" s="53">
        <v>21055</v>
      </c>
      <c r="E35" s="53">
        <v>32489.545454545456</v>
      </c>
      <c r="F35" s="53">
        <v>20683</v>
      </c>
      <c r="G35" s="53">
        <v>21226</v>
      </c>
      <c r="H35" s="53">
        <v>33184.318181818184</v>
      </c>
      <c r="J35" s="49">
        <f t="shared" si="0"/>
        <v>33184.318181818184</v>
      </c>
      <c r="K35" s="54" t="s">
        <v>111</v>
      </c>
      <c r="M35" s="55"/>
      <c r="P35" s="49"/>
      <c r="V35" s="52">
        <v>1992</v>
      </c>
      <c r="W35" s="53">
        <v>33184.318181818184</v>
      </c>
    </row>
    <row r="36" spans="1:23" x14ac:dyDescent="0.2">
      <c r="A36" s="52">
        <v>1993</v>
      </c>
      <c r="B36" s="53">
        <v>27894</v>
      </c>
      <c r="C36" s="53">
        <v>9670.0445361599977</v>
      </c>
      <c r="D36" s="53">
        <v>10167.846317606398</v>
      </c>
      <c r="E36" s="53">
        <v>15332.508229397117</v>
      </c>
      <c r="F36" s="53">
        <v>10719.368639999999</v>
      </c>
      <c r="G36" s="53">
        <v>11489.791423999999</v>
      </c>
      <c r="H36" s="53">
        <v>17151.423999999999</v>
      </c>
      <c r="J36" s="49">
        <f t="shared" ref="J36:J58" si="1">I36+H36</f>
        <v>17151.423999999999</v>
      </c>
      <c r="K36" s="54" t="s">
        <v>111</v>
      </c>
      <c r="L36" s="64"/>
      <c r="M36" s="55"/>
      <c r="P36" s="49"/>
      <c r="V36" s="52">
        <v>1993</v>
      </c>
      <c r="W36" s="53">
        <v>17151.423999999999</v>
      </c>
    </row>
    <row r="37" spans="1:23" x14ac:dyDescent="0.2">
      <c r="A37" s="52">
        <v>1994</v>
      </c>
      <c r="B37" s="53">
        <v>1666</v>
      </c>
      <c r="C37" s="53">
        <v>353.29757135999989</v>
      </c>
      <c r="D37" s="53">
        <v>478.42947421439987</v>
      </c>
      <c r="E37" s="53">
        <v>1059.2518793235199</v>
      </c>
      <c r="F37" s="53">
        <v>1462.78944</v>
      </c>
      <c r="G37" s="53">
        <v>1990.416704</v>
      </c>
      <c r="H37" s="53">
        <v>1976.704</v>
      </c>
      <c r="J37" s="49">
        <f t="shared" si="1"/>
        <v>1976.704</v>
      </c>
      <c r="K37" s="54" t="s">
        <v>111</v>
      </c>
      <c r="L37" s="64"/>
      <c r="M37" s="55"/>
      <c r="P37" s="49"/>
      <c r="V37" s="52">
        <v>1994</v>
      </c>
      <c r="W37" s="53">
        <v>1976.704</v>
      </c>
    </row>
    <row r="38" spans="1:23" x14ac:dyDescent="0.2">
      <c r="A38" s="52">
        <v>1995</v>
      </c>
      <c r="B38" s="53">
        <v>4892</v>
      </c>
      <c r="C38" s="53">
        <v>1935</v>
      </c>
      <c r="D38" s="53">
        <v>1960</v>
      </c>
      <c r="E38" s="53">
        <v>2704.1363636363635</v>
      </c>
      <c r="F38" s="53">
        <v>3051.5869831818177</v>
      </c>
      <c r="G38" s="53">
        <v>3620.8876253636358</v>
      </c>
      <c r="H38" s="53">
        <v>4581.2901363636356</v>
      </c>
      <c r="J38" s="49">
        <f t="shared" si="1"/>
        <v>4581.2901363636356</v>
      </c>
      <c r="K38" s="54" t="s">
        <v>111</v>
      </c>
      <c r="L38" s="64"/>
      <c r="M38" s="55"/>
      <c r="P38" s="49"/>
      <c r="V38" s="52">
        <v>1995</v>
      </c>
      <c r="W38" s="53">
        <v>4581.2901363636356</v>
      </c>
    </row>
    <row r="39" spans="1:23" x14ac:dyDescent="0.2">
      <c r="A39" s="52">
        <v>1996</v>
      </c>
      <c r="B39" s="53">
        <v>17701</v>
      </c>
      <c r="C39" s="53">
        <v>9452</v>
      </c>
      <c r="D39" s="53">
        <v>9572</v>
      </c>
      <c r="E39" s="53">
        <v>14997.964</v>
      </c>
      <c r="F39" s="53">
        <v>10648.311894519997</v>
      </c>
      <c r="G39" s="53">
        <v>11416.870895031998</v>
      </c>
      <c r="H39" s="53">
        <v>17034.937531999996</v>
      </c>
      <c r="J39" s="49">
        <f t="shared" si="1"/>
        <v>17034.937531999996</v>
      </c>
      <c r="K39" s="54" t="s">
        <v>111</v>
      </c>
      <c r="L39" s="64"/>
      <c r="M39" s="55"/>
      <c r="P39" s="49"/>
      <c r="V39" s="52">
        <v>1996</v>
      </c>
      <c r="W39" s="53">
        <v>17034.937531999996</v>
      </c>
    </row>
    <row r="40" spans="1:23" x14ac:dyDescent="0.2">
      <c r="A40" s="52">
        <v>1997</v>
      </c>
      <c r="B40" s="53">
        <v>24621</v>
      </c>
      <c r="C40" s="53">
        <v>6205</v>
      </c>
      <c r="D40" s="53">
        <v>6840</v>
      </c>
      <c r="E40" s="53">
        <v>10023.56</v>
      </c>
      <c r="F40" s="53">
        <v>6536</v>
      </c>
      <c r="G40" s="53">
        <v>7175</v>
      </c>
      <c r="H40" s="53">
        <v>11995.866279999998</v>
      </c>
      <c r="J40" s="49">
        <f t="shared" si="1"/>
        <v>11995.866279999998</v>
      </c>
      <c r="K40" s="54" t="s">
        <v>111</v>
      </c>
      <c r="L40" s="64"/>
      <c r="M40" s="55"/>
      <c r="P40" s="49"/>
      <c r="V40" s="52">
        <v>1997</v>
      </c>
      <c r="W40" s="53">
        <v>11995.866279999998</v>
      </c>
    </row>
    <row r="41" spans="1:23" x14ac:dyDescent="0.2">
      <c r="A41" s="52">
        <v>1998</v>
      </c>
      <c r="B41" s="53">
        <v>4666</v>
      </c>
      <c r="C41" s="53">
        <v>865</v>
      </c>
      <c r="D41" s="53">
        <v>882</v>
      </c>
      <c r="E41" s="53">
        <v>1842.18</v>
      </c>
      <c r="F41" s="53">
        <v>2518.9582874000002</v>
      </c>
      <c r="G41" s="53">
        <v>3074.2883408400003</v>
      </c>
      <c r="H41" s="53">
        <v>3708.1283400000002</v>
      </c>
      <c r="J41" s="49">
        <f t="shared" si="1"/>
        <v>3708.1283400000002</v>
      </c>
      <c r="K41" s="54" t="s">
        <v>111</v>
      </c>
      <c r="L41" s="64"/>
      <c r="M41" s="55"/>
      <c r="P41" s="49"/>
      <c r="V41" s="52">
        <v>1998</v>
      </c>
      <c r="W41" s="53">
        <v>3708.1283400000002</v>
      </c>
    </row>
    <row r="42" spans="1:23" x14ac:dyDescent="0.2">
      <c r="A42" s="52">
        <v>1999</v>
      </c>
      <c r="B42" s="53">
        <v>12388</v>
      </c>
      <c r="C42" s="53">
        <v>2855</v>
      </c>
      <c r="D42" s="53">
        <v>3911</v>
      </c>
      <c r="E42" s="53">
        <v>5693</v>
      </c>
      <c r="F42" s="53">
        <v>3210</v>
      </c>
      <c r="G42" s="53">
        <v>3234</v>
      </c>
      <c r="H42" s="53">
        <v>5648</v>
      </c>
      <c r="J42" s="49">
        <f t="shared" si="1"/>
        <v>5648</v>
      </c>
      <c r="K42" s="54" t="s">
        <v>111</v>
      </c>
      <c r="L42" s="64"/>
      <c r="M42" s="55"/>
      <c r="P42" s="49"/>
      <c r="V42" s="52">
        <v>1999</v>
      </c>
      <c r="W42" s="53">
        <v>5648</v>
      </c>
    </row>
    <row r="43" spans="1:23" x14ac:dyDescent="0.2">
      <c r="A43" s="52">
        <v>2000</v>
      </c>
      <c r="B43" s="53">
        <v>59944</v>
      </c>
      <c r="C43" s="53">
        <v>12859</v>
      </c>
      <c r="D43" s="53">
        <v>14529</v>
      </c>
      <c r="E43" s="53">
        <v>24300.718181818185</v>
      </c>
      <c r="F43" s="53">
        <v>13493</v>
      </c>
      <c r="G43" s="53">
        <v>19059.117999999999</v>
      </c>
      <c r="H43" s="53">
        <v>29243</v>
      </c>
      <c r="J43" s="49">
        <f t="shared" si="1"/>
        <v>29243</v>
      </c>
      <c r="K43" s="54" t="s">
        <v>111</v>
      </c>
      <c r="L43" s="64"/>
      <c r="M43" s="55"/>
      <c r="P43" s="49"/>
      <c r="V43" s="52">
        <v>2000</v>
      </c>
      <c r="W43" s="53">
        <v>29243</v>
      </c>
    </row>
    <row r="44" spans="1:23" x14ac:dyDescent="0.2">
      <c r="A44" s="52">
        <v>2001</v>
      </c>
      <c r="B44" s="53">
        <v>74486</v>
      </c>
      <c r="C44" s="53">
        <v>22111</v>
      </c>
      <c r="D44" s="53">
        <v>23433</v>
      </c>
      <c r="E44" s="53">
        <v>39565.181818181816</v>
      </c>
      <c r="F44" s="53">
        <v>25829.13280090909</v>
      </c>
      <c r="G44" s="53">
        <v>26995.877267818181</v>
      </c>
      <c r="H44" s="53">
        <v>41921.529181818179</v>
      </c>
      <c r="J44" s="49">
        <f t="shared" si="1"/>
        <v>41921.529181818179</v>
      </c>
      <c r="K44" s="54" t="s">
        <v>111</v>
      </c>
      <c r="M44" s="55"/>
      <c r="P44" s="49"/>
      <c r="V44" s="52">
        <v>2001</v>
      </c>
      <c r="W44" s="53">
        <v>41921.529181818179</v>
      </c>
    </row>
    <row r="45" spans="1:23" x14ac:dyDescent="0.2">
      <c r="A45" s="52">
        <v>2002</v>
      </c>
      <c r="B45" s="49">
        <v>10659</v>
      </c>
      <c r="C45" s="49">
        <v>2322</v>
      </c>
      <c r="D45" s="49">
        <v>2355</v>
      </c>
      <c r="E45" s="49">
        <v>3975.590909090909</v>
      </c>
      <c r="F45" s="49">
        <v>2755</v>
      </c>
      <c r="G45" s="49">
        <v>2789</v>
      </c>
      <c r="H45" s="49">
        <v>4898</v>
      </c>
      <c r="I45" s="49"/>
      <c r="J45" s="49">
        <f t="shared" si="1"/>
        <v>4898</v>
      </c>
      <c r="K45" s="61"/>
      <c r="M45" s="55"/>
      <c r="P45" s="49"/>
      <c r="V45" s="52">
        <v>2002</v>
      </c>
      <c r="W45" s="49">
        <v>4898</v>
      </c>
    </row>
    <row r="46" spans="1:23" x14ac:dyDescent="0.2">
      <c r="A46" s="52">
        <v>2003</v>
      </c>
      <c r="B46" s="53">
        <v>29374</v>
      </c>
      <c r="C46" s="49">
        <v>10036</v>
      </c>
      <c r="D46" s="49">
        <v>10234</v>
      </c>
      <c r="E46" s="49">
        <v>17349.18181818182</v>
      </c>
      <c r="F46" s="49">
        <v>10191</v>
      </c>
      <c r="G46" s="49">
        <v>10390</v>
      </c>
      <c r="H46" s="49">
        <v>18896.054545454546</v>
      </c>
      <c r="I46" s="49"/>
      <c r="J46" s="49">
        <f t="shared" si="1"/>
        <v>18896.054545454546</v>
      </c>
      <c r="K46" s="61"/>
      <c r="M46" s="55"/>
      <c r="P46" s="49"/>
      <c r="V46" s="52">
        <v>2003</v>
      </c>
      <c r="W46" s="49">
        <v>18896.054545454546</v>
      </c>
    </row>
    <row r="47" spans="1:23" x14ac:dyDescent="0.2">
      <c r="A47" s="52">
        <v>2004</v>
      </c>
      <c r="B47" s="53">
        <v>78053</v>
      </c>
      <c r="C47" s="49">
        <v>20986</v>
      </c>
      <c r="D47" s="49">
        <v>21049</v>
      </c>
      <c r="E47" s="49">
        <v>40102.727272727272</v>
      </c>
      <c r="F47" s="49">
        <v>21243</v>
      </c>
      <c r="G47" s="49">
        <v>21308</v>
      </c>
      <c r="H47" s="49">
        <v>40907.75</v>
      </c>
      <c r="I47" s="49"/>
      <c r="J47" s="49">
        <f t="shared" si="1"/>
        <v>40907.75</v>
      </c>
      <c r="K47" s="61"/>
      <c r="M47" s="55"/>
      <c r="P47" s="49"/>
      <c r="V47" s="52">
        <v>2004</v>
      </c>
      <c r="W47" s="49">
        <v>40907.75</v>
      </c>
    </row>
    <row r="48" spans="1:23" x14ac:dyDescent="0.2">
      <c r="A48" s="52">
        <v>2005</v>
      </c>
      <c r="B48" s="53">
        <v>55559</v>
      </c>
      <c r="C48" s="49">
        <v>21787</v>
      </c>
      <c r="D48" s="53">
        <v>23565</v>
      </c>
      <c r="E48" s="53">
        <v>29883</v>
      </c>
      <c r="F48" s="53">
        <v>22355</v>
      </c>
      <c r="G48" s="53">
        <v>24161</v>
      </c>
      <c r="H48" s="53">
        <v>31536</v>
      </c>
      <c r="J48" s="49">
        <f t="shared" si="1"/>
        <v>31536</v>
      </c>
      <c r="K48" s="54">
        <v>3</v>
      </c>
      <c r="M48" s="55"/>
      <c r="P48" s="49"/>
      <c r="V48" s="52">
        <v>2005</v>
      </c>
      <c r="W48" s="49">
        <v>31536</v>
      </c>
    </row>
    <row r="49" spans="1:23" x14ac:dyDescent="0.2">
      <c r="A49" s="52">
        <v>2006</v>
      </c>
      <c r="B49" s="53">
        <v>22075</v>
      </c>
      <c r="C49" s="49">
        <v>16704</v>
      </c>
      <c r="D49" s="53">
        <v>17616</v>
      </c>
      <c r="E49" s="53">
        <v>18994</v>
      </c>
      <c r="F49" s="53">
        <v>17172</v>
      </c>
      <c r="G49" s="53">
        <v>18086</v>
      </c>
      <c r="H49" s="53">
        <v>20819</v>
      </c>
      <c r="J49" s="382">
        <f t="shared" si="1"/>
        <v>20819</v>
      </c>
      <c r="K49" s="54">
        <v>4</v>
      </c>
      <c r="M49" s="55"/>
      <c r="P49" s="49"/>
      <c r="V49" s="52">
        <v>2006</v>
      </c>
      <c r="W49" s="49">
        <v>20819</v>
      </c>
    </row>
    <row r="50" spans="1:23" x14ac:dyDescent="0.2">
      <c r="A50" s="52">
        <v>2007</v>
      </c>
      <c r="B50" s="53">
        <v>22273</v>
      </c>
      <c r="C50" s="49">
        <v>8201</v>
      </c>
      <c r="D50" s="53">
        <v>8210</v>
      </c>
      <c r="E50" s="53">
        <v>13168.363636363636</v>
      </c>
      <c r="F50" s="53">
        <v>8273</v>
      </c>
      <c r="G50" s="53">
        <v>8283</v>
      </c>
      <c r="H50" s="53">
        <v>13504.136363636364</v>
      </c>
      <c r="J50" s="383">
        <f t="shared" si="1"/>
        <v>13504.136363636364</v>
      </c>
      <c r="K50" s="54">
        <v>5</v>
      </c>
      <c r="M50" s="55"/>
      <c r="P50" s="49"/>
      <c r="V50" s="52">
        <v>2007</v>
      </c>
      <c r="W50" s="49">
        <v>13504.136363636364</v>
      </c>
    </row>
    <row r="51" spans="1:23" x14ac:dyDescent="0.2">
      <c r="A51" s="52">
        <v>2008</v>
      </c>
      <c r="B51" s="53">
        <v>165334</v>
      </c>
      <c r="C51" s="49">
        <v>70618</v>
      </c>
      <c r="D51" s="53">
        <v>71622</v>
      </c>
      <c r="E51" s="53">
        <v>124383</v>
      </c>
      <c r="F51" s="53">
        <v>71583</v>
      </c>
      <c r="G51" s="53">
        <v>72598</v>
      </c>
      <c r="H51" s="53">
        <v>128584</v>
      </c>
      <c r="J51" s="383">
        <f t="shared" si="1"/>
        <v>128584</v>
      </c>
      <c r="K51" s="54">
        <v>6</v>
      </c>
      <c r="M51" s="55"/>
      <c r="P51" s="49"/>
      <c r="V51" s="52">
        <v>2008</v>
      </c>
      <c r="W51" s="49">
        <v>128584</v>
      </c>
    </row>
    <row r="52" spans="1:23" x14ac:dyDescent="0.2">
      <c r="A52" s="52">
        <v>2009</v>
      </c>
      <c r="B52" s="53">
        <v>134937</v>
      </c>
      <c r="C52" s="49">
        <v>39618</v>
      </c>
      <c r="D52" s="53">
        <v>40578</v>
      </c>
      <c r="E52" s="53">
        <v>62620</v>
      </c>
      <c r="F52" s="53">
        <v>43366</v>
      </c>
      <c r="G52" s="53">
        <v>44328</v>
      </c>
      <c r="H52" s="58">
        <v>64141.36363636364</v>
      </c>
      <c r="I52" s="58"/>
      <c r="J52" s="383">
        <f t="shared" si="1"/>
        <v>64141.36363636364</v>
      </c>
      <c r="K52" s="54">
        <v>8</v>
      </c>
      <c r="P52" s="49"/>
      <c r="V52" s="52">
        <v>2009</v>
      </c>
      <c r="W52" s="49">
        <v>64141.36363636364</v>
      </c>
    </row>
    <row r="53" spans="1:23" x14ac:dyDescent="0.2">
      <c r="A53" s="52">
        <v>2010</v>
      </c>
      <c r="B53" s="53">
        <v>291764</v>
      </c>
      <c r="C53" s="49">
        <v>87190</v>
      </c>
      <c r="D53" s="53">
        <v>93132</v>
      </c>
      <c r="E53" s="53">
        <v>189034.95454545456</v>
      </c>
      <c r="F53" s="53">
        <v>90831</v>
      </c>
      <c r="G53" s="53">
        <v>96885</v>
      </c>
      <c r="H53" s="58">
        <v>209974</v>
      </c>
      <c r="I53" s="58"/>
      <c r="J53" s="383">
        <f t="shared" si="1"/>
        <v>209974</v>
      </c>
      <c r="K53" s="54">
        <v>9</v>
      </c>
      <c r="P53" s="49"/>
      <c r="V53" s="52">
        <v>2010</v>
      </c>
      <c r="W53" s="49">
        <v>209974</v>
      </c>
    </row>
    <row r="54" spans="1:23" x14ac:dyDescent="0.2">
      <c r="A54" s="52">
        <v>2011</v>
      </c>
      <c r="B54" s="53">
        <v>111507</v>
      </c>
      <c r="C54" s="49">
        <v>20409</v>
      </c>
      <c r="D54" s="53">
        <v>22505</v>
      </c>
      <c r="E54" s="53">
        <v>33219.045454545456</v>
      </c>
      <c r="F54" s="53">
        <v>22084</v>
      </c>
      <c r="G54" s="53">
        <v>24228</v>
      </c>
      <c r="H54" s="338">
        <v>77650</v>
      </c>
      <c r="I54" s="53">
        <v>10092</v>
      </c>
      <c r="J54" s="383">
        <f t="shared" si="1"/>
        <v>87742</v>
      </c>
      <c r="P54" s="49"/>
      <c r="V54" s="52">
        <v>2011</v>
      </c>
      <c r="W54" s="49">
        <v>87742</v>
      </c>
    </row>
    <row r="55" spans="1:23" x14ac:dyDescent="0.2">
      <c r="A55" s="52">
        <v>2012</v>
      </c>
      <c r="B55" s="53">
        <v>326102</v>
      </c>
      <c r="C55" s="49">
        <v>44931</v>
      </c>
      <c r="D55" s="53">
        <v>47655</v>
      </c>
      <c r="E55" s="53">
        <v>88443</v>
      </c>
      <c r="F55" s="53">
        <v>46975</v>
      </c>
      <c r="G55" s="53">
        <v>49831</v>
      </c>
      <c r="H55" s="53">
        <v>93381.090909090912</v>
      </c>
      <c r="I55" s="53">
        <v>8870</v>
      </c>
      <c r="J55" s="383">
        <f t="shared" si="1"/>
        <v>102251.09090909091</v>
      </c>
      <c r="P55" s="49"/>
      <c r="V55" s="52">
        <v>2012</v>
      </c>
      <c r="W55" s="49">
        <v>102251.09090909091</v>
      </c>
    </row>
    <row r="56" spans="1:23" x14ac:dyDescent="0.2">
      <c r="A56" s="45">
        <v>2013</v>
      </c>
      <c r="B56" s="49">
        <v>129993</v>
      </c>
      <c r="C56" s="50">
        <v>21353</v>
      </c>
      <c r="D56" s="50">
        <v>21474</v>
      </c>
      <c r="E56" s="50">
        <v>32630</v>
      </c>
      <c r="F56" s="50">
        <v>23213</v>
      </c>
      <c r="G56" s="50">
        <v>23341</v>
      </c>
      <c r="H56" s="50">
        <v>36555</v>
      </c>
      <c r="I56" s="50">
        <v>8583</v>
      </c>
      <c r="J56" s="383">
        <f t="shared" si="1"/>
        <v>45138</v>
      </c>
      <c r="K56" s="44"/>
      <c r="P56" s="49"/>
      <c r="V56" s="45">
        <v>2013</v>
      </c>
      <c r="W56" s="49">
        <v>45138</v>
      </c>
    </row>
    <row r="57" spans="1:23" x14ac:dyDescent="0.2">
      <c r="A57" s="45">
        <v>2014</v>
      </c>
      <c r="B57" s="49">
        <v>490804</v>
      </c>
      <c r="C57" s="50">
        <v>79680</v>
      </c>
      <c r="D57" s="50">
        <v>81783</v>
      </c>
      <c r="E57" s="50">
        <v>141036</v>
      </c>
      <c r="F57" s="50">
        <v>81299</v>
      </c>
      <c r="G57" s="50">
        <v>83446</v>
      </c>
      <c r="H57" s="50">
        <v>146701</v>
      </c>
      <c r="I57" s="50">
        <v>25000</v>
      </c>
      <c r="J57" s="383">
        <f t="shared" si="1"/>
        <v>171701</v>
      </c>
      <c r="K57" s="44"/>
      <c r="P57" s="49"/>
      <c r="V57" s="45">
        <v>2014</v>
      </c>
      <c r="W57" s="49">
        <v>171701</v>
      </c>
    </row>
    <row r="58" spans="1:23" x14ac:dyDescent="0.2">
      <c r="A58" s="43">
        <v>2015</v>
      </c>
      <c r="B58" s="49">
        <v>187055</v>
      </c>
      <c r="C58" s="42"/>
      <c r="D58" s="42"/>
      <c r="E58" s="42"/>
      <c r="F58" s="42"/>
      <c r="G58" s="42"/>
      <c r="H58" s="42">
        <v>10500</v>
      </c>
      <c r="I58" s="42">
        <v>1500</v>
      </c>
      <c r="J58" s="384">
        <f t="shared" si="1"/>
        <v>12000</v>
      </c>
      <c r="K58" s="44"/>
      <c r="P58" s="49"/>
      <c r="V58" s="43">
        <v>2015</v>
      </c>
      <c r="W58" s="49">
        <v>12000</v>
      </c>
    </row>
    <row r="59" spans="1:23" x14ac:dyDescent="0.2">
      <c r="B59" s="66"/>
    </row>
    <row r="60" spans="1:23" x14ac:dyDescent="0.2">
      <c r="B60" s="66"/>
      <c r="J60" s="53">
        <f>GEOMEAN(J49:J58)</f>
        <v>57660.568298332066</v>
      </c>
    </row>
    <row r="61" spans="1:23" x14ac:dyDescent="0.2">
      <c r="B61" s="66"/>
    </row>
    <row r="62" spans="1:23" x14ac:dyDescent="0.2">
      <c r="B62" s="66"/>
    </row>
    <row r="63" spans="1:23" x14ac:dyDescent="0.2">
      <c r="B63" s="66"/>
    </row>
    <row r="64" spans="1:23" x14ac:dyDescent="0.2">
      <c r="B64" s="66"/>
    </row>
    <row r="65" spans="2:2" x14ac:dyDescent="0.2">
      <c r="B65" s="66"/>
    </row>
    <row r="66" spans="2:2" x14ac:dyDescent="0.2">
      <c r="B66" s="66"/>
    </row>
    <row r="67" spans="2:2" x14ac:dyDescent="0.2">
      <c r="B67" s="66"/>
    </row>
    <row r="68" spans="2:2" x14ac:dyDescent="0.2">
      <c r="B68" s="66"/>
    </row>
  </sheetData>
  <sortState xmlns:xlrd2="http://schemas.microsoft.com/office/spreadsheetml/2017/richdata2" ref="A4:K58">
    <sortCondition ref="A4:A58"/>
  </sortState>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Documentation</vt:lpstr>
      <vt:lpstr>Run</vt:lpstr>
      <vt:lpstr>Conv</vt:lpstr>
      <vt:lpstr>HistoricAbund_Calcs.</vt:lpstr>
      <vt:lpstr>FutureAbund_Calcs</vt:lpstr>
      <vt:lpstr>Yak</vt:lpstr>
      <vt:lpstr>Wenat</vt:lpstr>
      <vt:lpstr>Okan</vt:lpstr>
      <vt:lpstr>HarvestGoals_Calc</vt:lpstr>
      <vt:lpstr>Populations</vt:lpstr>
      <vt:lpstr>Fisheries</vt:lpstr>
      <vt:lpstr>Hatcheries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cp:lastPrinted>2018-03-21T01:48:24Z</cp:lastPrinted>
  <dcterms:created xsi:type="dcterms:W3CDTF">2017-07-05T20:34:17Z</dcterms:created>
  <dcterms:modified xsi:type="dcterms:W3CDTF">2021-11-24T02:31:29Z</dcterms:modified>
</cp:coreProperties>
</file>