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/Users/naomi.pryzant/Desktop/Fish!/RST Report Data/"/>
    </mc:Choice>
  </mc:AlternateContent>
  <xr:revisionPtr revIDLastSave="0" documentId="13_ncr:1_{937F3BFD-76DE-D141-B621-2FB64C46FE0B}" xr6:coauthVersionLast="36" xr6:coauthVersionMax="36" xr10:uidLastSave="{00000000-0000-0000-0000-000000000000}"/>
  <bookViews>
    <workbookView xWindow="3320" yWindow="500" windowWidth="47420" windowHeight="26580" tabRatio="760" activeTab="1" xr2:uid="{00000000-000D-0000-FFFF-FFFF00000000}"/>
  </bookViews>
  <sheets>
    <sheet name="Table for Report" sheetId="21" r:id="rId1"/>
    <sheet name="2023 WSR Spring" sheetId="19" r:id="rId2"/>
    <sheet name="2023 WSR Fall" sheetId="20" r:id="rId3"/>
    <sheet name="2024 Spring" sheetId="26" r:id="rId4"/>
    <sheet name="2024 Fall" sheetId="27" r:id="rId5"/>
    <sheet name="2025 Spring" sheetId="28" r:id="rId6"/>
    <sheet name="WSR Hat Analysis" sheetId="4" r:id="rId7"/>
    <sheet name="McKinley Arthur Analysis" sheetId="14" r:id="rId8"/>
  </sheets>
  <definedNames>
    <definedName name="_Toc22645112" localSheetId="1">'2023 WSR Spring'!$AA$82</definedName>
  </definedNames>
  <calcPr calcId="181029"/>
  <customWorkbookViews>
    <customWorkbookView name="Jens Lovtang - Personal View" guid="{63021BEC-BADA-2D4C-8FFC-AECBB3EA112C}" mergeInterval="0" personalView="1" xWindow="28" yWindow="71" windowWidth="1793" windowHeight="1048" tabRatio="500" activeSheetId="3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99" i="19" l="1"/>
  <c r="G3" i="26"/>
  <c r="AC98" i="26"/>
  <c r="F75" i="19"/>
  <c r="AD95" i="19"/>
  <c r="AC95" i="19"/>
  <c r="AB98" i="19"/>
  <c r="AB97" i="19"/>
  <c r="AB96" i="19"/>
  <c r="AB95" i="19"/>
  <c r="D5" i="26" l="1"/>
  <c r="M5" i="26"/>
  <c r="L5" i="26"/>
  <c r="G50" i="28" l="1"/>
  <c r="G48" i="28"/>
  <c r="G61" i="28"/>
  <c r="G71" i="28"/>
  <c r="G72" i="28"/>
  <c r="G73" i="28"/>
  <c r="G74" i="28"/>
  <c r="G75" i="28"/>
  <c r="G76" i="28"/>
  <c r="G77" i="28"/>
  <c r="G70" i="28"/>
  <c r="M24" i="21"/>
  <c r="L26" i="21"/>
  <c r="L25" i="21"/>
  <c r="L24" i="21"/>
  <c r="M5" i="21"/>
  <c r="M6" i="21"/>
  <c r="M7" i="21"/>
  <c r="M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3" i="21"/>
  <c r="D77" i="28"/>
  <c r="D70" i="28"/>
  <c r="D55" i="28"/>
  <c r="D48" i="28"/>
  <c r="E53" i="28" l="1"/>
  <c r="F53" i="28"/>
  <c r="D53" i="28"/>
  <c r="F75" i="28" l="1"/>
  <c r="E75" i="28"/>
  <c r="D75" i="28"/>
  <c r="N77" i="28"/>
  <c r="O77" i="28" s="1"/>
  <c r="Q77" i="28" s="1"/>
  <c r="I77" i="28"/>
  <c r="J77" i="28" s="1"/>
  <c r="K77" i="28" s="1"/>
  <c r="H77" i="28"/>
  <c r="W77" i="28" s="1"/>
  <c r="N76" i="28"/>
  <c r="O76" i="28" s="1"/>
  <c r="Q76" i="28" s="1"/>
  <c r="I76" i="28"/>
  <c r="J76" i="28" s="1"/>
  <c r="K76" i="28" s="1"/>
  <c r="H76" i="28"/>
  <c r="W76" i="28" s="1"/>
  <c r="N75" i="28"/>
  <c r="N74" i="28"/>
  <c r="O74" i="28" s="1"/>
  <c r="Q74" i="28" s="1"/>
  <c r="I74" i="28"/>
  <c r="J74" i="28" s="1"/>
  <c r="K74" i="28" s="1"/>
  <c r="H74" i="28"/>
  <c r="W74" i="28" s="1"/>
  <c r="N73" i="28"/>
  <c r="O73" i="28" s="1"/>
  <c r="Q73" i="28" s="1"/>
  <c r="R73" i="28" s="1"/>
  <c r="I73" i="28"/>
  <c r="J73" i="28" s="1"/>
  <c r="K73" i="28" s="1"/>
  <c r="H73" i="28"/>
  <c r="N72" i="28"/>
  <c r="O72" i="28" s="1"/>
  <c r="Q72" i="28" s="1"/>
  <c r="I72" i="28"/>
  <c r="J72" i="28" s="1"/>
  <c r="K72" i="28" s="1"/>
  <c r="H72" i="28"/>
  <c r="N71" i="28"/>
  <c r="O71" i="28" s="1"/>
  <c r="Q71" i="28" s="1"/>
  <c r="R71" i="28" s="1"/>
  <c r="I71" i="28"/>
  <c r="J71" i="28" s="1"/>
  <c r="K71" i="28" s="1"/>
  <c r="H71" i="28"/>
  <c r="N70" i="28"/>
  <c r="O70" i="28" s="1"/>
  <c r="Q70" i="28" s="1"/>
  <c r="R70" i="28" s="1"/>
  <c r="I70" i="28"/>
  <c r="J70" i="28" s="1"/>
  <c r="K70" i="28" s="1"/>
  <c r="H70" i="28"/>
  <c r="N69" i="28"/>
  <c r="O69" i="28" s="1"/>
  <c r="Q69" i="28" s="1"/>
  <c r="I69" i="28"/>
  <c r="J69" i="28" s="1"/>
  <c r="K69" i="28" s="1"/>
  <c r="H69" i="28"/>
  <c r="W69" i="28" s="1"/>
  <c r="G69" i="28"/>
  <c r="N63" i="28"/>
  <c r="F63" i="28"/>
  <c r="E63" i="28"/>
  <c r="D63" i="28"/>
  <c r="O63" i="28" s="1"/>
  <c r="N62" i="28"/>
  <c r="O62" i="28" s="1"/>
  <c r="Q62" i="28" s="1"/>
  <c r="R62" i="28" s="1"/>
  <c r="I62" i="28"/>
  <c r="J62" i="28" s="1"/>
  <c r="K62" i="28" s="1"/>
  <c r="H62" i="28"/>
  <c r="G62" i="28"/>
  <c r="N61" i="28"/>
  <c r="O61" i="28" s="1"/>
  <c r="Q61" i="28" s="1"/>
  <c r="I61" i="28"/>
  <c r="J61" i="28" s="1"/>
  <c r="K61" i="28" s="1"/>
  <c r="H61" i="28"/>
  <c r="W61" i="28" s="1"/>
  <c r="N55" i="28"/>
  <c r="O55" i="28" s="1"/>
  <c r="Q55" i="28" s="1"/>
  <c r="I55" i="28"/>
  <c r="J55" i="28" s="1"/>
  <c r="K55" i="28" s="1"/>
  <c r="H55" i="28"/>
  <c r="W55" i="28" s="1"/>
  <c r="G55" i="28"/>
  <c r="N54" i="28"/>
  <c r="O54" i="28" s="1"/>
  <c r="Q54" i="28" s="1"/>
  <c r="R54" i="28" s="1"/>
  <c r="I54" i="28"/>
  <c r="J54" i="28" s="1"/>
  <c r="K54" i="28" s="1"/>
  <c r="H54" i="28"/>
  <c r="W54" i="28" s="1"/>
  <c r="G54" i="28"/>
  <c r="N53" i="28"/>
  <c r="O53" i="28" s="1"/>
  <c r="Q53" i="28" s="1"/>
  <c r="R53" i="28" s="1"/>
  <c r="I53" i="28"/>
  <c r="J53" i="28" s="1"/>
  <c r="K53" i="28" s="1"/>
  <c r="H53" i="28"/>
  <c r="G53" i="28"/>
  <c r="N52" i="28"/>
  <c r="O52" i="28" s="1"/>
  <c r="Q52" i="28" s="1"/>
  <c r="I52" i="28"/>
  <c r="J52" i="28" s="1"/>
  <c r="K52" i="28" s="1"/>
  <c r="H52" i="28"/>
  <c r="W52" i="28" s="1"/>
  <c r="G52" i="28"/>
  <c r="N51" i="28"/>
  <c r="O51" i="28" s="1"/>
  <c r="Q51" i="28" s="1"/>
  <c r="I51" i="28"/>
  <c r="J51" i="28" s="1"/>
  <c r="K51" i="28" s="1"/>
  <c r="H51" i="28"/>
  <c r="W51" i="28" s="1"/>
  <c r="G51" i="28"/>
  <c r="N50" i="28"/>
  <c r="O50" i="28" s="1"/>
  <c r="Q50" i="28" s="1"/>
  <c r="I50" i="28"/>
  <c r="J50" i="28" s="1"/>
  <c r="K50" i="28" s="1"/>
  <c r="H50" i="28"/>
  <c r="N49" i="28"/>
  <c r="O49" i="28" s="1"/>
  <c r="Q49" i="28" s="1"/>
  <c r="I49" i="28"/>
  <c r="J49" i="28" s="1"/>
  <c r="K49" i="28" s="1"/>
  <c r="H49" i="28"/>
  <c r="G49" i="28"/>
  <c r="N48" i="28"/>
  <c r="O48" i="28" s="1"/>
  <c r="Q48" i="28" s="1"/>
  <c r="R48" i="28" s="1"/>
  <c r="I48" i="28"/>
  <c r="J48" i="28" s="1"/>
  <c r="K48" i="28" s="1"/>
  <c r="H48" i="28"/>
  <c r="W48" i="28" s="1"/>
  <c r="N47" i="28"/>
  <c r="O47" i="28" s="1"/>
  <c r="Q47" i="28" s="1"/>
  <c r="R47" i="28" s="1"/>
  <c r="I47" i="28"/>
  <c r="J47" i="28" s="1"/>
  <c r="K47" i="28" s="1"/>
  <c r="H47" i="28"/>
  <c r="G47" i="28"/>
  <c r="N41" i="28"/>
  <c r="F41" i="28"/>
  <c r="E41" i="28"/>
  <c r="D41" i="28"/>
  <c r="O41" i="28" s="1"/>
  <c r="N40" i="28"/>
  <c r="O40" i="28" s="1"/>
  <c r="Q40" i="28" s="1"/>
  <c r="I40" i="28"/>
  <c r="J40" i="28" s="1"/>
  <c r="K40" i="28" s="1"/>
  <c r="H40" i="28"/>
  <c r="G40" i="28"/>
  <c r="N39" i="28"/>
  <c r="O39" i="28" s="1"/>
  <c r="Q39" i="28" s="1"/>
  <c r="I39" i="28"/>
  <c r="J39" i="28" s="1"/>
  <c r="K39" i="28" s="1"/>
  <c r="H39" i="28"/>
  <c r="G39" i="28"/>
  <c r="Q19" i="28"/>
  <c r="P19" i="28"/>
  <c r="N19" i="28"/>
  <c r="O19" i="28" s="1"/>
  <c r="J19" i="28"/>
  <c r="K19" i="28" s="1"/>
  <c r="I19" i="28"/>
  <c r="H19" i="28"/>
  <c r="W19" i="28" s="1"/>
  <c r="G19" i="28"/>
  <c r="W18" i="28"/>
  <c r="P18" i="28"/>
  <c r="O18" i="28"/>
  <c r="Q18" i="28" s="1"/>
  <c r="N18" i="28"/>
  <c r="I18" i="28"/>
  <c r="J18" i="28" s="1"/>
  <c r="K18" i="28" s="1"/>
  <c r="H18" i="28"/>
  <c r="G18" i="28"/>
  <c r="N17" i="28"/>
  <c r="O17" i="28" s="1"/>
  <c r="Q17" i="28" s="1"/>
  <c r="I17" i="28"/>
  <c r="J17" i="28" s="1"/>
  <c r="K17" i="28" s="1"/>
  <c r="H17" i="28"/>
  <c r="W17" i="28" s="1"/>
  <c r="G17" i="28"/>
  <c r="N16" i="28"/>
  <c r="O16" i="28" s="1"/>
  <c r="Q16" i="28" s="1"/>
  <c r="R16" i="28" s="1"/>
  <c r="K16" i="28"/>
  <c r="I16" i="28"/>
  <c r="J16" i="28" s="1"/>
  <c r="H16" i="28"/>
  <c r="G16" i="28"/>
  <c r="P15" i="28"/>
  <c r="N15" i="28"/>
  <c r="O15" i="28" s="1"/>
  <c r="Q15" i="28" s="1"/>
  <c r="K15" i="28"/>
  <c r="J15" i="28"/>
  <c r="I15" i="28"/>
  <c r="H15" i="28"/>
  <c r="W15" i="28" s="1"/>
  <c r="G15" i="28"/>
  <c r="N14" i="28"/>
  <c r="O14" i="28" s="1"/>
  <c r="Q14" i="28" s="1"/>
  <c r="J14" i="28"/>
  <c r="K14" i="28" s="1"/>
  <c r="I14" i="28"/>
  <c r="H14" i="28"/>
  <c r="G14" i="28"/>
  <c r="P13" i="28"/>
  <c r="O13" i="28"/>
  <c r="Q13" i="28" s="1"/>
  <c r="N13" i="28"/>
  <c r="I13" i="28"/>
  <c r="J13" i="28" s="1"/>
  <c r="K13" i="28" s="1"/>
  <c r="H13" i="28"/>
  <c r="G13" i="28"/>
  <c r="W12" i="28"/>
  <c r="N12" i="28"/>
  <c r="O12" i="28" s="1"/>
  <c r="Q12" i="28" s="1"/>
  <c r="I12" i="28"/>
  <c r="J12" i="28" s="1"/>
  <c r="K12" i="28" s="1"/>
  <c r="H12" i="28"/>
  <c r="G12" i="28"/>
  <c r="N11" i="28"/>
  <c r="O11" i="28" s="1"/>
  <c r="Q11" i="28" s="1"/>
  <c r="K11" i="28"/>
  <c r="J11" i="28"/>
  <c r="I11" i="28"/>
  <c r="H11" i="28"/>
  <c r="G11" i="28"/>
  <c r="Q5" i="28"/>
  <c r="O5" i="28"/>
  <c r="N5" i="28"/>
  <c r="J5" i="28"/>
  <c r="K5" i="28" s="1"/>
  <c r="F5" i="28"/>
  <c r="G5" i="28" s="1"/>
  <c r="E5" i="28"/>
  <c r="I5" i="28" s="1"/>
  <c r="D5" i="28"/>
  <c r="H5" i="28" s="1"/>
  <c r="W5" i="28" s="1"/>
  <c r="N4" i="28"/>
  <c r="O4" i="28" s="1"/>
  <c r="Q4" i="28" s="1"/>
  <c r="I4" i="28"/>
  <c r="J4" i="28" s="1"/>
  <c r="K4" i="28" s="1"/>
  <c r="H4" i="28"/>
  <c r="P4" i="28" s="1"/>
  <c r="G4" i="28"/>
  <c r="N3" i="28"/>
  <c r="O3" i="28" s="1"/>
  <c r="Q3" i="28" s="1"/>
  <c r="K3" i="28"/>
  <c r="J3" i="28"/>
  <c r="I3" i="28"/>
  <c r="H3" i="28"/>
  <c r="G3" i="28"/>
  <c r="O75" i="28" l="1"/>
  <c r="G41" i="28"/>
  <c r="P72" i="28"/>
  <c r="P40" i="28"/>
  <c r="W40" i="28"/>
  <c r="Q41" i="28"/>
  <c r="R41" i="28" s="1"/>
  <c r="P49" i="28"/>
  <c r="V49" i="28" s="1"/>
  <c r="P50" i="28"/>
  <c r="V50" i="28" s="1"/>
  <c r="P52" i="28"/>
  <c r="P51" i="28"/>
  <c r="V51" i="28" s="1"/>
  <c r="P55" i="28"/>
  <c r="V55" i="28" s="1"/>
  <c r="P61" i="28"/>
  <c r="V61" i="28" s="1"/>
  <c r="P76" i="28"/>
  <c r="V76" i="28" s="1"/>
  <c r="P74" i="28"/>
  <c r="V74" i="28" s="1"/>
  <c r="P77" i="28"/>
  <c r="V77" i="28" s="1"/>
  <c r="P69" i="28"/>
  <c r="V69" i="28" s="1"/>
  <c r="R11" i="28"/>
  <c r="R12" i="28"/>
  <c r="R14" i="28"/>
  <c r="U16" i="28"/>
  <c r="V3" i="28"/>
  <c r="R3" i="28"/>
  <c r="V4" i="28"/>
  <c r="R4" i="28"/>
  <c r="U4" i="28" s="1"/>
  <c r="R5" i="28"/>
  <c r="U5" i="28" s="1"/>
  <c r="P11" i="28"/>
  <c r="W11" i="28"/>
  <c r="V15" i="28"/>
  <c r="R15" i="28"/>
  <c r="U15" i="28" s="1"/>
  <c r="V19" i="28"/>
  <c r="R19" i="28"/>
  <c r="P3" i="28"/>
  <c r="W3" i="28"/>
  <c r="P5" i="28"/>
  <c r="V13" i="28"/>
  <c r="R13" i="28"/>
  <c r="U13" i="28" s="1"/>
  <c r="V18" i="28"/>
  <c r="R18" i="28"/>
  <c r="U18" i="28" s="1"/>
  <c r="Q63" i="28"/>
  <c r="I63" i="28"/>
  <c r="J63" i="28" s="1"/>
  <c r="K63" i="28" s="1"/>
  <c r="P14" i="28"/>
  <c r="V14" i="28" s="1"/>
  <c r="T18" i="28"/>
  <c r="R50" i="28"/>
  <c r="V72" i="28"/>
  <c r="R72" i="28"/>
  <c r="S72" i="28" s="1"/>
  <c r="S15" i="28"/>
  <c r="T15" i="28"/>
  <c r="R17" i="28"/>
  <c r="V17" i="28"/>
  <c r="R39" i="28"/>
  <c r="R61" i="28"/>
  <c r="W4" i="28"/>
  <c r="P12" i="28"/>
  <c r="P39" i="28"/>
  <c r="V39" i="28" s="1"/>
  <c r="W39" i="28"/>
  <c r="V40" i="28"/>
  <c r="R40" i="28"/>
  <c r="U40" i="28" s="1"/>
  <c r="P73" i="28"/>
  <c r="U73" i="28" s="1"/>
  <c r="W73" i="28"/>
  <c r="R77" i="28"/>
  <c r="R51" i="28"/>
  <c r="R52" i="28"/>
  <c r="P53" i="28"/>
  <c r="V53" i="28" s="1"/>
  <c r="W53" i="28"/>
  <c r="G63" i="28"/>
  <c r="R69" i="28"/>
  <c r="P70" i="28"/>
  <c r="W70" i="28"/>
  <c r="R74" i="28"/>
  <c r="R76" i="28"/>
  <c r="P16" i="28"/>
  <c r="W16" i="28"/>
  <c r="S18" i="28"/>
  <c r="I41" i="28"/>
  <c r="J41" i="28" s="1"/>
  <c r="K41" i="28" s="1"/>
  <c r="P48" i="28"/>
  <c r="V48" i="28" s="1"/>
  <c r="P54" i="28"/>
  <c r="P71" i="28"/>
  <c r="U71" i="28" s="1"/>
  <c r="P47" i="28"/>
  <c r="W47" i="28"/>
  <c r="P17" i="28"/>
  <c r="S19" i="28"/>
  <c r="R49" i="28"/>
  <c r="R55" i="28"/>
  <c r="P62" i="28"/>
  <c r="U62" i="28" s="1"/>
  <c r="W62" i="28"/>
  <c r="H63" i="28"/>
  <c r="H41" i="28"/>
  <c r="M4" i="21"/>
  <c r="U49" i="28" l="1"/>
  <c r="T52" i="28"/>
  <c r="T55" i="28"/>
  <c r="U77" i="28"/>
  <c r="U69" i="28"/>
  <c r="S61" i="28"/>
  <c r="U52" i="28"/>
  <c r="V52" i="28"/>
  <c r="U50" i="28"/>
  <c r="U53" i="28"/>
  <c r="U55" i="28"/>
  <c r="S69" i="28"/>
  <c r="V73" i="28"/>
  <c r="T54" i="28"/>
  <c r="S54" i="28"/>
  <c r="V54" i="28"/>
  <c r="T70" i="28"/>
  <c r="S70" i="28"/>
  <c r="T12" i="28"/>
  <c r="S12" i="28"/>
  <c r="T11" i="28"/>
  <c r="S11" i="28"/>
  <c r="T13" i="28"/>
  <c r="V12" i="28"/>
  <c r="U74" i="28"/>
  <c r="S74" i="28"/>
  <c r="T74" i="28"/>
  <c r="U54" i="28"/>
  <c r="S50" i="28"/>
  <c r="U48" i="28"/>
  <c r="T3" i="28"/>
  <c r="S3" i="28"/>
  <c r="U12" i="28"/>
  <c r="T71" i="28"/>
  <c r="S71" i="28"/>
  <c r="T16" i="28"/>
  <c r="S16" i="28"/>
  <c r="T40" i="28"/>
  <c r="T73" i="28"/>
  <c r="S73" i="28"/>
  <c r="T77" i="28"/>
  <c r="V71" i="28"/>
  <c r="U61" i="28"/>
  <c r="T61" i="28"/>
  <c r="T50" i="28"/>
  <c r="U17" i="28"/>
  <c r="S13" i="28"/>
  <c r="V70" i="28"/>
  <c r="S4" i="28"/>
  <c r="S52" i="28"/>
  <c r="S5" i="28"/>
  <c r="T5" i="28"/>
  <c r="V5" i="28"/>
  <c r="V11" i="28"/>
  <c r="U51" i="28"/>
  <c r="S51" i="28"/>
  <c r="T51" i="28"/>
  <c r="R63" i="28"/>
  <c r="T49" i="28"/>
  <c r="W41" i="28"/>
  <c r="P41" i="28"/>
  <c r="T62" i="28"/>
  <c r="S62" i="28"/>
  <c r="T47" i="28"/>
  <c r="S47" i="28"/>
  <c r="V47" i="28"/>
  <c r="T48" i="28"/>
  <c r="S48" i="28"/>
  <c r="T53" i="28"/>
  <c r="S53" i="28"/>
  <c r="T14" i="28"/>
  <c r="S14" i="28"/>
  <c r="P63" i="28"/>
  <c r="W63" i="28"/>
  <c r="T17" i="28"/>
  <c r="S17" i="28"/>
  <c r="S40" i="28"/>
  <c r="U76" i="28"/>
  <c r="S76" i="28"/>
  <c r="T76" i="28"/>
  <c r="S55" i="28"/>
  <c r="U47" i="28"/>
  <c r="T39" i="28"/>
  <c r="S39" i="28"/>
  <c r="S77" i="28"/>
  <c r="T69" i="28"/>
  <c r="U39" i="28"/>
  <c r="V16" i="28"/>
  <c r="U72" i="28"/>
  <c r="T72" i="28"/>
  <c r="V62" i="28"/>
  <c r="S49" i="28"/>
  <c r="T4" i="28"/>
  <c r="T19" i="28"/>
  <c r="U19" i="28"/>
  <c r="U70" i="28"/>
  <c r="U3" i="28"/>
  <c r="U14" i="28"/>
  <c r="U11" i="28"/>
  <c r="D75" i="27"/>
  <c r="Q61" i="27"/>
  <c r="R61" i="27" s="1"/>
  <c r="S61" i="27" s="1"/>
  <c r="P61" i="27"/>
  <c r="O61" i="27"/>
  <c r="I61" i="27"/>
  <c r="J61" i="27" s="1"/>
  <c r="K61" i="27" s="1"/>
  <c r="H61" i="27"/>
  <c r="E75" i="27"/>
  <c r="U63" i="28" l="1"/>
  <c r="S63" i="28"/>
  <c r="T63" i="28"/>
  <c r="S41" i="28"/>
  <c r="T41" i="28"/>
  <c r="V41" i="28"/>
  <c r="V63" i="28"/>
  <c r="U41" i="28"/>
  <c r="T61" i="27"/>
  <c r="P61" i="26"/>
  <c r="O61" i="26"/>
  <c r="Q61" i="26" s="1"/>
  <c r="I61" i="26"/>
  <c r="J61" i="26" s="1"/>
  <c r="K61" i="26" s="1"/>
  <c r="H61" i="26"/>
  <c r="H48" i="26"/>
  <c r="V61" i="26" l="1"/>
  <c r="R61" i="26"/>
  <c r="U61" i="26" s="1"/>
  <c r="D48" i="26"/>
  <c r="S61" i="26" l="1"/>
  <c r="T61" i="26"/>
  <c r="E53" i="26"/>
  <c r="D53" i="26"/>
  <c r="N77" i="27" l="1"/>
  <c r="O77" i="27" s="1"/>
  <c r="Q77" i="27" s="1"/>
  <c r="I77" i="27"/>
  <c r="J77" i="27" s="1"/>
  <c r="K77" i="27" s="1"/>
  <c r="H77" i="27"/>
  <c r="W77" i="27" s="1"/>
  <c r="G77" i="27"/>
  <c r="O76" i="27"/>
  <c r="Q76" i="27" s="1"/>
  <c r="N76" i="27"/>
  <c r="I76" i="27"/>
  <c r="J76" i="27" s="1"/>
  <c r="K76" i="27" s="1"/>
  <c r="H76" i="27"/>
  <c r="P76" i="27" s="1"/>
  <c r="G76" i="27"/>
  <c r="N75" i="27"/>
  <c r="O75" i="27" s="1"/>
  <c r="Q75" i="27" s="1"/>
  <c r="I75" i="27"/>
  <c r="J75" i="27" s="1"/>
  <c r="K75" i="27" s="1"/>
  <c r="H75" i="27"/>
  <c r="P75" i="27" s="1"/>
  <c r="G75" i="27"/>
  <c r="N74" i="27"/>
  <c r="O74" i="27" s="1"/>
  <c r="Q74" i="27" s="1"/>
  <c r="I74" i="27"/>
  <c r="J74" i="27" s="1"/>
  <c r="K74" i="27" s="1"/>
  <c r="H74" i="27"/>
  <c r="G74" i="27"/>
  <c r="N73" i="27"/>
  <c r="O73" i="27" s="1"/>
  <c r="Q73" i="27" s="1"/>
  <c r="I73" i="27"/>
  <c r="J73" i="27" s="1"/>
  <c r="K73" i="27" s="1"/>
  <c r="H73" i="27"/>
  <c r="W73" i="27" s="1"/>
  <c r="G73" i="27"/>
  <c r="N72" i="27"/>
  <c r="O72" i="27" s="1"/>
  <c r="Q72" i="27" s="1"/>
  <c r="I72" i="27"/>
  <c r="J72" i="27" s="1"/>
  <c r="K72" i="27" s="1"/>
  <c r="H72" i="27"/>
  <c r="G72" i="27"/>
  <c r="N71" i="27"/>
  <c r="O71" i="27" s="1"/>
  <c r="Q71" i="27" s="1"/>
  <c r="I71" i="27"/>
  <c r="J71" i="27" s="1"/>
  <c r="K71" i="27" s="1"/>
  <c r="H71" i="27"/>
  <c r="G71" i="27"/>
  <c r="N70" i="27"/>
  <c r="O70" i="27" s="1"/>
  <c r="Q70" i="27" s="1"/>
  <c r="I70" i="27"/>
  <c r="J70" i="27" s="1"/>
  <c r="K70" i="27" s="1"/>
  <c r="H70" i="27"/>
  <c r="G70" i="27"/>
  <c r="N69" i="27"/>
  <c r="O69" i="27" s="1"/>
  <c r="Q69" i="27" s="1"/>
  <c r="R69" i="27" s="1"/>
  <c r="I69" i="27"/>
  <c r="J69" i="27" s="1"/>
  <c r="K69" i="27" s="1"/>
  <c r="H69" i="27"/>
  <c r="G69" i="27"/>
  <c r="N63" i="27"/>
  <c r="F63" i="27"/>
  <c r="E63" i="27"/>
  <c r="D63" i="27"/>
  <c r="O63" i="27" s="1"/>
  <c r="N62" i="27"/>
  <c r="O62" i="27" s="1"/>
  <c r="Q62" i="27" s="1"/>
  <c r="I62" i="27"/>
  <c r="J62" i="27" s="1"/>
  <c r="K62" i="27" s="1"/>
  <c r="H62" i="27"/>
  <c r="G62" i="27"/>
  <c r="N61" i="27"/>
  <c r="W61" i="27"/>
  <c r="G61" i="27"/>
  <c r="N55" i="27"/>
  <c r="O55" i="27" s="1"/>
  <c r="Q55" i="27" s="1"/>
  <c r="R55" i="27" s="1"/>
  <c r="I55" i="27"/>
  <c r="J55" i="27" s="1"/>
  <c r="K55" i="27" s="1"/>
  <c r="H55" i="27"/>
  <c r="G55" i="27"/>
  <c r="N54" i="27"/>
  <c r="O54" i="27" s="1"/>
  <c r="Q54" i="27" s="1"/>
  <c r="I54" i="27"/>
  <c r="J54" i="27" s="1"/>
  <c r="K54" i="27" s="1"/>
  <c r="H54" i="27"/>
  <c r="W54" i="27" s="1"/>
  <c r="G54" i="27"/>
  <c r="N53" i="27"/>
  <c r="O53" i="27" s="1"/>
  <c r="Q53" i="27" s="1"/>
  <c r="I53" i="27"/>
  <c r="J53" i="27" s="1"/>
  <c r="K53" i="27" s="1"/>
  <c r="H53" i="27"/>
  <c r="W53" i="27" s="1"/>
  <c r="G53" i="27"/>
  <c r="N52" i="27"/>
  <c r="O52" i="27" s="1"/>
  <c r="Q52" i="27" s="1"/>
  <c r="I52" i="27"/>
  <c r="J52" i="27" s="1"/>
  <c r="K52" i="27" s="1"/>
  <c r="H52" i="27"/>
  <c r="G52" i="27"/>
  <c r="N51" i="27"/>
  <c r="O51" i="27" s="1"/>
  <c r="Q51" i="27" s="1"/>
  <c r="I51" i="27"/>
  <c r="J51" i="27" s="1"/>
  <c r="K51" i="27" s="1"/>
  <c r="H51" i="27"/>
  <c r="G51" i="27"/>
  <c r="N50" i="27"/>
  <c r="O50" i="27" s="1"/>
  <c r="Q50" i="27" s="1"/>
  <c r="I50" i="27"/>
  <c r="J50" i="27" s="1"/>
  <c r="K50" i="27" s="1"/>
  <c r="H50" i="27"/>
  <c r="G50" i="27"/>
  <c r="N49" i="27"/>
  <c r="O49" i="27" s="1"/>
  <c r="Q49" i="27" s="1"/>
  <c r="R49" i="27" s="1"/>
  <c r="I49" i="27"/>
  <c r="J49" i="27" s="1"/>
  <c r="K49" i="27" s="1"/>
  <c r="H49" i="27"/>
  <c r="G49" i="27"/>
  <c r="N48" i="27"/>
  <c r="O48" i="27" s="1"/>
  <c r="Q48" i="27" s="1"/>
  <c r="I48" i="27"/>
  <c r="J48" i="27" s="1"/>
  <c r="K48" i="27" s="1"/>
  <c r="H48" i="27"/>
  <c r="W48" i="27" s="1"/>
  <c r="G48" i="27"/>
  <c r="N47" i="27"/>
  <c r="O47" i="27" s="1"/>
  <c r="Q47" i="27" s="1"/>
  <c r="I47" i="27"/>
  <c r="J47" i="27" s="1"/>
  <c r="K47" i="27" s="1"/>
  <c r="H47" i="27"/>
  <c r="W47" i="27" s="1"/>
  <c r="G47" i="27"/>
  <c r="N41" i="27"/>
  <c r="F41" i="27"/>
  <c r="E41" i="27"/>
  <c r="D41" i="27"/>
  <c r="O41" i="27" s="1"/>
  <c r="N40" i="27"/>
  <c r="O40" i="27" s="1"/>
  <c r="Q40" i="27" s="1"/>
  <c r="J40" i="27"/>
  <c r="K40" i="27" s="1"/>
  <c r="I40" i="27"/>
  <c r="H40" i="27"/>
  <c r="W40" i="27" s="1"/>
  <c r="G40" i="27"/>
  <c r="N39" i="27"/>
  <c r="O39" i="27" s="1"/>
  <c r="Q39" i="27" s="1"/>
  <c r="I39" i="27"/>
  <c r="J39" i="27" s="1"/>
  <c r="K39" i="27" s="1"/>
  <c r="H39" i="27"/>
  <c r="G39" i="27"/>
  <c r="W19" i="27"/>
  <c r="O19" i="27"/>
  <c r="Q19" i="27" s="1"/>
  <c r="N19" i="27"/>
  <c r="I19" i="27"/>
  <c r="J19" i="27" s="1"/>
  <c r="K19" i="27" s="1"/>
  <c r="H19" i="27"/>
  <c r="P19" i="27" s="1"/>
  <c r="G19" i="27"/>
  <c r="Q18" i="27"/>
  <c r="N18" i="27"/>
  <c r="O18" i="27" s="1"/>
  <c r="I18" i="27"/>
  <c r="J18" i="27" s="1"/>
  <c r="K18" i="27" s="1"/>
  <c r="H18" i="27"/>
  <c r="G18" i="27"/>
  <c r="Q17" i="27"/>
  <c r="P17" i="27"/>
  <c r="N17" i="27"/>
  <c r="O17" i="27" s="1"/>
  <c r="J17" i="27"/>
  <c r="K17" i="27" s="1"/>
  <c r="I17" i="27"/>
  <c r="H17" i="27"/>
  <c r="W17" i="27" s="1"/>
  <c r="G17" i="27"/>
  <c r="W16" i="27"/>
  <c r="P16" i="27"/>
  <c r="O16" i="27"/>
  <c r="Q16" i="27" s="1"/>
  <c r="N16" i="27"/>
  <c r="I16" i="27"/>
  <c r="J16" i="27" s="1"/>
  <c r="K16" i="27" s="1"/>
  <c r="H16" i="27"/>
  <c r="G16" i="27"/>
  <c r="W15" i="27"/>
  <c r="N15" i="27"/>
  <c r="O15" i="27" s="1"/>
  <c r="Q15" i="27" s="1"/>
  <c r="I15" i="27"/>
  <c r="J15" i="27" s="1"/>
  <c r="K15" i="27" s="1"/>
  <c r="H15" i="27"/>
  <c r="G15" i="27"/>
  <c r="P14" i="27"/>
  <c r="N14" i="27"/>
  <c r="O14" i="27" s="1"/>
  <c r="Q14" i="27" s="1"/>
  <c r="K14" i="27"/>
  <c r="J14" i="27"/>
  <c r="I14" i="27"/>
  <c r="H14" i="27"/>
  <c r="G14" i="27"/>
  <c r="R13" i="27"/>
  <c r="N13" i="27"/>
  <c r="O13" i="27" s="1"/>
  <c r="Q13" i="27" s="1"/>
  <c r="K13" i="27"/>
  <c r="I13" i="27"/>
  <c r="J13" i="27" s="1"/>
  <c r="H13" i="27"/>
  <c r="G13" i="27"/>
  <c r="W12" i="27"/>
  <c r="P12" i="27"/>
  <c r="O12" i="27"/>
  <c r="Q12" i="27" s="1"/>
  <c r="N12" i="27"/>
  <c r="I12" i="27"/>
  <c r="J12" i="27" s="1"/>
  <c r="K12" i="27" s="1"/>
  <c r="H12" i="27"/>
  <c r="G12" i="27"/>
  <c r="N11" i="27"/>
  <c r="O11" i="27" s="1"/>
  <c r="Q11" i="27" s="1"/>
  <c r="I11" i="27"/>
  <c r="J11" i="27" s="1"/>
  <c r="K11" i="27" s="1"/>
  <c r="H11" i="27"/>
  <c r="G11" i="27"/>
  <c r="N5" i="27"/>
  <c r="K5" i="27"/>
  <c r="G5" i="27"/>
  <c r="F5" i="27"/>
  <c r="E5" i="27"/>
  <c r="I5" i="27" s="1"/>
  <c r="J5" i="27" s="1"/>
  <c r="D5" i="27"/>
  <c r="H5" i="27" s="1"/>
  <c r="W4" i="27"/>
  <c r="P4" i="27"/>
  <c r="O4" i="27"/>
  <c r="Q4" i="27" s="1"/>
  <c r="N4" i="27"/>
  <c r="I4" i="27"/>
  <c r="J4" i="27" s="1"/>
  <c r="K4" i="27" s="1"/>
  <c r="H4" i="27"/>
  <c r="G4" i="27"/>
  <c r="N3" i="27"/>
  <c r="O3" i="27" s="1"/>
  <c r="Q3" i="27" s="1"/>
  <c r="R3" i="27" s="1"/>
  <c r="I3" i="27"/>
  <c r="J3" i="27" s="1"/>
  <c r="K3" i="27" s="1"/>
  <c r="H3" i="27"/>
  <c r="G3" i="27"/>
  <c r="N77" i="26"/>
  <c r="O77" i="26" s="1"/>
  <c r="Q77" i="26" s="1"/>
  <c r="I77" i="26"/>
  <c r="J77" i="26" s="1"/>
  <c r="K77" i="26" s="1"/>
  <c r="H77" i="26"/>
  <c r="W77" i="26" s="1"/>
  <c r="G77" i="26"/>
  <c r="N76" i="26"/>
  <c r="O76" i="26" s="1"/>
  <c r="Q76" i="26" s="1"/>
  <c r="I76" i="26"/>
  <c r="J76" i="26" s="1"/>
  <c r="K76" i="26" s="1"/>
  <c r="H76" i="26"/>
  <c r="W76" i="26" s="1"/>
  <c r="G76" i="26"/>
  <c r="N75" i="26"/>
  <c r="O75" i="26" s="1"/>
  <c r="Q75" i="26" s="1"/>
  <c r="R75" i="26" s="1"/>
  <c r="I75" i="26"/>
  <c r="J75" i="26" s="1"/>
  <c r="K75" i="26" s="1"/>
  <c r="H75" i="26"/>
  <c r="G75" i="26"/>
  <c r="N74" i="26"/>
  <c r="O74" i="26" s="1"/>
  <c r="Q74" i="26" s="1"/>
  <c r="I74" i="26"/>
  <c r="J74" i="26" s="1"/>
  <c r="K74" i="26" s="1"/>
  <c r="H74" i="26"/>
  <c r="W74" i="26" s="1"/>
  <c r="G74" i="26"/>
  <c r="N73" i="26"/>
  <c r="O73" i="26" s="1"/>
  <c r="Q73" i="26" s="1"/>
  <c r="I73" i="26"/>
  <c r="J73" i="26" s="1"/>
  <c r="K73" i="26" s="1"/>
  <c r="H73" i="26"/>
  <c r="G73" i="26"/>
  <c r="N72" i="26"/>
  <c r="O72" i="26" s="1"/>
  <c r="Q72" i="26" s="1"/>
  <c r="I72" i="26"/>
  <c r="J72" i="26" s="1"/>
  <c r="K72" i="26" s="1"/>
  <c r="H72" i="26"/>
  <c r="G72" i="26"/>
  <c r="N71" i="26"/>
  <c r="O71" i="26" s="1"/>
  <c r="Q71" i="26" s="1"/>
  <c r="I71" i="26"/>
  <c r="J71" i="26" s="1"/>
  <c r="K71" i="26" s="1"/>
  <c r="H71" i="26"/>
  <c r="G71" i="26"/>
  <c r="N70" i="26"/>
  <c r="O70" i="26" s="1"/>
  <c r="Q70" i="26" s="1"/>
  <c r="I70" i="26"/>
  <c r="J70" i="26" s="1"/>
  <c r="K70" i="26" s="1"/>
  <c r="H70" i="26"/>
  <c r="W70" i="26" s="1"/>
  <c r="G70" i="26"/>
  <c r="N69" i="26"/>
  <c r="O69" i="26" s="1"/>
  <c r="Q69" i="26" s="1"/>
  <c r="I69" i="26"/>
  <c r="J69" i="26" s="1"/>
  <c r="K69" i="26" s="1"/>
  <c r="H69" i="26"/>
  <c r="W69" i="26" s="1"/>
  <c r="G69" i="26"/>
  <c r="N63" i="26"/>
  <c r="F63" i="26"/>
  <c r="E63" i="26"/>
  <c r="D63" i="26"/>
  <c r="N62" i="26"/>
  <c r="O62" i="26" s="1"/>
  <c r="Q62" i="26" s="1"/>
  <c r="I62" i="26"/>
  <c r="J62" i="26" s="1"/>
  <c r="K62" i="26" s="1"/>
  <c r="H62" i="26"/>
  <c r="W62" i="26" s="1"/>
  <c r="G62" i="26"/>
  <c r="N61" i="26"/>
  <c r="W61" i="26"/>
  <c r="G61" i="26"/>
  <c r="N55" i="26"/>
  <c r="O55" i="26" s="1"/>
  <c r="Q55" i="26" s="1"/>
  <c r="R55" i="26" s="1"/>
  <c r="I55" i="26"/>
  <c r="J55" i="26" s="1"/>
  <c r="K55" i="26" s="1"/>
  <c r="H55" i="26"/>
  <c r="G55" i="26"/>
  <c r="N54" i="26"/>
  <c r="O54" i="26" s="1"/>
  <c r="Q54" i="26" s="1"/>
  <c r="R54" i="26" s="1"/>
  <c r="I54" i="26"/>
  <c r="J54" i="26" s="1"/>
  <c r="K54" i="26" s="1"/>
  <c r="H54" i="26"/>
  <c r="G54" i="26"/>
  <c r="N53" i="26"/>
  <c r="O53" i="26" s="1"/>
  <c r="Q53" i="26" s="1"/>
  <c r="G53" i="26"/>
  <c r="I53" i="26"/>
  <c r="J53" i="26" s="1"/>
  <c r="K53" i="26" s="1"/>
  <c r="N52" i="26"/>
  <c r="O52" i="26" s="1"/>
  <c r="Q52" i="26" s="1"/>
  <c r="I52" i="26"/>
  <c r="J52" i="26" s="1"/>
  <c r="K52" i="26" s="1"/>
  <c r="H52" i="26"/>
  <c r="W52" i="26" s="1"/>
  <c r="G52" i="26"/>
  <c r="N51" i="26"/>
  <c r="O51" i="26" s="1"/>
  <c r="Q51" i="26" s="1"/>
  <c r="I51" i="26"/>
  <c r="J51" i="26" s="1"/>
  <c r="K51" i="26" s="1"/>
  <c r="H51" i="26"/>
  <c r="G51" i="26"/>
  <c r="N50" i="26"/>
  <c r="O50" i="26" s="1"/>
  <c r="Q50" i="26" s="1"/>
  <c r="I50" i="26"/>
  <c r="J50" i="26" s="1"/>
  <c r="K50" i="26" s="1"/>
  <c r="H50" i="26"/>
  <c r="G50" i="26"/>
  <c r="N49" i="26"/>
  <c r="O49" i="26" s="1"/>
  <c r="Q49" i="26" s="1"/>
  <c r="I49" i="26"/>
  <c r="J49" i="26" s="1"/>
  <c r="K49" i="26" s="1"/>
  <c r="H49" i="26"/>
  <c r="G49" i="26"/>
  <c r="N48" i="26"/>
  <c r="O48" i="26" s="1"/>
  <c r="Q48" i="26" s="1"/>
  <c r="I48" i="26"/>
  <c r="J48" i="26" s="1"/>
  <c r="K48" i="26" s="1"/>
  <c r="W48" i="26"/>
  <c r="G48" i="26"/>
  <c r="N47" i="26"/>
  <c r="O47" i="26" s="1"/>
  <c r="Q47" i="26" s="1"/>
  <c r="I47" i="26"/>
  <c r="J47" i="26" s="1"/>
  <c r="K47" i="26" s="1"/>
  <c r="H47" i="26"/>
  <c r="W47" i="26" s="1"/>
  <c r="G47" i="26"/>
  <c r="N41" i="26"/>
  <c r="F41" i="26"/>
  <c r="E41" i="26"/>
  <c r="D41" i="26"/>
  <c r="N40" i="26"/>
  <c r="O40" i="26" s="1"/>
  <c r="Q40" i="26" s="1"/>
  <c r="J40" i="26"/>
  <c r="K40" i="26" s="1"/>
  <c r="I40" i="26"/>
  <c r="H40" i="26"/>
  <c r="W40" i="26" s="1"/>
  <c r="G40" i="26"/>
  <c r="N39" i="26"/>
  <c r="O39" i="26" s="1"/>
  <c r="Q39" i="26" s="1"/>
  <c r="I39" i="26"/>
  <c r="J39" i="26" s="1"/>
  <c r="K39" i="26" s="1"/>
  <c r="H39" i="26"/>
  <c r="W39" i="26" s="1"/>
  <c r="G39" i="26"/>
  <c r="N19" i="26"/>
  <c r="O19" i="26" s="1"/>
  <c r="Q19" i="26" s="1"/>
  <c r="R19" i="26" s="1"/>
  <c r="I19" i="26"/>
  <c r="J19" i="26" s="1"/>
  <c r="K19" i="26" s="1"/>
  <c r="H19" i="26"/>
  <c r="G19" i="26"/>
  <c r="N18" i="26"/>
  <c r="O18" i="26" s="1"/>
  <c r="Q18" i="26" s="1"/>
  <c r="R18" i="26" s="1"/>
  <c r="I18" i="26"/>
  <c r="J18" i="26" s="1"/>
  <c r="K18" i="26" s="1"/>
  <c r="H18" i="26"/>
  <c r="G18" i="26"/>
  <c r="P17" i="26"/>
  <c r="N17" i="26"/>
  <c r="O17" i="26" s="1"/>
  <c r="Q17" i="26" s="1"/>
  <c r="I17" i="26"/>
  <c r="J17" i="26" s="1"/>
  <c r="K17" i="26" s="1"/>
  <c r="H17" i="26"/>
  <c r="W17" i="26" s="1"/>
  <c r="G17" i="26"/>
  <c r="N16" i="26"/>
  <c r="O16" i="26" s="1"/>
  <c r="Q16" i="26" s="1"/>
  <c r="I16" i="26"/>
  <c r="J16" i="26" s="1"/>
  <c r="K16" i="26" s="1"/>
  <c r="H16" i="26"/>
  <c r="W16" i="26" s="1"/>
  <c r="G16" i="26"/>
  <c r="N15" i="26"/>
  <c r="O15" i="26" s="1"/>
  <c r="Q15" i="26" s="1"/>
  <c r="I15" i="26"/>
  <c r="J15" i="26" s="1"/>
  <c r="K15" i="26" s="1"/>
  <c r="H15" i="26"/>
  <c r="G15" i="26"/>
  <c r="N14" i="26"/>
  <c r="O14" i="26" s="1"/>
  <c r="Q14" i="26" s="1"/>
  <c r="I14" i="26"/>
  <c r="J14" i="26" s="1"/>
  <c r="K14" i="26" s="1"/>
  <c r="H14" i="26"/>
  <c r="G14" i="26"/>
  <c r="P13" i="26"/>
  <c r="N13" i="26"/>
  <c r="O13" i="26" s="1"/>
  <c r="Q13" i="26" s="1"/>
  <c r="J13" i="26"/>
  <c r="K13" i="26" s="1"/>
  <c r="I13" i="26"/>
  <c r="H13" i="26"/>
  <c r="G13" i="26"/>
  <c r="W12" i="26"/>
  <c r="N12" i="26"/>
  <c r="O12" i="26" s="1"/>
  <c r="Q12" i="26" s="1"/>
  <c r="I12" i="26"/>
  <c r="J12" i="26" s="1"/>
  <c r="K12" i="26" s="1"/>
  <c r="H12" i="26"/>
  <c r="P12" i="26" s="1"/>
  <c r="G12" i="26"/>
  <c r="W11" i="26"/>
  <c r="N11" i="26"/>
  <c r="O11" i="26" s="1"/>
  <c r="Q11" i="26" s="1"/>
  <c r="I11" i="26"/>
  <c r="J11" i="26" s="1"/>
  <c r="K11" i="26" s="1"/>
  <c r="H11" i="26"/>
  <c r="G11" i="26"/>
  <c r="N5" i="26"/>
  <c r="F5" i="26"/>
  <c r="E5" i="26"/>
  <c r="N4" i="26"/>
  <c r="O4" i="26" s="1"/>
  <c r="Q4" i="26" s="1"/>
  <c r="I4" i="26"/>
  <c r="J4" i="26" s="1"/>
  <c r="K4" i="26" s="1"/>
  <c r="H4" i="26"/>
  <c r="W4" i="26" s="1"/>
  <c r="G4" i="26"/>
  <c r="N3" i="26"/>
  <c r="O3" i="26" s="1"/>
  <c r="Q3" i="26" s="1"/>
  <c r="I3" i="26"/>
  <c r="J3" i="26" s="1"/>
  <c r="K3" i="26" s="1"/>
  <c r="H3" i="26"/>
  <c r="G5" i="26" l="1"/>
  <c r="P39" i="27"/>
  <c r="P50" i="27"/>
  <c r="P40" i="27"/>
  <c r="W39" i="27"/>
  <c r="P47" i="27"/>
  <c r="P48" i="27"/>
  <c r="V48" i="27" s="1"/>
  <c r="P53" i="27"/>
  <c r="V53" i="27" s="1"/>
  <c r="P54" i="27"/>
  <c r="V54" i="27" s="1"/>
  <c r="H41" i="27"/>
  <c r="P71" i="27"/>
  <c r="P72" i="27"/>
  <c r="P70" i="27"/>
  <c r="P62" i="27"/>
  <c r="V62" i="27" s="1"/>
  <c r="G63" i="27"/>
  <c r="Q63" i="27"/>
  <c r="R63" i="27" s="1"/>
  <c r="W76" i="27"/>
  <c r="P73" i="27"/>
  <c r="W70" i="27"/>
  <c r="P77" i="27"/>
  <c r="V77" i="27" s="1"/>
  <c r="W62" i="27"/>
  <c r="P16" i="26"/>
  <c r="P4" i="26"/>
  <c r="V4" i="26" s="1"/>
  <c r="I63" i="26"/>
  <c r="J63" i="26" s="1"/>
  <c r="K63" i="26" s="1"/>
  <c r="P14" i="26"/>
  <c r="V14" i="26" s="1"/>
  <c r="P39" i="26"/>
  <c r="P3" i="27"/>
  <c r="W3" i="27"/>
  <c r="T16" i="27"/>
  <c r="V17" i="27"/>
  <c r="R17" i="27"/>
  <c r="V72" i="27"/>
  <c r="R72" i="27"/>
  <c r="U72" i="27" s="1"/>
  <c r="P5" i="27"/>
  <c r="W5" i="27"/>
  <c r="R11" i="27"/>
  <c r="V40" i="27"/>
  <c r="R40" i="27"/>
  <c r="P69" i="27"/>
  <c r="V69" i="27" s="1"/>
  <c r="W69" i="27"/>
  <c r="R75" i="27"/>
  <c r="U75" i="27" s="1"/>
  <c r="V75" i="27"/>
  <c r="P11" i="27"/>
  <c r="W11" i="27"/>
  <c r="V14" i="27"/>
  <c r="R14" i="27"/>
  <c r="P18" i="27"/>
  <c r="W18" i="27"/>
  <c r="V19" i="27"/>
  <c r="R19" i="27"/>
  <c r="U19" i="27" s="1"/>
  <c r="R51" i="27"/>
  <c r="V73" i="27"/>
  <c r="R73" i="27"/>
  <c r="R15" i="27"/>
  <c r="P52" i="27"/>
  <c r="V52" i="27" s="1"/>
  <c r="W52" i="27"/>
  <c r="U69" i="27"/>
  <c r="V4" i="27"/>
  <c r="R4" i="27"/>
  <c r="V18" i="27"/>
  <c r="R18" i="27"/>
  <c r="U18" i="27" s="1"/>
  <c r="H63" i="27"/>
  <c r="R74" i="27"/>
  <c r="V12" i="27"/>
  <c r="R12" i="27"/>
  <c r="V13" i="27"/>
  <c r="V16" i="27"/>
  <c r="R16" i="27"/>
  <c r="U16" i="27" s="1"/>
  <c r="P41" i="27"/>
  <c r="W41" i="27"/>
  <c r="R52" i="27"/>
  <c r="U52" i="27" s="1"/>
  <c r="T19" i="27"/>
  <c r="V47" i="27"/>
  <c r="R47" i="27"/>
  <c r="R48" i="27"/>
  <c r="R53" i="27"/>
  <c r="R54" i="27"/>
  <c r="I63" i="27"/>
  <c r="J63" i="27" s="1"/>
  <c r="K63" i="27" s="1"/>
  <c r="V76" i="27"/>
  <c r="R76" i="27"/>
  <c r="S76" i="27" s="1"/>
  <c r="O5" i="27"/>
  <c r="Q5" i="27" s="1"/>
  <c r="P13" i="27"/>
  <c r="S14" i="27"/>
  <c r="S16" i="27"/>
  <c r="S19" i="27"/>
  <c r="V39" i="27"/>
  <c r="R39" i="27"/>
  <c r="Q41" i="27"/>
  <c r="V50" i="27"/>
  <c r="R50" i="27"/>
  <c r="S40" i="27"/>
  <c r="I41" i="27"/>
  <c r="J41" i="27" s="1"/>
  <c r="K41" i="27" s="1"/>
  <c r="P49" i="27"/>
  <c r="U49" i="27" s="1"/>
  <c r="P55" i="27"/>
  <c r="V55" i="27" s="1"/>
  <c r="W55" i="27"/>
  <c r="V70" i="27"/>
  <c r="R70" i="27"/>
  <c r="V71" i="27"/>
  <c r="R71" i="27"/>
  <c r="U71" i="27" s="1"/>
  <c r="R77" i="27"/>
  <c r="U77" i="27" s="1"/>
  <c r="P15" i="27"/>
  <c r="V15" i="27" s="1"/>
  <c r="S17" i="27"/>
  <c r="G41" i="27"/>
  <c r="P51" i="27"/>
  <c r="W51" i="27"/>
  <c r="R62" i="27"/>
  <c r="P74" i="27"/>
  <c r="W74" i="27"/>
  <c r="W75" i="27"/>
  <c r="P76" i="26"/>
  <c r="P71" i="26"/>
  <c r="V71" i="26" s="1"/>
  <c r="P72" i="26"/>
  <c r="V72" i="26" s="1"/>
  <c r="P69" i="26"/>
  <c r="V69" i="26" s="1"/>
  <c r="P77" i="26"/>
  <c r="P70" i="26"/>
  <c r="V70" i="26" s="1"/>
  <c r="P62" i="26"/>
  <c r="V62" i="26" s="1"/>
  <c r="P49" i="26"/>
  <c r="V49" i="26" s="1"/>
  <c r="P50" i="26"/>
  <c r="P47" i="26"/>
  <c r="V47" i="26" s="1"/>
  <c r="P48" i="26"/>
  <c r="V48" i="26" s="1"/>
  <c r="P40" i="26"/>
  <c r="P3" i="26"/>
  <c r="V3" i="26" s="1"/>
  <c r="R3" i="26"/>
  <c r="U3" i="26" s="1"/>
  <c r="R11" i="26"/>
  <c r="P55" i="26"/>
  <c r="U55" i="26" s="1"/>
  <c r="W55" i="26"/>
  <c r="R70" i="26"/>
  <c r="R49" i="26"/>
  <c r="R4" i="26"/>
  <c r="R51" i="26"/>
  <c r="V13" i="26"/>
  <c r="R13" i="26"/>
  <c r="S13" i="26" s="1"/>
  <c r="V16" i="26"/>
  <c r="R16" i="26"/>
  <c r="H41" i="26"/>
  <c r="O41" i="26"/>
  <c r="Q41" i="26" s="1"/>
  <c r="R53" i="26"/>
  <c r="R69" i="26"/>
  <c r="T69" i="26" s="1"/>
  <c r="R74" i="26"/>
  <c r="V17" i="26"/>
  <c r="R17" i="26"/>
  <c r="O5" i="26"/>
  <c r="Q5" i="26" s="1"/>
  <c r="H5" i="26"/>
  <c r="P11" i="26"/>
  <c r="V11" i="26" s="1"/>
  <c r="R14" i="26"/>
  <c r="U14" i="26" s="1"/>
  <c r="R15" i="26"/>
  <c r="U15" i="26" s="1"/>
  <c r="V15" i="26"/>
  <c r="V19" i="26"/>
  <c r="R47" i="26"/>
  <c r="R52" i="26"/>
  <c r="H63" i="26"/>
  <c r="O63" i="26"/>
  <c r="Q63" i="26" s="1"/>
  <c r="R71" i="26"/>
  <c r="W3" i="26"/>
  <c r="I5" i="26"/>
  <c r="J5" i="26" s="1"/>
  <c r="K5" i="26" s="1"/>
  <c r="V12" i="26"/>
  <c r="R12" i="26"/>
  <c r="U12" i="26" s="1"/>
  <c r="W15" i="26"/>
  <c r="P15" i="26"/>
  <c r="P19" i="26"/>
  <c r="W19" i="26"/>
  <c r="U19" i="26"/>
  <c r="I41" i="26"/>
  <c r="J41" i="26" s="1"/>
  <c r="K41" i="26" s="1"/>
  <c r="R48" i="26"/>
  <c r="R73" i="26"/>
  <c r="P75" i="26"/>
  <c r="V75" i="26" s="1"/>
  <c r="W75" i="26"/>
  <c r="V39" i="26"/>
  <c r="R39" i="26"/>
  <c r="V40" i="26"/>
  <c r="R40" i="26"/>
  <c r="U40" i="26" s="1"/>
  <c r="V50" i="26"/>
  <c r="R50" i="26"/>
  <c r="R62" i="26"/>
  <c r="R72" i="26"/>
  <c r="V76" i="26"/>
  <c r="R76" i="26"/>
  <c r="V77" i="26"/>
  <c r="R77" i="26"/>
  <c r="U77" i="26" s="1"/>
  <c r="G41" i="26"/>
  <c r="P51" i="26"/>
  <c r="V51" i="26" s="1"/>
  <c r="W51" i="26"/>
  <c r="G63" i="26"/>
  <c r="P73" i="26"/>
  <c r="W73" i="26"/>
  <c r="P18" i="26"/>
  <c r="V18" i="26" s="1"/>
  <c r="W18" i="26"/>
  <c r="P52" i="26"/>
  <c r="V52" i="26" s="1"/>
  <c r="P54" i="26"/>
  <c r="W54" i="26"/>
  <c r="P74" i="26"/>
  <c r="H53" i="26"/>
  <c r="S4" i="26" l="1"/>
  <c r="S3" i="26"/>
  <c r="U40" i="27"/>
  <c r="U54" i="27"/>
  <c r="U55" i="27"/>
  <c r="U48" i="27"/>
  <c r="S47" i="27"/>
  <c r="U62" i="27"/>
  <c r="S72" i="27"/>
  <c r="S73" i="27"/>
  <c r="T75" i="27"/>
  <c r="U62" i="26"/>
  <c r="U71" i="26"/>
  <c r="U69" i="26"/>
  <c r="S69" i="26"/>
  <c r="S71" i="26"/>
  <c r="S12" i="26"/>
  <c r="U49" i="26"/>
  <c r="T51" i="27"/>
  <c r="S51" i="27"/>
  <c r="S5" i="27"/>
  <c r="U39" i="27"/>
  <c r="T39" i="27"/>
  <c r="S39" i="27"/>
  <c r="S77" i="27"/>
  <c r="T62" i="27"/>
  <c r="P63" i="27"/>
  <c r="U63" i="27" s="1"/>
  <c r="W63" i="27"/>
  <c r="T71" i="27"/>
  <c r="T3" i="27"/>
  <c r="S3" i="27"/>
  <c r="V3" i="27"/>
  <c r="T40" i="27"/>
  <c r="U70" i="27"/>
  <c r="T70" i="27"/>
  <c r="T49" i="27"/>
  <c r="S49" i="27"/>
  <c r="T77" i="27"/>
  <c r="U50" i="27"/>
  <c r="T50" i="27"/>
  <c r="S50" i="27"/>
  <c r="T13" i="27"/>
  <c r="S13" i="27"/>
  <c r="T72" i="27"/>
  <c r="U53" i="27"/>
  <c r="T53" i="27"/>
  <c r="U47" i="27"/>
  <c r="T47" i="27"/>
  <c r="S62" i="27"/>
  <c r="T48" i="27"/>
  <c r="U12" i="27"/>
  <c r="S12" i="27"/>
  <c r="U4" i="27"/>
  <c r="S4" i="27"/>
  <c r="U15" i="27"/>
  <c r="S71" i="27"/>
  <c r="U51" i="27"/>
  <c r="T18" i="27"/>
  <c r="S18" i="27"/>
  <c r="S11" i="27"/>
  <c r="T11" i="27"/>
  <c r="S53" i="27"/>
  <c r="U11" i="27"/>
  <c r="U13" i="27"/>
  <c r="V11" i="27"/>
  <c r="T74" i="27"/>
  <c r="S74" i="27"/>
  <c r="T15" i="27"/>
  <c r="S15" i="27"/>
  <c r="V41" i="27"/>
  <c r="R41" i="27"/>
  <c r="U41" i="27" s="1"/>
  <c r="U76" i="27"/>
  <c r="T76" i="27"/>
  <c r="U74" i="27"/>
  <c r="V74" i="27"/>
  <c r="T54" i="27"/>
  <c r="T55" i="27"/>
  <c r="S55" i="27"/>
  <c r="V61" i="27"/>
  <c r="S54" i="27"/>
  <c r="S75" i="27"/>
  <c r="V5" i="27"/>
  <c r="R5" i="27"/>
  <c r="U5" i="27" s="1"/>
  <c r="U61" i="27"/>
  <c r="S48" i="27"/>
  <c r="V49" i="27"/>
  <c r="T52" i="27"/>
  <c r="S52" i="27"/>
  <c r="U73" i="27"/>
  <c r="T73" i="27"/>
  <c r="S70" i="27"/>
  <c r="U14" i="27"/>
  <c r="T14" i="27"/>
  <c r="T4" i="27"/>
  <c r="T69" i="27"/>
  <c r="S69" i="27"/>
  <c r="V51" i="27"/>
  <c r="T17" i="27"/>
  <c r="U17" i="27"/>
  <c r="T12" i="27"/>
  <c r="U3" i="27"/>
  <c r="S70" i="26"/>
  <c r="T77" i="26"/>
  <c r="U75" i="26"/>
  <c r="U74" i="26"/>
  <c r="U73" i="26"/>
  <c r="U47" i="26"/>
  <c r="S49" i="26"/>
  <c r="S47" i="26"/>
  <c r="T49" i="26"/>
  <c r="T3" i="26"/>
  <c r="T74" i="26"/>
  <c r="S74" i="26"/>
  <c r="T54" i="26"/>
  <c r="S54" i="26"/>
  <c r="T48" i="26"/>
  <c r="U48" i="26"/>
  <c r="P63" i="26"/>
  <c r="W63" i="26"/>
  <c r="U17" i="26"/>
  <c r="T17" i="26"/>
  <c r="R41" i="26"/>
  <c r="U76" i="26"/>
  <c r="S76" i="26"/>
  <c r="T76" i="26"/>
  <c r="U4" i="26"/>
  <c r="T4" i="26"/>
  <c r="S17" i="26"/>
  <c r="U39" i="26"/>
  <c r="S39" i="26"/>
  <c r="T39" i="26"/>
  <c r="T71" i="26"/>
  <c r="T19" i="26"/>
  <c r="S19" i="26"/>
  <c r="T40" i="26"/>
  <c r="P5" i="26"/>
  <c r="W5" i="26"/>
  <c r="U70" i="26"/>
  <c r="T70" i="26"/>
  <c r="T62" i="26"/>
  <c r="U11" i="26"/>
  <c r="S14" i="26"/>
  <c r="W53" i="26"/>
  <c r="P53" i="26"/>
  <c r="T18" i="26"/>
  <c r="S18" i="26"/>
  <c r="T52" i="26"/>
  <c r="S52" i="26"/>
  <c r="R63" i="26"/>
  <c r="V54" i="26"/>
  <c r="T11" i="26"/>
  <c r="S11" i="26"/>
  <c r="U16" i="26"/>
  <c r="T16" i="26"/>
  <c r="S16" i="26"/>
  <c r="T55" i="26"/>
  <c r="S55" i="26"/>
  <c r="T14" i="26"/>
  <c r="S48" i="26"/>
  <c r="U50" i="26"/>
  <c r="S50" i="26"/>
  <c r="T50" i="26"/>
  <c r="T75" i="26"/>
  <c r="S75" i="26"/>
  <c r="T47" i="26"/>
  <c r="T73" i="26"/>
  <c r="S73" i="26"/>
  <c r="T51" i="26"/>
  <c r="S51" i="26"/>
  <c r="U72" i="26"/>
  <c r="S72" i="26"/>
  <c r="T72" i="26"/>
  <c r="V73" i="26"/>
  <c r="U54" i="26"/>
  <c r="S15" i="26"/>
  <c r="T15" i="26"/>
  <c r="S77" i="26"/>
  <c r="U52" i="26"/>
  <c r="S40" i="26"/>
  <c r="R5" i="26"/>
  <c r="U5" i="26" s="1"/>
  <c r="U18" i="26"/>
  <c r="V74" i="26"/>
  <c r="V55" i="26"/>
  <c r="P41" i="26"/>
  <c r="V41" i="26" s="1"/>
  <c r="W41" i="26"/>
  <c r="U13" i="26"/>
  <c r="T13" i="26"/>
  <c r="U51" i="26"/>
  <c r="S62" i="26"/>
  <c r="T12" i="26"/>
  <c r="F4" i="21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3" i="21"/>
  <c r="G9" i="21" l="1"/>
  <c r="U63" i="26"/>
  <c r="U41" i="26"/>
  <c r="S41" i="27"/>
  <c r="T5" i="27"/>
  <c r="T41" i="27"/>
  <c r="T63" i="27"/>
  <c r="S63" i="27"/>
  <c r="V63" i="27"/>
  <c r="T63" i="26"/>
  <c r="S63" i="26"/>
  <c r="S53" i="26"/>
  <c r="T53" i="26"/>
  <c r="V53" i="26"/>
  <c r="T5" i="26"/>
  <c r="S5" i="26"/>
  <c r="T41" i="26"/>
  <c r="S41" i="26"/>
  <c r="V5" i="26"/>
  <c r="V63" i="26"/>
  <c r="U53" i="26"/>
  <c r="D21" i="21"/>
  <c r="C21" i="21"/>
  <c r="E21" i="21"/>
  <c r="F21" i="21"/>
  <c r="B21" i="21"/>
  <c r="D53" i="19" l="1"/>
  <c r="F53" i="19"/>
  <c r="E53" i="19"/>
  <c r="H19" i="19" l="1"/>
  <c r="I3" i="19"/>
  <c r="N82" i="19" l="1"/>
  <c r="O82" i="19" s="1"/>
  <c r="Q82" i="19" s="1"/>
  <c r="I82" i="19"/>
  <c r="J82" i="19" s="1"/>
  <c r="K82" i="19" s="1"/>
  <c r="H82" i="19"/>
  <c r="W82" i="19" s="1"/>
  <c r="G82" i="19"/>
  <c r="N33" i="20"/>
  <c r="O33" i="20" s="1"/>
  <c r="Q33" i="20" s="1"/>
  <c r="I33" i="20"/>
  <c r="J33" i="20" s="1"/>
  <c r="K33" i="20" s="1"/>
  <c r="P82" i="19" l="1"/>
  <c r="V82" i="19" s="1"/>
  <c r="R82" i="19"/>
  <c r="U82" i="19" s="1"/>
  <c r="R33" i="20"/>
  <c r="H33" i="20"/>
  <c r="S82" i="19" l="1"/>
  <c r="T82" i="19"/>
  <c r="W33" i="20"/>
  <c r="P33" i="20"/>
  <c r="S33" i="20" l="1"/>
  <c r="T33" i="20"/>
  <c r="V33" i="20"/>
  <c r="U33" i="20"/>
  <c r="T21" i="21" l="1"/>
  <c r="U20" i="21"/>
  <c r="U19" i="21"/>
  <c r="U18" i="21"/>
  <c r="U17" i="21"/>
  <c r="U16" i="21"/>
  <c r="U15" i="21"/>
  <c r="U14" i="21"/>
  <c r="U13" i="21"/>
  <c r="S21" i="21"/>
  <c r="R21" i="21"/>
  <c r="Q21" i="21"/>
  <c r="U12" i="21"/>
  <c r="U11" i="21"/>
  <c r="U10" i="21"/>
  <c r="U9" i="21"/>
  <c r="U8" i="21"/>
  <c r="U7" i="21"/>
  <c r="U6" i="21"/>
  <c r="U5" i="21"/>
  <c r="U4" i="21"/>
  <c r="U3" i="21"/>
  <c r="L21" i="21"/>
  <c r="K21" i="21"/>
  <c r="M29" i="21"/>
  <c r="M34" i="21"/>
  <c r="M33" i="21"/>
  <c r="M32" i="21"/>
  <c r="M31" i="21"/>
  <c r="M30" i="21"/>
  <c r="M28" i="21"/>
  <c r="U21" i="21" l="1"/>
  <c r="M21" i="21"/>
  <c r="N49" i="20" l="1"/>
  <c r="O49" i="20" s="1"/>
  <c r="Q49" i="20" s="1"/>
  <c r="I49" i="20"/>
  <c r="J49" i="20" s="1"/>
  <c r="K49" i="20" s="1"/>
  <c r="H49" i="20"/>
  <c r="G49" i="20"/>
  <c r="N48" i="20"/>
  <c r="O48" i="20" s="1"/>
  <c r="Q48" i="20" s="1"/>
  <c r="I48" i="20"/>
  <c r="J48" i="20" s="1"/>
  <c r="K48" i="20" s="1"/>
  <c r="H48" i="20"/>
  <c r="G48" i="20"/>
  <c r="N71" i="20"/>
  <c r="O71" i="20" s="1"/>
  <c r="Q71" i="20" s="1"/>
  <c r="I71" i="20"/>
  <c r="J71" i="20" s="1"/>
  <c r="K71" i="20" s="1"/>
  <c r="H71" i="20"/>
  <c r="G71" i="20"/>
  <c r="N70" i="20"/>
  <c r="O70" i="20" s="1"/>
  <c r="Q70" i="20" s="1"/>
  <c r="I70" i="20"/>
  <c r="J70" i="20" s="1"/>
  <c r="K70" i="20" s="1"/>
  <c r="H70" i="20"/>
  <c r="G70" i="20"/>
  <c r="N14" i="19"/>
  <c r="O14" i="19" s="1"/>
  <c r="Q14" i="19" s="1"/>
  <c r="I14" i="19"/>
  <c r="J14" i="19" s="1"/>
  <c r="K14" i="19" s="1"/>
  <c r="H14" i="19"/>
  <c r="G14" i="19"/>
  <c r="N13" i="19"/>
  <c r="O13" i="19" s="1"/>
  <c r="Q13" i="19" s="1"/>
  <c r="I13" i="19"/>
  <c r="J13" i="19" s="1"/>
  <c r="K13" i="19" s="1"/>
  <c r="H13" i="19"/>
  <c r="G13" i="19"/>
  <c r="P49" i="20" l="1"/>
  <c r="V49" i="20" s="1"/>
  <c r="P48" i="20"/>
  <c r="V48" i="20" s="1"/>
  <c r="P14" i="19"/>
  <c r="V14" i="19" s="1"/>
  <c r="P13" i="19"/>
  <c r="V13" i="19" s="1"/>
  <c r="P70" i="20"/>
  <c r="P71" i="20"/>
  <c r="V71" i="20" s="1"/>
  <c r="R48" i="20"/>
  <c r="R49" i="20"/>
  <c r="V70" i="20"/>
  <c r="R70" i="20"/>
  <c r="R71" i="20"/>
  <c r="R13" i="19"/>
  <c r="R14" i="19"/>
  <c r="T49" i="20" l="1"/>
  <c r="U70" i="20"/>
  <c r="U48" i="20"/>
  <c r="U14" i="19"/>
  <c r="U13" i="19"/>
  <c r="S48" i="20"/>
  <c r="T48" i="20"/>
  <c r="U49" i="20"/>
  <c r="S49" i="20"/>
  <c r="S70" i="20"/>
  <c r="S71" i="20"/>
  <c r="U71" i="20"/>
  <c r="T71" i="20"/>
  <c r="T70" i="20"/>
  <c r="T13" i="19"/>
  <c r="T14" i="19"/>
  <c r="S13" i="19"/>
  <c r="S14" i="19"/>
  <c r="N72" i="19" l="1"/>
  <c r="O72" i="19" s="1"/>
  <c r="Q72" i="19" s="1"/>
  <c r="I72" i="19"/>
  <c r="J72" i="19" s="1"/>
  <c r="K72" i="19" s="1"/>
  <c r="H72" i="19"/>
  <c r="G72" i="19"/>
  <c r="N71" i="19"/>
  <c r="O71" i="19" s="1"/>
  <c r="Q71" i="19" s="1"/>
  <c r="I71" i="19"/>
  <c r="J71" i="19" s="1"/>
  <c r="K71" i="19" s="1"/>
  <c r="H71" i="19"/>
  <c r="G71" i="19"/>
  <c r="N14" i="20"/>
  <c r="I14" i="20"/>
  <c r="J14" i="20" s="1"/>
  <c r="K14" i="20" s="1"/>
  <c r="H14" i="20"/>
  <c r="G14" i="20"/>
  <c r="N13" i="20"/>
  <c r="O13" i="20" s="1"/>
  <c r="Q13" i="20" s="1"/>
  <c r="I13" i="20"/>
  <c r="J13" i="20" s="1"/>
  <c r="K13" i="20" s="1"/>
  <c r="H13" i="20"/>
  <c r="G13" i="20"/>
  <c r="N50" i="19"/>
  <c r="O50" i="19" s="1"/>
  <c r="Q50" i="19" s="1"/>
  <c r="I50" i="19"/>
  <c r="J50" i="19" s="1"/>
  <c r="K50" i="19" s="1"/>
  <c r="H50" i="19"/>
  <c r="G50" i="19"/>
  <c r="N49" i="19"/>
  <c r="I49" i="19"/>
  <c r="J49" i="19" s="1"/>
  <c r="K49" i="19" s="1"/>
  <c r="H49" i="19"/>
  <c r="G49" i="19"/>
  <c r="G48" i="19"/>
  <c r="H48" i="19"/>
  <c r="I48" i="19"/>
  <c r="J48" i="19" s="1"/>
  <c r="K48" i="19" s="1"/>
  <c r="N48" i="19"/>
  <c r="O48" i="19" s="1"/>
  <c r="Q48" i="19" s="1"/>
  <c r="G51" i="19"/>
  <c r="H51" i="19"/>
  <c r="W51" i="19" s="1"/>
  <c r="I51" i="19"/>
  <c r="J51" i="19" s="1"/>
  <c r="K51" i="19" s="1"/>
  <c r="N51" i="19"/>
  <c r="O51" i="19" s="1"/>
  <c r="Q51" i="19" s="1"/>
  <c r="R51" i="19" s="1"/>
  <c r="P51" i="19" l="1"/>
  <c r="S51" i="19" s="1"/>
  <c r="P48" i="19"/>
  <c r="V48" i="19" s="1"/>
  <c r="O49" i="19"/>
  <c r="Q49" i="19" s="1"/>
  <c r="P14" i="20"/>
  <c r="P71" i="19"/>
  <c r="V71" i="19" s="1"/>
  <c r="P72" i="19"/>
  <c r="V72" i="19" s="1"/>
  <c r="R71" i="19"/>
  <c r="R72" i="19"/>
  <c r="W48" i="19"/>
  <c r="P49" i="19"/>
  <c r="P50" i="19"/>
  <c r="V50" i="19" s="1"/>
  <c r="O14" i="20"/>
  <c r="Q14" i="20" s="1"/>
  <c r="R14" i="20" s="1"/>
  <c r="P13" i="20"/>
  <c r="V13" i="20" s="1"/>
  <c r="R13" i="20"/>
  <c r="R50" i="19"/>
  <c r="R48" i="19"/>
  <c r="U71" i="19" l="1"/>
  <c r="U48" i="19"/>
  <c r="U51" i="19"/>
  <c r="V51" i="19"/>
  <c r="T51" i="19"/>
  <c r="R49" i="19"/>
  <c r="U49" i="19" s="1"/>
  <c r="V49" i="19"/>
  <c r="V14" i="20"/>
  <c r="U13" i="20"/>
  <c r="S71" i="19"/>
  <c r="T71" i="19"/>
  <c r="U72" i="19"/>
  <c r="S72" i="19"/>
  <c r="T72" i="19"/>
  <c r="T48" i="19"/>
  <c r="S48" i="19"/>
  <c r="S13" i="20"/>
  <c r="T13" i="20"/>
  <c r="S14" i="20"/>
  <c r="U14" i="20"/>
  <c r="T14" i="20"/>
  <c r="U50" i="19"/>
  <c r="S50" i="19"/>
  <c r="T50" i="19"/>
  <c r="G73" i="19"/>
  <c r="G68" i="20"/>
  <c r="G60" i="20"/>
  <c r="G69" i="20"/>
  <c r="G72" i="20"/>
  <c r="G73" i="20"/>
  <c r="G74" i="20"/>
  <c r="G75" i="20"/>
  <c r="G76" i="20"/>
  <c r="G15" i="14"/>
  <c r="G12" i="14"/>
  <c r="F63" i="19"/>
  <c r="F41" i="19"/>
  <c r="F5" i="19"/>
  <c r="F62" i="20"/>
  <c r="F40" i="20"/>
  <c r="F5" i="20"/>
  <c r="T49" i="19" l="1"/>
  <c r="S49" i="19"/>
  <c r="N76" i="20" l="1"/>
  <c r="O76" i="20" s="1"/>
  <c r="Q76" i="20" s="1"/>
  <c r="I76" i="20"/>
  <c r="J76" i="20" s="1"/>
  <c r="K76" i="20" s="1"/>
  <c r="H76" i="20"/>
  <c r="W76" i="20" s="1"/>
  <c r="N75" i="20"/>
  <c r="O75" i="20" s="1"/>
  <c r="Q75" i="20" s="1"/>
  <c r="I75" i="20"/>
  <c r="J75" i="20" s="1"/>
  <c r="K75" i="20" s="1"/>
  <c r="H75" i="20"/>
  <c r="W75" i="20" s="1"/>
  <c r="N74" i="20"/>
  <c r="H74" i="20"/>
  <c r="N73" i="20"/>
  <c r="O73" i="20" s="1"/>
  <c r="Q73" i="20" s="1"/>
  <c r="I73" i="20"/>
  <c r="J73" i="20" s="1"/>
  <c r="K73" i="20" s="1"/>
  <c r="H73" i="20"/>
  <c r="W73" i="20" s="1"/>
  <c r="N72" i="20"/>
  <c r="O72" i="20" s="1"/>
  <c r="Q72" i="20" s="1"/>
  <c r="I72" i="20"/>
  <c r="J72" i="20" s="1"/>
  <c r="K72" i="20" s="1"/>
  <c r="H72" i="20"/>
  <c r="N69" i="20"/>
  <c r="O69" i="20" s="1"/>
  <c r="Q69" i="20" s="1"/>
  <c r="I69" i="20"/>
  <c r="J69" i="20" s="1"/>
  <c r="K69" i="20" s="1"/>
  <c r="H69" i="20"/>
  <c r="N68" i="20"/>
  <c r="O68" i="20" s="1"/>
  <c r="Q68" i="20" s="1"/>
  <c r="I68" i="20"/>
  <c r="J68" i="20" s="1"/>
  <c r="K68" i="20" s="1"/>
  <c r="H68" i="20"/>
  <c r="N62" i="20"/>
  <c r="E62" i="20"/>
  <c r="D62" i="20"/>
  <c r="N61" i="20"/>
  <c r="O61" i="20" s="1"/>
  <c r="Q61" i="20" s="1"/>
  <c r="I61" i="20"/>
  <c r="J61" i="20" s="1"/>
  <c r="K61" i="20" s="1"/>
  <c r="H61" i="20"/>
  <c r="G61" i="20"/>
  <c r="N60" i="20"/>
  <c r="O60" i="20" s="1"/>
  <c r="Q60" i="20" s="1"/>
  <c r="I60" i="20"/>
  <c r="J60" i="20" s="1"/>
  <c r="K60" i="20" s="1"/>
  <c r="H60" i="20"/>
  <c r="W60" i="20" s="1"/>
  <c r="N54" i="20"/>
  <c r="O54" i="20" s="1"/>
  <c r="Q54" i="20" s="1"/>
  <c r="I54" i="20"/>
  <c r="J54" i="20" s="1"/>
  <c r="K54" i="20" s="1"/>
  <c r="H54" i="20"/>
  <c r="W54" i="20" s="1"/>
  <c r="G54" i="20"/>
  <c r="N53" i="20"/>
  <c r="O53" i="20" s="1"/>
  <c r="Q53" i="20" s="1"/>
  <c r="I53" i="20"/>
  <c r="J53" i="20" s="1"/>
  <c r="K53" i="20" s="1"/>
  <c r="H53" i="20"/>
  <c r="G53" i="20"/>
  <c r="N52" i="20"/>
  <c r="O52" i="20" s="1"/>
  <c r="Q52" i="20" s="1"/>
  <c r="G52" i="20"/>
  <c r="I52" i="20"/>
  <c r="J52" i="20" s="1"/>
  <c r="K52" i="20" s="1"/>
  <c r="N51" i="20"/>
  <c r="O51" i="20" s="1"/>
  <c r="Q51" i="20" s="1"/>
  <c r="I51" i="20"/>
  <c r="J51" i="20" s="1"/>
  <c r="K51" i="20" s="1"/>
  <c r="H51" i="20"/>
  <c r="W51" i="20" s="1"/>
  <c r="G51" i="20"/>
  <c r="N50" i="20"/>
  <c r="O50" i="20" s="1"/>
  <c r="Q50" i="20" s="1"/>
  <c r="R50" i="20" s="1"/>
  <c r="I50" i="20"/>
  <c r="J50" i="20" s="1"/>
  <c r="K50" i="20" s="1"/>
  <c r="H50" i="20"/>
  <c r="G50" i="20"/>
  <c r="N47" i="20"/>
  <c r="O47" i="20" s="1"/>
  <c r="Q47" i="20" s="1"/>
  <c r="I47" i="20"/>
  <c r="J47" i="20" s="1"/>
  <c r="K47" i="20" s="1"/>
  <c r="H47" i="20"/>
  <c r="G47" i="20"/>
  <c r="N46" i="20"/>
  <c r="O46" i="20" s="1"/>
  <c r="Q46" i="20" s="1"/>
  <c r="I46" i="20"/>
  <c r="J46" i="20" s="1"/>
  <c r="K46" i="20" s="1"/>
  <c r="H46" i="20"/>
  <c r="W46" i="20" s="1"/>
  <c r="G46" i="20"/>
  <c r="N40" i="20"/>
  <c r="E40" i="20"/>
  <c r="D40" i="20"/>
  <c r="N39" i="20"/>
  <c r="O39" i="20" s="1"/>
  <c r="Q39" i="20" s="1"/>
  <c r="I39" i="20"/>
  <c r="J39" i="20" s="1"/>
  <c r="K39" i="20" s="1"/>
  <c r="H39" i="20"/>
  <c r="W39" i="20" s="1"/>
  <c r="G39" i="20"/>
  <c r="N38" i="20"/>
  <c r="O38" i="20" s="1"/>
  <c r="Q38" i="20" s="1"/>
  <c r="I38" i="20"/>
  <c r="J38" i="20" s="1"/>
  <c r="K38" i="20" s="1"/>
  <c r="H38" i="20"/>
  <c r="W38" i="20" s="1"/>
  <c r="G38" i="20"/>
  <c r="N77" i="19"/>
  <c r="O77" i="19" s="1"/>
  <c r="Q77" i="19" s="1"/>
  <c r="I77" i="19"/>
  <c r="J77" i="19" s="1"/>
  <c r="K77" i="19" s="1"/>
  <c r="H77" i="19"/>
  <c r="W77" i="19" s="1"/>
  <c r="G77" i="19"/>
  <c r="N76" i="19"/>
  <c r="O76" i="19" s="1"/>
  <c r="Q76" i="19" s="1"/>
  <c r="I76" i="19"/>
  <c r="J76" i="19" s="1"/>
  <c r="K76" i="19" s="1"/>
  <c r="H76" i="19"/>
  <c r="W76" i="19" s="1"/>
  <c r="G76" i="19"/>
  <c r="N75" i="19"/>
  <c r="N74" i="19"/>
  <c r="O74" i="19" s="1"/>
  <c r="Q74" i="19" s="1"/>
  <c r="I74" i="19"/>
  <c r="J74" i="19" s="1"/>
  <c r="K74" i="19" s="1"/>
  <c r="H74" i="19"/>
  <c r="G74" i="19"/>
  <c r="N73" i="19"/>
  <c r="O73" i="19" s="1"/>
  <c r="Q73" i="19" s="1"/>
  <c r="I73" i="19"/>
  <c r="J73" i="19" s="1"/>
  <c r="K73" i="19" s="1"/>
  <c r="H73" i="19"/>
  <c r="N70" i="19"/>
  <c r="O70" i="19" s="1"/>
  <c r="Q70" i="19" s="1"/>
  <c r="I70" i="19"/>
  <c r="J70" i="19" s="1"/>
  <c r="K70" i="19" s="1"/>
  <c r="H70" i="19"/>
  <c r="W70" i="19" s="1"/>
  <c r="G70" i="19"/>
  <c r="N69" i="19"/>
  <c r="O69" i="19" s="1"/>
  <c r="Q69" i="19" s="1"/>
  <c r="I69" i="19"/>
  <c r="J69" i="19" s="1"/>
  <c r="K69" i="19" s="1"/>
  <c r="H69" i="19"/>
  <c r="W69" i="19" s="1"/>
  <c r="G69" i="19"/>
  <c r="N63" i="19"/>
  <c r="E63" i="19"/>
  <c r="D63" i="19"/>
  <c r="N62" i="19"/>
  <c r="O62" i="19" s="1"/>
  <c r="Q62" i="19" s="1"/>
  <c r="I62" i="19"/>
  <c r="J62" i="19" s="1"/>
  <c r="K62" i="19" s="1"/>
  <c r="H62" i="19"/>
  <c r="G62" i="19"/>
  <c r="N61" i="19"/>
  <c r="O61" i="19" s="1"/>
  <c r="Q61" i="19" s="1"/>
  <c r="R61" i="19" s="1"/>
  <c r="I61" i="19"/>
  <c r="J61" i="19" s="1"/>
  <c r="K61" i="19" s="1"/>
  <c r="H61" i="19"/>
  <c r="G61" i="19"/>
  <c r="N55" i="19"/>
  <c r="O55" i="19" s="1"/>
  <c r="Q55" i="19" s="1"/>
  <c r="I55" i="19"/>
  <c r="J55" i="19" s="1"/>
  <c r="K55" i="19" s="1"/>
  <c r="H55" i="19"/>
  <c r="W55" i="19" s="1"/>
  <c r="G55" i="19"/>
  <c r="N54" i="19"/>
  <c r="O54" i="19" s="1"/>
  <c r="Q54" i="19" s="1"/>
  <c r="I54" i="19"/>
  <c r="J54" i="19" s="1"/>
  <c r="K54" i="19" s="1"/>
  <c r="H54" i="19"/>
  <c r="W54" i="19" s="1"/>
  <c r="G54" i="19"/>
  <c r="N53" i="19"/>
  <c r="N52" i="19"/>
  <c r="O52" i="19" s="1"/>
  <c r="Q52" i="19" s="1"/>
  <c r="I52" i="19"/>
  <c r="J52" i="19" s="1"/>
  <c r="K52" i="19" s="1"/>
  <c r="H52" i="19"/>
  <c r="G52" i="19"/>
  <c r="N47" i="19"/>
  <c r="O47" i="19" s="1"/>
  <c r="Q47" i="19" s="1"/>
  <c r="I47" i="19"/>
  <c r="J47" i="19" s="1"/>
  <c r="K47" i="19" s="1"/>
  <c r="H47" i="19"/>
  <c r="W47" i="19" s="1"/>
  <c r="G47" i="19"/>
  <c r="N41" i="19"/>
  <c r="E41" i="19"/>
  <c r="G41" i="19" s="1"/>
  <c r="D41" i="19"/>
  <c r="N40" i="19"/>
  <c r="O40" i="19" s="1"/>
  <c r="Q40" i="19" s="1"/>
  <c r="I40" i="19"/>
  <c r="J40" i="19" s="1"/>
  <c r="K40" i="19" s="1"/>
  <c r="H40" i="19"/>
  <c r="G40" i="19"/>
  <c r="N39" i="19"/>
  <c r="O39" i="19" s="1"/>
  <c r="Q39" i="19" s="1"/>
  <c r="I39" i="19"/>
  <c r="J39" i="19" s="1"/>
  <c r="K39" i="19" s="1"/>
  <c r="H39" i="19"/>
  <c r="G39" i="19"/>
  <c r="H40" i="20" l="1"/>
  <c r="W40" i="20" s="1"/>
  <c r="G53" i="19"/>
  <c r="O62" i="20"/>
  <c r="Q62" i="20" s="1"/>
  <c r="P61" i="20"/>
  <c r="V61" i="20" s="1"/>
  <c r="H75" i="19"/>
  <c r="P75" i="19" s="1"/>
  <c r="I75" i="19"/>
  <c r="J75" i="19" s="1"/>
  <c r="K75" i="19" s="1"/>
  <c r="O53" i="19"/>
  <c r="Q53" i="19" s="1"/>
  <c r="R53" i="19" s="1"/>
  <c r="I53" i="19"/>
  <c r="J53" i="19" s="1"/>
  <c r="K53" i="19" s="1"/>
  <c r="I41" i="19"/>
  <c r="J41" i="19" s="1"/>
  <c r="K41" i="19" s="1"/>
  <c r="P68" i="20"/>
  <c r="I62" i="20"/>
  <c r="J62" i="20" s="1"/>
  <c r="K62" i="20" s="1"/>
  <c r="I40" i="20"/>
  <c r="J40" i="20" s="1"/>
  <c r="K40" i="20" s="1"/>
  <c r="P69" i="20"/>
  <c r="V69" i="20" s="1"/>
  <c r="P72" i="20"/>
  <c r="V72" i="20" s="1"/>
  <c r="P47" i="20"/>
  <c r="P40" i="20"/>
  <c r="P38" i="20"/>
  <c r="V38" i="20" s="1"/>
  <c r="P39" i="20"/>
  <c r="V39" i="20" s="1"/>
  <c r="P46" i="20"/>
  <c r="V46" i="20" s="1"/>
  <c r="P51" i="20"/>
  <c r="V51" i="20" s="1"/>
  <c r="P54" i="20"/>
  <c r="V54" i="20" s="1"/>
  <c r="P75" i="20"/>
  <c r="V75" i="20" s="1"/>
  <c r="W72" i="20"/>
  <c r="P73" i="20"/>
  <c r="P76" i="20"/>
  <c r="V76" i="20" s="1"/>
  <c r="P60" i="20"/>
  <c r="V60" i="20" s="1"/>
  <c r="R47" i="20"/>
  <c r="R38" i="20"/>
  <c r="R39" i="20"/>
  <c r="R52" i="20"/>
  <c r="R54" i="20"/>
  <c r="R60" i="20"/>
  <c r="P50" i="20"/>
  <c r="W50" i="20"/>
  <c r="V68" i="20"/>
  <c r="R68" i="20"/>
  <c r="U68" i="20" s="1"/>
  <c r="R69" i="20"/>
  <c r="R73" i="20"/>
  <c r="R46" i="20"/>
  <c r="R51" i="20"/>
  <c r="R53" i="20"/>
  <c r="R61" i="20"/>
  <c r="R72" i="20"/>
  <c r="R76" i="20"/>
  <c r="O40" i="20"/>
  <c r="Q40" i="20" s="1"/>
  <c r="P53" i="20"/>
  <c r="W53" i="20"/>
  <c r="P74" i="20"/>
  <c r="W74" i="20"/>
  <c r="R75" i="20"/>
  <c r="W69" i="20"/>
  <c r="I74" i="20"/>
  <c r="J74" i="20" s="1"/>
  <c r="K74" i="20" s="1"/>
  <c r="O74" i="20"/>
  <c r="Q74" i="20" s="1"/>
  <c r="H52" i="20"/>
  <c r="G62" i="20"/>
  <c r="G40" i="20"/>
  <c r="W47" i="20"/>
  <c r="W61" i="20"/>
  <c r="H62" i="20"/>
  <c r="W68" i="20"/>
  <c r="O75" i="19"/>
  <c r="Q75" i="19" s="1"/>
  <c r="R75" i="19" s="1"/>
  <c r="P73" i="19"/>
  <c r="V73" i="19" s="1"/>
  <c r="P62" i="19"/>
  <c r="W62" i="19"/>
  <c r="H63" i="19"/>
  <c r="W63" i="19" s="1"/>
  <c r="P76" i="19"/>
  <c r="V76" i="19" s="1"/>
  <c r="P70" i="19"/>
  <c r="V70" i="19" s="1"/>
  <c r="P69" i="19"/>
  <c r="V69" i="19" s="1"/>
  <c r="P77" i="19"/>
  <c r="V77" i="19" s="1"/>
  <c r="R69" i="19"/>
  <c r="R70" i="19"/>
  <c r="R73" i="19"/>
  <c r="P61" i="19"/>
  <c r="W61" i="19"/>
  <c r="V62" i="19"/>
  <c r="R62" i="19"/>
  <c r="O63" i="19"/>
  <c r="Q63" i="19" s="1"/>
  <c r="R74" i="19"/>
  <c r="R76" i="19"/>
  <c r="R77" i="19"/>
  <c r="P74" i="19"/>
  <c r="V74" i="19" s="1"/>
  <c r="W74" i="19"/>
  <c r="I63" i="19"/>
  <c r="J63" i="19" s="1"/>
  <c r="K63" i="19" s="1"/>
  <c r="W73" i="19"/>
  <c r="G63" i="19"/>
  <c r="G75" i="19"/>
  <c r="P52" i="19"/>
  <c r="V52" i="19" s="1"/>
  <c r="P40" i="19"/>
  <c r="V40" i="19" s="1"/>
  <c r="P39" i="19"/>
  <c r="H53" i="19"/>
  <c r="W53" i="19" s="1"/>
  <c r="H41" i="19"/>
  <c r="P41" i="19" s="1"/>
  <c r="P54" i="19"/>
  <c r="V54" i="19" s="1"/>
  <c r="P55" i="19"/>
  <c r="V55" i="19" s="1"/>
  <c r="R39" i="19"/>
  <c r="R40" i="19"/>
  <c r="R47" i="19"/>
  <c r="R52" i="19"/>
  <c r="R55" i="19"/>
  <c r="R54" i="19"/>
  <c r="O41" i="19"/>
  <c r="Q41" i="19" s="1"/>
  <c r="P47" i="19"/>
  <c r="W52" i="19"/>
  <c r="W40" i="19"/>
  <c r="W39" i="19"/>
  <c r="U40" i="19" l="1"/>
  <c r="U61" i="20"/>
  <c r="W75" i="19"/>
  <c r="T47" i="20"/>
  <c r="P63" i="19"/>
  <c r="V63" i="19" s="1"/>
  <c r="V75" i="19"/>
  <c r="U55" i="19"/>
  <c r="T39" i="19"/>
  <c r="U73" i="19"/>
  <c r="U60" i="20"/>
  <c r="U69" i="20"/>
  <c r="T51" i="20"/>
  <c r="V47" i="20"/>
  <c r="T75" i="20"/>
  <c r="U47" i="20"/>
  <c r="S69" i="20"/>
  <c r="T69" i="20"/>
  <c r="S47" i="20"/>
  <c r="T54" i="20"/>
  <c r="U39" i="20"/>
  <c r="T39" i="20"/>
  <c r="T60" i="20"/>
  <c r="S46" i="20"/>
  <c r="T38" i="20"/>
  <c r="S68" i="20"/>
  <c r="T73" i="20"/>
  <c r="U76" i="20"/>
  <c r="V73" i="20"/>
  <c r="T76" i="20"/>
  <c r="S76" i="20"/>
  <c r="U73" i="20"/>
  <c r="T61" i="20"/>
  <c r="V74" i="20"/>
  <c r="R74" i="20"/>
  <c r="U74" i="20" s="1"/>
  <c r="T53" i="20"/>
  <c r="S53" i="20"/>
  <c r="S72" i="20"/>
  <c r="U72" i="20"/>
  <c r="W62" i="20"/>
  <c r="P62" i="20"/>
  <c r="V62" i="20" s="1"/>
  <c r="R62" i="20"/>
  <c r="U75" i="20"/>
  <c r="S75" i="20"/>
  <c r="T72" i="20"/>
  <c r="T68" i="20"/>
  <c r="U51" i="20"/>
  <c r="S51" i="20"/>
  <c r="U46" i="20"/>
  <c r="T46" i="20"/>
  <c r="T50" i="20"/>
  <c r="S50" i="20"/>
  <c r="V50" i="20"/>
  <c r="P52" i="20"/>
  <c r="W52" i="20"/>
  <c r="V40" i="20"/>
  <c r="R40" i="20"/>
  <c r="U53" i="20"/>
  <c r="V53" i="20"/>
  <c r="S73" i="20"/>
  <c r="S60" i="20"/>
  <c r="S39" i="20"/>
  <c r="S61" i="20"/>
  <c r="U54" i="20"/>
  <c r="S54" i="20"/>
  <c r="U50" i="20"/>
  <c r="U38" i="20"/>
  <c r="S38" i="20"/>
  <c r="T62" i="19"/>
  <c r="U39" i="19"/>
  <c r="W41" i="19"/>
  <c r="T76" i="19"/>
  <c r="T69" i="19"/>
  <c r="U77" i="19"/>
  <c r="P53" i="19"/>
  <c r="T53" i="19" s="1"/>
  <c r="U74" i="19"/>
  <c r="S70" i="19"/>
  <c r="U75" i="19"/>
  <c r="U70" i="19"/>
  <c r="T73" i="19"/>
  <c r="U62" i="19"/>
  <c r="S62" i="19"/>
  <c r="T77" i="19"/>
  <c r="T74" i="19"/>
  <c r="S74" i="19"/>
  <c r="T70" i="19"/>
  <c r="S77" i="19"/>
  <c r="R63" i="19"/>
  <c r="U76" i="19"/>
  <c r="S76" i="19"/>
  <c r="T75" i="19"/>
  <c r="S75" i="19"/>
  <c r="T61" i="19"/>
  <c r="S61" i="19"/>
  <c r="V61" i="19"/>
  <c r="S73" i="19"/>
  <c r="U69" i="19"/>
  <c r="S69" i="19"/>
  <c r="U61" i="19"/>
  <c r="V39" i="19"/>
  <c r="S55" i="19"/>
  <c r="U52" i="19"/>
  <c r="T40" i="19"/>
  <c r="S39" i="19"/>
  <c r="T52" i="19"/>
  <c r="U47" i="19"/>
  <c r="S52" i="19"/>
  <c r="V41" i="19"/>
  <c r="R41" i="19"/>
  <c r="T47" i="19"/>
  <c r="S47" i="19"/>
  <c r="V47" i="19"/>
  <c r="T55" i="19"/>
  <c r="U54" i="19"/>
  <c r="S54" i="19"/>
  <c r="S40" i="19"/>
  <c r="T54" i="19"/>
  <c r="U63" i="19" l="1"/>
  <c r="S74" i="20"/>
  <c r="T74" i="20"/>
  <c r="U62" i="20"/>
  <c r="T52" i="20"/>
  <c r="S52" i="20"/>
  <c r="V52" i="20"/>
  <c r="U40" i="20"/>
  <c r="S40" i="20"/>
  <c r="T40" i="20"/>
  <c r="U52" i="20"/>
  <c r="S62" i="20"/>
  <c r="T62" i="20"/>
  <c r="V53" i="19"/>
  <c r="S53" i="19"/>
  <c r="U53" i="19"/>
  <c r="S63" i="19"/>
  <c r="T63" i="19"/>
  <c r="U41" i="19"/>
  <c r="T41" i="19"/>
  <c r="S41" i="19"/>
  <c r="D5" i="19" l="1"/>
  <c r="N3" i="19" l="1"/>
  <c r="O3" i="19" s="1"/>
  <c r="Q3" i="19" s="1"/>
  <c r="R3" i="19" s="1"/>
  <c r="H3" i="19" l="1"/>
  <c r="I17" i="19"/>
  <c r="P3" i="19" l="1"/>
  <c r="W3" i="19"/>
  <c r="G3" i="19"/>
  <c r="N19" i="20"/>
  <c r="O19" i="20" s="1"/>
  <c r="Q19" i="20" s="1"/>
  <c r="I19" i="20"/>
  <c r="J19" i="20" s="1"/>
  <c r="K19" i="20" s="1"/>
  <c r="H19" i="20"/>
  <c r="G19" i="20"/>
  <c r="N18" i="20"/>
  <c r="O18" i="20" s="1"/>
  <c r="Q18" i="20" s="1"/>
  <c r="I18" i="20"/>
  <c r="J18" i="20" s="1"/>
  <c r="K18" i="20" s="1"/>
  <c r="H18" i="20"/>
  <c r="G18" i="20"/>
  <c r="N17" i="20"/>
  <c r="O17" i="20" s="1"/>
  <c r="Q17" i="20" s="1"/>
  <c r="R17" i="20" s="1"/>
  <c r="I17" i="20"/>
  <c r="J17" i="20" s="1"/>
  <c r="K17" i="20" s="1"/>
  <c r="H17" i="20"/>
  <c r="G17" i="20"/>
  <c r="N16" i="20"/>
  <c r="O16" i="20" s="1"/>
  <c r="Q16" i="20" s="1"/>
  <c r="I16" i="20"/>
  <c r="J16" i="20" s="1"/>
  <c r="K16" i="20" s="1"/>
  <c r="H16" i="20"/>
  <c r="G16" i="20"/>
  <c r="N15" i="20"/>
  <c r="O15" i="20" s="1"/>
  <c r="Q15" i="20" s="1"/>
  <c r="I15" i="20"/>
  <c r="J15" i="20" s="1"/>
  <c r="K15" i="20" s="1"/>
  <c r="H15" i="20"/>
  <c r="G15" i="20"/>
  <c r="N12" i="20"/>
  <c r="O12" i="20" s="1"/>
  <c r="Q12" i="20" s="1"/>
  <c r="I12" i="20"/>
  <c r="J12" i="20" s="1"/>
  <c r="K12" i="20" s="1"/>
  <c r="H12" i="20"/>
  <c r="G12" i="20"/>
  <c r="N11" i="20"/>
  <c r="O11" i="20" s="1"/>
  <c r="Q11" i="20" s="1"/>
  <c r="I11" i="20"/>
  <c r="J11" i="20" s="1"/>
  <c r="K11" i="20" s="1"/>
  <c r="H11" i="20"/>
  <c r="G11" i="20"/>
  <c r="N5" i="20"/>
  <c r="E5" i="20"/>
  <c r="G5" i="20" s="1"/>
  <c r="D5" i="20"/>
  <c r="N4" i="20"/>
  <c r="O4" i="20" s="1"/>
  <c r="Q4" i="20" s="1"/>
  <c r="I4" i="20"/>
  <c r="J4" i="20" s="1"/>
  <c r="K4" i="20" s="1"/>
  <c r="H4" i="20"/>
  <c r="G4" i="20"/>
  <c r="N3" i="20"/>
  <c r="O3" i="20" s="1"/>
  <c r="Q3" i="20" s="1"/>
  <c r="I3" i="20"/>
  <c r="J3" i="20" s="1"/>
  <c r="K3" i="20" s="1"/>
  <c r="H3" i="20"/>
  <c r="G3" i="20"/>
  <c r="N19" i="19"/>
  <c r="O19" i="19" s="1"/>
  <c r="Q19" i="19" s="1"/>
  <c r="I19" i="19"/>
  <c r="J19" i="19" s="1"/>
  <c r="K19" i="19" s="1"/>
  <c r="W19" i="19"/>
  <c r="G19" i="19"/>
  <c r="N18" i="19"/>
  <c r="O18" i="19" s="1"/>
  <c r="Q18" i="19" s="1"/>
  <c r="I18" i="19"/>
  <c r="J18" i="19" s="1"/>
  <c r="K18" i="19" s="1"/>
  <c r="H18" i="19"/>
  <c r="W18" i="19" s="1"/>
  <c r="G18" i="19"/>
  <c r="N17" i="19"/>
  <c r="O17" i="19" s="1"/>
  <c r="Q17" i="19" s="1"/>
  <c r="J17" i="19"/>
  <c r="K17" i="19" s="1"/>
  <c r="H17" i="19"/>
  <c r="W17" i="19" s="1"/>
  <c r="G17" i="19"/>
  <c r="N16" i="19"/>
  <c r="O16" i="19" s="1"/>
  <c r="Q16" i="19" s="1"/>
  <c r="I16" i="19"/>
  <c r="J16" i="19" s="1"/>
  <c r="K16" i="19" s="1"/>
  <c r="H16" i="19"/>
  <c r="W16" i="19" s="1"/>
  <c r="G16" i="19"/>
  <c r="N15" i="19"/>
  <c r="O15" i="19" s="1"/>
  <c r="Q15" i="19" s="1"/>
  <c r="I15" i="19"/>
  <c r="J15" i="19" s="1"/>
  <c r="K15" i="19" s="1"/>
  <c r="H15" i="19"/>
  <c r="W15" i="19" s="1"/>
  <c r="G15" i="19"/>
  <c r="N12" i="19"/>
  <c r="O12" i="19" s="1"/>
  <c r="Q12" i="19" s="1"/>
  <c r="I12" i="19"/>
  <c r="J12" i="19" s="1"/>
  <c r="K12" i="19" s="1"/>
  <c r="H12" i="19"/>
  <c r="W12" i="19" s="1"/>
  <c r="G12" i="19"/>
  <c r="N11" i="19"/>
  <c r="O11" i="19" s="1"/>
  <c r="Q11" i="19" s="1"/>
  <c r="I11" i="19"/>
  <c r="J11" i="19" s="1"/>
  <c r="K11" i="19" s="1"/>
  <c r="H11" i="19"/>
  <c r="W11" i="19" s="1"/>
  <c r="G11" i="19"/>
  <c r="N5" i="19"/>
  <c r="E5" i="19"/>
  <c r="G5" i="19" s="1"/>
  <c r="N4" i="19"/>
  <c r="O4" i="19" s="1"/>
  <c r="Q4" i="19" s="1"/>
  <c r="I4" i="19"/>
  <c r="J4" i="19" s="1"/>
  <c r="K4" i="19" s="1"/>
  <c r="H4" i="19"/>
  <c r="W4" i="19" s="1"/>
  <c r="G4" i="19"/>
  <c r="J3" i="19"/>
  <c r="K3" i="19" s="1"/>
  <c r="T3" i="19" l="1"/>
  <c r="S3" i="19"/>
  <c r="P16" i="20"/>
  <c r="V16" i="20" s="1"/>
  <c r="P17" i="20"/>
  <c r="T17" i="20" s="1"/>
  <c r="P18" i="20"/>
  <c r="V18" i="20" s="1"/>
  <c r="P19" i="20"/>
  <c r="V19" i="20" s="1"/>
  <c r="P3" i="20"/>
  <c r="V3" i="20" s="1"/>
  <c r="P15" i="20"/>
  <c r="V15" i="20" s="1"/>
  <c r="O5" i="20"/>
  <c r="Q5" i="20" s="1"/>
  <c r="R5" i="20" s="1"/>
  <c r="I5" i="20"/>
  <c r="J5" i="20" s="1"/>
  <c r="K5" i="20" s="1"/>
  <c r="P11" i="20"/>
  <c r="V11" i="20" s="1"/>
  <c r="H5" i="20"/>
  <c r="P5" i="20" s="1"/>
  <c r="P12" i="20"/>
  <c r="P4" i="20"/>
  <c r="V4" i="20" s="1"/>
  <c r="P19" i="19"/>
  <c r="V19" i="19" s="1"/>
  <c r="P18" i="19"/>
  <c r="V18" i="19" s="1"/>
  <c r="P17" i="19"/>
  <c r="V17" i="19" s="1"/>
  <c r="P15" i="19"/>
  <c r="V15" i="19" s="1"/>
  <c r="P12" i="19"/>
  <c r="V12" i="19" s="1"/>
  <c r="P11" i="19"/>
  <c r="V11" i="19" s="1"/>
  <c r="O5" i="19"/>
  <c r="Q5" i="19" s="1"/>
  <c r="R5" i="19" s="1"/>
  <c r="P4" i="19"/>
  <c r="P16" i="19"/>
  <c r="V16" i="19" s="1"/>
  <c r="H5" i="19"/>
  <c r="I5" i="19"/>
  <c r="J5" i="19" s="1"/>
  <c r="K5" i="19" s="1"/>
  <c r="R4" i="20"/>
  <c r="R16" i="20"/>
  <c r="R18" i="20"/>
  <c r="U18" i="20" s="1"/>
  <c r="R11" i="20"/>
  <c r="R15" i="20"/>
  <c r="R19" i="20"/>
  <c r="R12" i="20"/>
  <c r="R3" i="20"/>
  <c r="R4" i="19"/>
  <c r="R17" i="19"/>
  <c r="R18" i="19"/>
  <c r="R11" i="19"/>
  <c r="R15" i="19"/>
  <c r="R19" i="19"/>
  <c r="V3" i="19"/>
  <c r="R12" i="19"/>
  <c r="R16" i="19"/>
  <c r="N15" i="14"/>
  <c r="O15" i="14"/>
  <c r="Q15" i="14"/>
  <c r="V15" i="14" s="1"/>
  <c r="R15" i="14"/>
  <c r="H15" i="14"/>
  <c r="P15" i="14" s="1"/>
  <c r="I15" i="14"/>
  <c r="J15" i="14" s="1"/>
  <c r="K15" i="14" s="1"/>
  <c r="N15" i="4"/>
  <c r="O15" i="4" s="1"/>
  <c r="Q15" i="4" s="1"/>
  <c r="G15" i="4"/>
  <c r="H15" i="4"/>
  <c r="P15" i="4" s="1"/>
  <c r="I15" i="4"/>
  <c r="J15" i="4" s="1"/>
  <c r="K15" i="4" s="1"/>
  <c r="G14" i="4"/>
  <c r="E5" i="4"/>
  <c r="Q5" i="4" s="1"/>
  <c r="D5" i="4"/>
  <c r="N16" i="14"/>
  <c r="O16" i="14" s="1"/>
  <c r="Q16" i="14" s="1"/>
  <c r="G16" i="14"/>
  <c r="H16" i="14"/>
  <c r="P16" i="14" s="1"/>
  <c r="I16" i="14"/>
  <c r="J16" i="14"/>
  <c r="K16" i="14"/>
  <c r="H5" i="14"/>
  <c r="I5" i="14"/>
  <c r="J5" i="14"/>
  <c r="K5" i="14"/>
  <c r="N5" i="14"/>
  <c r="O5" i="14"/>
  <c r="P5" i="14"/>
  <c r="Q5" i="14"/>
  <c r="R5" i="14" s="1"/>
  <c r="G4" i="14"/>
  <c r="G5" i="14"/>
  <c r="H5" i="4"/>
  <c r="P5" i="4" s="1"/>
  <c r="I5" i="4"/>
  <c r="J5" i="4" s="1"/>
  <c r="K5" i="4" s="1"/>
  <c r="N5" i="4"/>
  <c r="O5" i="4"/>
  <c r="G4" i="4"/>
  <c r="G5" i="4"/>
  <c r="N17" i="4"/>
  <c r="O17" i="4"/>
  <c r="Q17" i="4" s="1"/>
  <c r="H17" i="4"/>
  <c r="P17" i="4" s="1"/>
  <c r="G17" i="4"/>
  <c r="I17" i="4"/>
  <c r="J17" i="4"/>
  <c r="K17" i="4" s="1"/>
  <c r="N16" i="4"/>
  <c r="O16" i="4"/>
  <c r="Q16" i="4"/>
  <c r="R16" i="4" s="1"/>
  <c r="G16" i="4"/>
  <c r="H16" i="4"/>
  <c r="P16" i="4" s="1"/>
  <c r="I16" i="4"/>
  <c r="J16" i="4"/>
  <c r="K16" i="4" s="1"/>
  <c r="G18" i="14"/>
  <c r="H18" i="14"/>
  <c r="I18" i="14"/>
  <c r="J18" i="14" s="1"/>
  <c r="K18" i="14" s="1"/>
  <c r="G17" i="14"/>
  <c r="H17" i="14"/>
  <c r="P17" i="14" s="1"/>
  <c r="I17" i="14"/>
  <c r="J17" i="14"/>
  <c r="K17" i="14"/>
  <c r="N17" i="14"/>
  <c r="O17" i="14" s="1"/>
  <c r="Q17" i="14" s="1"/>
  <c r="N18" i="14"/>
  <c r="O18" i="14"/>
  <c r="Q18" i="14" s="1"/>
  <c r="P18" i="14"/>
  <c r="N18" i="4"/>
  <c r="O18" i="4" s="1"/>
  <c r="Q18" i="4" s="1"/>
  <c r="H18" i="4"/>
  <c r="P18" i="4" s="1"/>
  <c r="N19" i="4"/>
  <c r="O19" i="4"/>
  <c r="Q19" i="4"/>
  <c r="R19" i="4" s="1"/>
  <c r="H19" i="4"/>
  <c r="P19" i="4"/>
  <c r="G19" i="4"/>
  <c r="I19" i="4"/>
  <c r="J19" i="4" s="1"/>
  <c r="K19" i="4" s="1"/>
  <c r="G18" i="4"/>
  <c r="I18" i="4"/>
  <c r="J18" i="4" s="1"/>
  <c r="K18" i="4" s="1"/>
  <c r="H14" i="14"/>
  <c r="P14" i="14" s="1"/>
  <c r="N14" i="14"/>
  <c r="O14" i="14" s="1"/>
  <c r="Q14" i="14" s="1"/>
  <c r="H12" i="4"/>
  <c r="P12" i="4" s="1"/>
  <c r="N12" i="4"/>
  <c r="O12" i="4"/>
  <c r="Q12" i="4"/>
  <c r="R12" i="4" s="1"/>
  <c r="H14" i="4"/>
  <c r="N14" i="4"/>
  <c r="O14" i="4" s="1"/>
  <c r="Q14" i="4" s="1"/>
  <c r="P14" i="4"/>
  <c r="N3" i="4"/>
  <c r="H3" i="4"/>
  <c r="P3" i="4"/>
  <c r="O3" i="4"/>
  <c r="Q3" i="4" s="1"/>
  <c r="N3" i="14"/>
  <c r="O3" i="14" s="1"/>
  <c r="Q3" i="14" s="1"/>
  <c r="H3" i="14"/>
  <c r="P3" i="14"/>
  <c r="N13" i="4"/>
  <c r="O13" i="4" s="1"/>
  <c r="Q13" i="4" s="1"/>
  <c r="H13" i="4"/>
  <c r="P13" i="4" s="1"/>
  <c r="N13" i="14"/>
  <c r="O13" i="14"/>
  <c r="Q13" i="14" s="1"/>
  <c r="H13" i="14"/>
  <c r="P13" i="14"/>
  <c r="N12" i="14"/>
  <c r="O12" i="14"/>
  <c r="Q12" i="14"/>
  <c r="R12" i="14"/>
  <c r="U12" i="14" s="1"/>
  <c r="H12" i="14"/>
  <c r="P12" i="14"/>
  <c r="N11" i="14"/>
  <c r="H11" i="14"/>
  <c r="P11" i="14" s="1"/>
  <c r="N4" i="14"/>
  <c r="O4" i="14"/>
  <c r="Q4" i="14"/>
  <c r="R4" i="14" s="1"/>
  <c r="H4" i="14"/>
  <c r="P4" i="14"/>
  <c r="H4" i="4"/>
  <c r="N4" i="4"/>
  <c r="P4" i="4"/>
  <c r="O4" i="4"/>
  <c r="Q4" i="4" s="1"/>
  <c r="N11" i="4"/>
  <c r="O11" i="4" s="1"/>
  <c r="Q11" i="4" s="1"/>
  <c r="H11" i="4"/>
  <c r="P11" i="4"/>
  <c r="I11" i="4"/>
  <c r="J11" i="4" s="1"/>
  <c r="K11" i="4" s="1"/>
  <c r="G11" i="4"/>
  <c r="I14" i="14"/>
  <c r="J14" i="14" s="1"/>
  <c r="K14" i="14" s="1"/>
  <c r="G14" i="14"/>
  <c r="I13" i="14"/>
  <c r="J13" i="14" s="1"/>
  <c r="K13" i="14" s="1"/>
  <c r="G13" i="14"/>
  <c r="I12" i="14"/>
  <c r="J12" i="14" s="1"/>
  <c r="K12" i="14" s="1"/>
  <c r="I11" i="14"/>
  <c r="J11" i="14" s="1"/>
  <c r="K11" i="14" s="1"/>
  <c r="G11" i="14"/>
  <c r="I4" i="14"/>
  <c r="J4" i="14" s="1"/>
  <c r="K4" i="14" s="1"/>
  <c r="I3" i="14"/>
  <c r="J3" i="14"/>
  <c r="K3" i="14" s="1"/>
  <c r="G3" i="14"/>
  <c r="I14" i="4"/>
  <c r="J14" i="4" s="1"/>
  <c r="K14" i="4" s="1"/>
  <c r="I13" i="4"/>
  <c r="J13" i="4"/>
  <c r="K13" i="4"/>
  <c r="G13" i="4"/>
  <c r="I12" i="4"/>
  <c r="J12" i="4"/>
  <c r="K12" i="4"/>
  <c r="G12" i="4"/>
  <c r="I4" i="4"/>
  <c r="J4" i="4"/>
  <c r="K4" i="4"/>
  <c r="I3" i="4"/>
  <c r="J3" i="4"/>
  <c r="K3" i="4"/>
  <c r="G3" i="4"/>
  <c r="T12" i="14"/>
  <c r="O11" i="14"/>
  <c r="Q11" i="14" s="1"/>
  <c r="V12" i="14"/>
  <c r="V17" i="20" l="1"/>
  <c r="S17" i="20"/>
  <c r="U16" i="20"/>
  <c r="T15" i="20"/>
  <c r="U4" i="19"/>
  <c r="U15" i="19"/>
  <c r="P5" i="19"/>
  <c r="V5" i="19" s="1"/>
  <c r="W5" i="19"/>
  <c r="U16" i="19"/>
  <c r="T19" i="19"/>
  <c r="U12" i="19"/>
  <c r="V12" i="20"/>
  <c r="S12" i="20"/>
  <c r="T4" i="20"/>
  <c r="T11" i="19"/>
  <c r="S4" i="19"/>
  <c r="T11" i="20"/>
  <c r="T5" i="20"/>
  <c r="V5" i="20"/>
  <c r="S4" i="20"/>
  <c r="U12" i="20"/>
  <c r="T16" i="20"/>
  <c r="U5" i="20"/>
  <c r="U4" i="20"/>
  <c r="U18" i="19"/>
  <c r="T18" i="19"/>
  <c r="V4" i="19"/>
  <c r="S12" i="19"/>
  <c r="S16" i="19"/>
  <c r="T12" i="19"/>
  <c r="S18" i="19"/>
  <c r="T4" i="19"/>
  <c r="V16" i="4"/>
  <c r="U12" i="4"/>
  <c r="S19" i="20"/>
  <c r="U19" i="20"/>
  <c r="T19" i="20"/>
  <c r="U15" i="20"/>
  <c r="S15" i="20"/>
  <c r="U11" i="20"/>
  <c r="S11" i="20"/>
  <c r="S18" i="20"/>
  <c r="U3" i="20"/>
  <c r="S3" i="20"/>
  <c r="S16" i="20"/>
  <c r="S5" i="20"/>
  <c r="U17" i="20"/>
  <c r="T3" i="20"/>
  <c r="T18" i="20"/>
  <c r="T12" i="20"/>
  <c r="T16" i="19"/>
  <c r="S15" i="19"/>
  <c r="U17" i="19"/>
  <c r="S17" i="19"/>
  <c r="U3" i="19"/>
  <c r="T15" i="19"/>
  <c r="T17" i="19"/>
  <c r="U19" i="19"/>
  <c r="S19" i="19"/>
  <c r="U11" i="19"/>
  <c r="S11" i="19"/>
  <c r="V3" i="14"/>
  <c r="R3" i="14"/>
  <c r="U3" i="14" s="1"/>
  <c r="T11" i="4"/>
  <c r="S13" i="4"/>
  <c r="V14" i="14"/>
  <c r="R14" i="14"/>
  <c r="U14" i="14" s="1"/>
  <c r="U19" i="4"/>
  <c r="S19" i="4"/>
  <c r="T19" i="4"/>
  <c r="R18" i="4"/>
  <c r="U18" i="4" s="1"/>
  <c r="V18" i="4"/>
  <c r="R17" i="14"/>
  <c r="U17" i="14" s="1"/>
  <c r="V17" i="14"/>
  <c r="T16" i="14"/>
  <c r="V5" i="4"/>
  <c r="R5" i="4"/>
  <c r="U5" i="4" s="1"/>
  <c r="U4" i="14"/>
  <c r="S4" i="14"/>
  <c r="T4" i="14"/>
  <c r="V13" i="4"/>
  <c r="R13" i="4"/>
  <c r="U13" i="4" s="1"/>
  <c r="R3" i="4"/>
  <c r="U3" i="4" s="1"/>
  <c r="V3" i="4"/>
  <c r="S14" i="14"/>
  <c r="T18" i="14"/>
  <c r="S5" i="14"/>
  <c r="U5" i="14"/>
  <c r="V11" i="14"/>
  <c r="R11" i="14"/>
  <c r="U11" i="14" s="1"/>
  <c r="R11" i="4"/>
  <c r="U11" i="4" s="1"/>
  <c r="V11" i="4"/>
  <c r="R13" i="14"/>
  <c r="U13" i="14" s="1"/>
  <c r="V13" i="14"/>
  <c r="S3" i="4"/>
  <c r="R14" i="4"/>
  <c r="U14" i="4" s="1"/>
  <c r="V14" i="4"/>
  <c r="V18" i="14"/>
  <c r="R18" i="14"/>
  <c r="U18" i="14" s="1"/>
  <c r="U16" i="4"/>
  <c r="T16" i="4"/>
  <c r="T5" i="14"/>
  <c r="V16" i="14"/>
  <c r="R16" i="14"/>
  <c r="U16" i="14" s="1"/>
  <c r="S15" i="14"/>
  <c r="T15" i="14"/>
  <c r="U15" i="14"/>
  <c r="V4" i="4"/>
  <c r="R4" i="4"/>
  <c r="S12" i="4"/>
  <c r="T12" i="4"/>
  <c r="S16" i="4"/>
  <c r="R17" i="4"/>
  <c r="V17" i="4"/>
  <c r="R15" i="4"/>
  <c r="S15" i="4" s="1"/>
  <c r="V15" i="4"/>
  <c r="V4" i="14"/>
  <c r="V5" i="14"/>
  <c r="T3" i="4"/>
  <c r="S11" i="4"/>
  <c r="S3" i="14"/>
  <c r="V12" i="4"/>
  <c r="V19" i="4"/>
  <c r="S12" i="14"/>
  <c r="U5" i="19" l="1"/>
  <c r="S5" i="19"/>
  <c r="T5" i="19"/>
  <c r="T18" i="4"/>
  <c r="T14" i="4"/>
  <c r="T13" i="4"/>
  <c r="U17" i="4"/>
  <c r="S17" i="4"/>
  <c r="T17" i="4"/>
  <c r="S11" i="14"/>
  <c r="S17" i="14"/>
  <c r="U15" i="4"/>
  <c r="T15" i="4"/>
  <c r="U4" i="4"/>
  <c r="S4" i="4"/>
  <c r="T4" i="4"/>
  <c r="S5" i="4"/>
  <c r="T17" i="14"/>
  <c r="T13" i="14"/>
  <c r="S18" i="14"/>
  <c r="S14" i="4"/>
  <c r="S13" i="14"/>
  <c r="S18" i="4"/>
  <c r="T5" i="4"/>
  <c r="T3" i="14"/>
  <c r="T14" i="14"/>
  <c r="S16" i="14"/>
  <c r="T11" i="14"/>
  <c r="Q75" i="28"/>
  <c r="H75" i="28"/>
  <c r="W75" i="28" s="1"/>
  <c r="I75" i="28"/>
  <c r="J75" i="28" s="1"/>
  <c r="K75" i="28" s="1"/>
  <c r="P75" i="28" l="1"/>
  <c r="V75" i="28" s="1"/>
  <c r="R75" i="28"/>
  <c r="U75" i="28" l="1"/>
  <c r="T75" i="28"/>
  <c r="S75" i="28"/>
</calcChain>
</file>

<file path=xl/sharedStrings.xml><?xml version="1.0" encoding="utf-8"?>
<sst xmlns="http://schemas.openxmlformats.org/spreadsheetml/2006/main" count="1615" uniqueCount="149">
  <si>
    <t>Species</t>
  </si>
  <si>
    <t>WSR</t>
  </si>
  <si>
    <t>Stream</t>
  </si>
  <si>
    <t>Period</t>
  </si>
  <si>
    <t># Caught</t>
  </si>
  <si>
    <t># marked</t>
  </si>
  <si>
    <t># recap</t>
  </si>
  <si>
    <t>Trap eff.</t>
  </si>
  <si>
    <t>est Migrants</t>
  </si>
  <si>
    <t>Variance</t>
  </si>
  <si>
    <t>STD N</t>
  </si>
  <si>
    <t>CI</t>
  </si>
  <si>
    <t>Days fished</t>
  </si>
  <si>
    <t>Total days</t>
  </si>
  <si>
    <t>expansion (# days poss / # days fished)</t>
  </si>
  <si>
    <t>Expanded catch</t>
  </si>
  <si>
    <t>Expanded Migrants</t>
  </si>
  <si>
    <t>Expanded Variance</t>
  </si>
  <si>
    <t>Wild Chinook 1+</t>
  </si>
  <si>
    <t>Wild Chinook 0+</t>
  </si>
  <si>
    <t>Bull Trout</t>
  </si>
  <si>
    <t>OM Rainbow (NM1)</t>
  </si>
  <si>
    <t>Rainbow Trout (NM1)</t>
  </si>
  <si>
    <t>Rainbow Trout (NM 2 &amp; 3)</t>
  </si>
  <si>
    <t>Steelhead  (NM 2 &amp; 3)</t>
  </si>
  <si>
    <t>OM Rainbow DK (NM 2 &amp; 3)</t>
  </si>
  <si>
    <t xml:space="preserve">OM Steelhead SV (NM 2 &amp; 3) </t>
  </si>
  <si>
    <t>Rainbow Trout (NM0)</t>
  </si>
  <si>
    <t>CI as % of est</t>
  </si>
  <si>
    <t>RSE Carlson</t>
  </si>
  <si>
    <t>relative standard error</t>
  </si>
  <si>
    <r>
      <rPr>
        <sz val="12"/>
        <color theme="1"/>
        <rFont val="Times New Roman"/>
        <family val="2"/>
      </rPr>
      <t xml:space="preserve">OM Rainbow </t>
    </r>
    <r>
      <rPr>
        <sz val="12"/>
        <color theme="1"/>
        <rFont val="Times New Roman"/>
        <family val="2"/>
      </rPr>
      <t>(NM0)</t>
    </r>
  </si>
  <si>
    <t>95% CI</t>
  </si>
  <si>
    <t>Lower 95 % CI</t>
  </si>
  <si>
    <t>Upper 95% CI</t>
  </si>
  <si>
    <t>Lower 95% CI</t>
  </si>
  <si>
    <r>
      <t xml:space="preserve">Spring 2018 </t>
    </r>
    <r>
      <rPr>
        <i/>
        <sz val="12"/>
        <color theme="1"/>
        <rFont val="Times New Roman"/>
        <family val="1"/>
      </rPr>
      <t>O. Mykiss</t>
    </r>
    <r>
      <rPr>
        <sz val="12"/>
        <color theme="1"/>
        <rFont val="Times New Roman"/>
        <family val="2"/>
      </rPr>
      <t xml:space="preserve"> Outmigrant estimates - Warm Springs River</t>
    </r>
  </si>
  <si>
    <t>Spring 2018 O. Mykiss  Outmigrant estimates - Warm Springs River Hatchery Trap</t>
  </si>
  <si>
    <t>Coho</t>
  </si>
  <si>
    <t>OM Rainbow (NMA)</t>
  </si>
  <si>
    <t>OMY TOT</t>
  </si>
  <si>
    <t>Wild Chinook TOTAL</t>
  </si>
  <si>
    <t>OMY TOTAL</t>
  </si>
  <si>
    <t>Spring 2021 Spring Chinook Outmigrant estimates - Warm Springs River McKinley Arthur Trap</t>
  </si>
  <si>
    <t>MKN</t>
  </si>
  <si>
    <t>WSNFH</t>
  </si>
  <si>
    <t>Ammo</t>
  </si>
  <si>
    <t>OMY (NM2 &amp;3) NO DK/SV</t>
  </si>
  <si>
    <t>Spring 2021 Spring Chinook Outmigrant estimates - Warm Springs River Hatchery Trap</t>
  </si>
  <si>
    <t>Spring 2021</t>
  </si>
  <si>
    <t>OMY NM2&amp;3 (NO DK/SV)</t>
  </si>
  <si>
    <t xml:space="preserve">Fall 2022 O. Mykiss  Outmigrant estimates </t>
  </si>
  <si>
    <t>spring 2022</t>
  </si>
  <si>
    <t xml:space="preserve">Spring 2022 O. Mykiss Outmigrant estimates </t>
  </si>
  <si>
    <t>Macro</t>
  </si>
  <si>
    <t>Dace</t>
  </si>
  <si>
    <t>Red sided shiner</t>
  </si>
  <si>
    <t>sucker</t>
  </si>
  <si>
    <t>Expanded Migrants (Nh)</t>
  </si>
  <si>
    <t>est Migrants (Ni)</t>
  </si>
  <si>
    <t>Coho NM0</t>
  </si>
  <si>
    <t>northern pikeminnow</t>
  </si>
  <si>
    <t>Chinook NM0</t>
  </si>
  <si>
    <t>sculpin</t>
  </si>
  <si>
    <t>Ni</t>
  </si>
  <si>
    <t>WSR Hatchery Trap</t>
  </si>
  <si>
    <t>WSR McKinley Arthur</t>
  </si>
  <si>
    <t>Spring</t>
  </si>
  <si>
    <t>Fall</t>
  </si>
  <si>
    <t>TOTAL</t>
  </si>
  <si>
    <t>Bull Trout (Juvenile)</t>
  </si>
  <si>
    <t>Coho Salmon (Juvenile)</t>
  </si>
  <si>
    <t>Cottids (Sculpin)</t>
  </si>
  <si>
    <t>Speckled Dace</t>
  </si>
  <si>
    <t>Mountain Whitefish</t>
  </si>
  <si>
    <t>Northern Pikeminnow</t>
  </si>
  <si>
    <t>Pacific Lamprey Ammocetes</t>
  </si>
  <si>
    <t>Pacific Lamprey Macropthamia</t>
  </si>
  <si>
    <t>Redside Shiner</t>
  </si>
  <si>
    <t>Suckers (Bridgelip or Largescale)</t>
  </si>
  <si>
    <t>Total</t>
  </si>
  <si>
    <t>*Table represents total caught. (includes all fish.  I.e. recaps, morts, and releases)</t>
  </si>
  <si>
    <t xml:space="preserve">Fall 2022 O. Mykiss Outmigrant estimates </t>
  </si>
  <si>
    <t>10/3-11/10</t>
  </si>
  <si>
    <t>Wild Chinook Salmon Smolts (BY 2018?)</t>
  </si>
  <si>
    <t>Wild Chinook Salmon 0+ (BY 2019?)</t>
  </si>
  <si>
    <t>Both Traps</t>
  </si>
  <si>
    <t>McKinley Arthur</t>
  </si>
  <si>
    <t>Beaver Creek</t>
  </si>
  <si>
    <r>
      <rPr>
        <i/>
        <sz val="11"/>
        <color rgb="FF000000"/>
        <rFont val="Times New Roman"/>
        <family val="1"/>
      </rPr>
      <t>O. mykiss</t>
    </r>
    <r>
      <rPr>
        <sz val="11"/>
        <color rgb="FF000000"/>
        <rFont val="Times New Roman"/>
        <family val="1"/>
      </rPr>
      <t xml:space="preserve"> NM0</t>
    </r>
  </si>
  <si>
    <r>
      <rPr>
        <i/>
        <sz val="11"/>
        <color rgb="FF000000"/>
        <rFont val="Times New Roman"/>
        <family val="1"/>
      </rPr>
      <t>O. mykiss</t>
    </r>
    <r>
      <rPr>
        <sz val="11"/>
        <color rgb="FF000000"/>
        <rFont val="Times New Roman"/>
        <family val="1"/>
      </rPr>
      <t xml:space="preserve"> NM1</t>
    </r>
  </si>
  <si>
    <r>
      <rPr>
        <i/>
        <sz val="11"/>
        <color rgb="FF000000"/>
        <rFont val="Times New Roman"/>
        <family val="1"/>
      </rPr>
      <t>O. mykiss</t>
    </r>
    <r>
      <rPr>
        <sz val="11"/>
        <color rgb="FF000000"/>
        <rFont val="Times New Roman"/>
        <family val="1"/>
      </rPr>
      <t xml:space="preserve"> NM2 &amp; NM3 (DK)</t>
    </r>
  </si>
  <si>
    <r>
      <rPr>
        <i/>
        <sz val="11"/>
        <color rgb="FF000000"/>
        <rFont val="Times New Roman"/>
        <family val="1"/>
      </rPr>
      <t xml:space="preserve">O. mykiss </t>
    </r>
    <r>
      <rPr>
        <sz val="11"/>
        <color rgb="FF000000"/>
        <rFont val="Times New Roman"/>
        <family val="1"/>
      </rPr>
      <t>NM2 &amp; NM3 (SV)</t>
    </r>
  </si>
  <si>
    <r>
      <rPr>
        <i/>
        <sz val="11"/>
        <color rgb="FF000000"/>
        <rFont val="Times New Roman"/>
        <family val="1"/>
      </rPr>
      <t>O. mykiss</t>
    </r>
    <r>
      <rPr>
        <sz val="11"/>
        <color rgb="FF000000"/>
        <rFont val="Times New Roman"/>
        <family val="1"/>
      </rPr>
      <t xml:space="preserve"> NM2 &amp; NM3 (no DK/SV)</t>
    </r>
  </si>
  <si>
    <r>
      <rPr>
        <i/>
        <sz val="11"/>
        <color rgb="FF000000"/>
        <rFont val="Times New Roman"/>
        <family val="1"/>
      </rPr>
      <t>O. mykiss</t>
    </r>
    <r>
      <rPr>
        <sz val="11"/>
        <color rgb="FF000000"/>
        <rFont val="Times New Roman"/>
        <family val="1"/>
      </rPr>
      <t xml:space="preserve"> Adult</t>
    </r>
  </si>
  <si>
    <t>Number Caught WSR</t>
  </si>
  <si>
    <t>Spring Chinook</t>
  </si>
  <si>
    <t>O. mykiss</t>
  </si>
  <si>
    <t>Pacific Lamprey (ammocetes)</t>
  </si>
  <si>
    <t xml:space="preserve">Pacific Lamprey (macropthalmia) </t>
  </si>
  <si>
    <t>Dace spp.</t>
  </si>
  <si>
    <t>Sucker spp.</t>
  </si>
  <si>
    <t>Sculpin</t>
  </si>
  <si>
    <t>Traps</t>
  </si>
  <si>
    <t>C</t>
  </si>
  <si>
    <t>M</t>
  </si>
  <si>
    <t>R</t>
  </si>
  <si>
    <t>Total Days</t>
  </si>
  <si>
    <t>Steelhead Smolts</t>
  </si>
  <si>
    <r>
      <t xml:space="preserve">O. mykiss </t>
    </r>
    <r>
      <rPr>
        <sz val="11"/>
        <color theme="1"/>
        <rFont val="Times New Roman"/>
        <family val="1"/>
      </rPr>
      <t>total</t>
    </r>
  </si>
  <si>
    <t>mouth</t>
  </si>
  <si>
    <t>hatchery</t>
  </si>
  <si>
    <t>Released sub juv. Spring Chinook (BY '21)</t>
  </si>
  <si>
    <t>Trap</t>
  </si>
  <si>
    <t>eff.</t>
  </si>
  <si>
    <t>days</t>
  </si>
  <si>
    <t>Outmigrant</t>
  </si>
  <si>
    <t>estimates</t>
  </si>
  <si>
    <t>RSE %</t>
  </si>
  <si>
    <t xml:space="preserve">Spring 2023 Spring Chinook Outmigrant estimates </t>
  </si>
  <si>
    <t>spring 2023</t>
  </si>
  <si>
    <t xml:space="preserve">Fall 2023 Spring Chinook Outmigrant estimates </t>
  </si>
  <si>
    <t>fall 2023</t>
  </si>
  <si>
    <t>3/28 - 6/14</t>
  </si>
  <si>
    <t xml:space="preserve">Wild Chinook Salmon Smolts </t>
  </si>
  <si>
    <t xml:space="preserve">Wild Chinook Salmon 0+ </t>
  </si>
  <si>
    <t xml:space="preserve">Spring 2023 O. Mykiss Outmigrant estimates </t>
  </si>
  <si>
    <t xml:space="preserve">50 "non-tagger CHS" </t>
  </si>
  <si>
    <t>2/28 - 6/23</t>
  </si>
  <si>
    <t>Spring 2023</t>
  </si>
  <si>
    <t>Fall 2023</t>
  </si>
  <si>
    <t xml:space="preserve">Wild Chinook 1+ </t>
  </si>
  <si>
    <r>
      <rPr>
        <i/>
        <sz val="11"/>
        <color theme="1"/>
        <rFont val="Times New Roman"/>
        <family val="1"/>
      </rPr>
      <t xml:space="preserve">O. mykiss </t>
    </r>
    <r>
      <rPr>
        <sz val="11"/>
        <color theme="1"/>
        <rFont val="Times New Roman"/>
        <family val="1"/>
      </rPr>
      <t>total</t>
    </r>
  </si>
  <si>
    <t xml:space="preserve">Fall 2024 Spring Chinook Outmigrant estimates </t>
  </si>
  <si>
    <t>Fall 2024</t>
  </si>
  <si>
    <t xml:space="preserve">Fall 2024 O. Mykiss Outmigrant estimates </t>
  </si>
  <si>
    <t xml:space="preserve">Spring 2024 Spring Chinook Outmigrant estimates </t>
  </si>
  <si>
    <t xml:space="preserve">Spring 2024 O. Mykiss Outmigrant estimates </t>
  </si>
  <si>
    <t>spring 2024</t>
  </si>
  <si>
    <t>Wild Chinook Salmon Smolts</t>
  </si>
  <si>
    <t xml:space="preserve">3/12 - 6/20 </t>
  </si>
  <si>
    <t>Spring 2024</t>
  </si>
  <si>
    <t>WSH</t>
  </si>
  <si>
    <t xml:space="preserve">Spring 2025 Spring Chinook Outmigrant estimates </t>
  </si>
  <si>
    <t>Spring 2025</t>
  </si>
  <si>
    <t xml:space="preserve">Spring 2025 O. Mykiss Outmigrant estimates </t>
  </si>
  <si>
    <t xml:space="preserve">Sprig 2025 O. Mykiss Outmigrant estimates </t>
  </si>
  <si>
    <t>Year</t>
  </si>
  <si>
    <t>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</si>
</sst>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u/>
      <sz val="12"/>
      <color theme="10"/>
      <name val="Times New Roman"/>
      <family val="2"/>
    </font>
    <font>
      <u/>
      <sz val="12"/>
      <color theme="11"/>
      <name val="Times New Roman"/>
      <family val="2"/>
    </font>
    <font>
      <sz val="12"/>
      <color rgb="FF000000"/>
      <name val="Times New Roman"/>
      <family val="2"/>
    </font>
    <font>
      <b/>
      <sz val="10"/>
      <name val="Arial"/>
      <family val="2"/>
    </font>
    <font>
      <sz val="12"/>
      <color rgb="FFFF0000"/>
      <name val="Calibri"/>
      <family val="2"/>
      <scheme val="minor"/>
    </font>
    <font>
      <i/>
      <sz val="12"/>
      <color theme="1"/>
      <name val="Times New Roman"/>
      <family val="1"/>
    </font>
    <font>
      <b/>
      <sz val="10"/>
      <color rgb="FFFF0000"/>
      <name val="Arial"/>
      <family val="2"/>
    </font>
    <font>
      <sz val="12"/>
      <color theme="9" tint="-0.499984740745262"/>
      <name val="Times New Roman"/>
      <family val="2"/>
    </font>
    <font>
      <sz val="12"/>
      <color rgb="FF00B050"/>
      <name val="Calibri"/>
      <family val="2"/>
      <scheme val="minor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B050"/>
      <name val="Times New Roman"/>
      <family val="2"/>
    </font>
    <font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2"/>
    </font>
    <font>
      <sz val="12"/>
      <color theme="9"/>
      <name val="Times New Roman"/>
      <family val="2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rgb="FFBFBFBF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rgb="FFEBF1DE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1080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/>
    <xf numFmtId="164" fontId="0" fillId="0" borderId="0" xfId="847" applyNumberFormat="1" applyFont="1" applyFill="1"/>
    <xf numFmtId="1" fontId="0" fillId="0" borderId="0" xfId="0" applyNumberFormat="1" applyFill="1" applyBorder="1"/>
    <xf numFmtId="0" fontId="0" fillId="0" borderId="0" xfId="0" applyNumberFormat="1" applyFill="1" applyBorder="1"/>
    <xf numFmtId="0" fontId="6" fillId="0" borderId="0" xfId="0" applyFont="1" applyFill="1" applyBorder="1"/>
    <xf numFmtId="0" fontId="0" fillId="0" borderId="0" xfId="0" applyFill="1" applyBorder="1"/>
    <xf numFmtId="1" fontId="0" fillId="0" borderId="0" xfId="0" applyNumberFormat="1" applyFill="1"/>
    <xf numFmtId="0" fontId="0" fillId="0" borderId="0" xfId="0" applyFill="1"/>
    <xf numFmtId="0" fontId="0" fillId="0" borderId="0" xfId="0" applyFont="1"/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/>
    <xf numFmtId="0" fontId="6" fillId="0" borderId="0" xfId="0" applyFont="1" applyFill="1"/>
    <xf numFmtId="0" fontId="0" fillId="0" borderId="0" xfId="0" applyFont="1" applyFill="1"/>
    <xf numFmtId="0" fontId="4" fillId="0" borderId="0" xfId="0" applyFont="1" applyFill="1"/>
    <xf numFmtId="0" fontId="0" fillId="0" borderId="0" xfId="0" pivotButton="1"/>
    <xf numFmtId="0" fontId="9" fillId="0" borderId="0" xfId="0" applyFont="1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Border="1"/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/>
    <xf numFmtId="164" fontId="4" fillId="0" borderId="0" xfId="0" applyNumberFormat="1" applyFont="1"/>
    <xf numFmtId="0" fontId="11" fillId="0" borderId="2" xfId="0" applyFont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Border="1"/>
    <xf numFmtId="0" fontId="13" fillId="2" borderId="0" xfId="0" applyFont="1" applyFill="1"/>
    <xf numFmtId="0" fontId="14" fillId="0" borderId="0" xfId="0" applyFont="1" applyFill="1" applyAlignment="1">
      <alignment horizontal="center"/>
    </xf>
    <xf numFmtId="0" fontId="11" fillId="0" borderId="7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10" fontId="14" fillId="0" borderId="0" xfId="0" applyNumberFormat="1" applyFont="1" applyAlignment="1">
      <alignment horizontal="center" vertical="center"/>
    </xf>
    <xf numFmtId="10" fontId="14" fillId="0" borderId="4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10" fontId="14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3" fontId="0" fillId="0" borderId="0" xfId="0" applyNumberFormat="1"/>
    <xf numFmtId="0" fontId="11" fillId="0" borderId="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8" fillId="0" borderId="0" xfId="0" applyFont="1"/>
    <xf numFmtId="164" fontId="18" fillId="0" borderId="0" xfId="847" applyNumberFormat="1" applyFont="1" applyFill="1"/>
    <xf numFmtId="0" fontId="11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0" fillId="0" borderId="4" xfId="0" applyBorder="1"/>
    <xf numFmtId="0" fontId="0" fillId="0" borderId="9" xfId="0" applyBorder="1"/>
    <xf numFmtId="0" fontId="17" fillId="0" borderId="0" xfId="0" applyFont="1"/>
    <xf numFmtId="10" fontId="14" fillId="0" borderId="0" xfId="0" applyNumberFormat="1" applyFont="1" applyFill="1" applyBorder="1" applyAlignment="1">
      <alignment horizontal="center" vertical="center"/>
    </xf>
    <xf numFmtId="9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0" fillId="0" borderId="10" xfId="0" applyBorder="1"/>
    <xf numFmtId="0" fontId="11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0" fontId="0" fillId="0" borderId="0" xfId="0" applyNumberFormat="1"/>
    <xf numFmtId="9" fontId="0" fillId="0" borderId="0" xfId="0" applyNumberFormat="1"/>
    <xf numFmtId="0" fontId="14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10" fontId="19" fillId="0" borderId="11" xfId="0" applyNumberFormat="1" applyFont="1" applyBorder="1" applyAlignment="1">
      <alignment horizontal="center"/>
    </xf>
    <xf numFmtId="0" fontId="17" fillId="0" borderId="11" xfId="0" applyFont="1" applyBorder="1"/>
    <xf numFmtId="0" fontId="19" fillId="0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9" fontId="19" fillId="0" borderId="11" xfId="0" applyNumberFormat="1" applyFont="1" applyBorder="1" applyAlignment="1">
      <alignment horizontal="center"/>
    </xf>
    <xf numFmtId="0" fontId="14" fillId="0" borderId="13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17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10" fontId="0" fillId="0" borderId="11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</cellXfs>
  <cellStyles count="108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9" builtinId="9" hidden="1"/>
    <cellStyle name="Followed Hyperlink" xfId="851" builtinId="9" hidden="1"/>
    <cellStyle name="Followed Hyperlink" xfId="853" builtinId="9" hidden="1"/>
    <cellStyle name="Followed Hyperlink" xfId="855" builtinId="9" hidden="1"/>
    <cellStyle name="Followed Hyperlink" xfId="857" builtinId="9" hidden="1"/>
    <cellStyle name="Followed Hyperlink" xfId="859" builtinId="9" hidden="1"/>
    <cellStyle name="Followed Hyperlink" xfId="861" builtinId="9" hidden="1"/>
    <cellStyle name="Followed Hyperlink" xfId="863" builtinId="9" hidden="1"/>
    <cellStyle name="Followed Hyperlink" xfId="865" builtinId="9" hidden="1"/>
    <cellStyle name="Followed Hyperlink" xfId="867" builtinId="9" hidden="1"/>
    <cellStyle name="Followed Hyperlink" xfId="869" builtinId="9" hidden="1"/>
    <cellStyle name="Followed Hyperlink" xfId="871" builtinId="9" hidden="1"/>
    <cellStyle name="Followed Hyperlink" xfId="873" builtinId="9" hidden="1"/>
    <cellStyle name="Followed Hyperlink" xfId="875" builtinId="9" hidden="1"/>
    <cellStyle name="Followed Hyperlink" xfId="877" builtinId="9" hidden="1"/>
    <cellStyle name="Followed Hyperlink" xfId="879" builtinId="9" hidden="1"/>
    <cellStyle name="Followed Hyperlink" xfId="881" builtinId="9" hidden="1"/>
    <cellStyle name="Followed Hyperlink" xfId="883" builtinId="9" hidden="1"/>
    <cellStyle name="Followed Hyperlink" xfId="885" builtinId="9" hidden="1"/>
    <cellStyle name="Followed Hyperlink" xfId="887" builtinId="9" hidden="1"/>
    <cellStyle name="Followed Hyperlink" xfId="889" builtinId="9" hidden="1"/>
    <cellStyle name="Followed Hyperlink" xfId="891" builtinId="9" hidden="1"/>
    <cellStyle name="Followed Hyperlink" xfId="893" builtinId="9" hidden="1"/>
    <cellStyle name="Followed Hyperlink" xfId="895" builtinId="9" hidden="1"/>
    <cellStyle name="Followed Hyperlink" xfId="897" builtinId="9" hidden="1"/>
    <cellStyle name="Followed Hyperlink" xfId="899" builtinId="9" hidden="1"/>
    <cellStyle name="Followed Hyperlink" xfId="901" builtinId="9" hidden="1"/>
    <cellStyle name="Followed Hyperlink" xfId="903" builtinId="9" hidden="1"/>
    <cellStyle name="Followed Hyperlink" xfId="905" builtinId="9" hidden="1"/>
    <cellStyle name="Followed Hyperlink" xfId="907" builtinId="9" hidden="1"/>
    <cellStyle name="Followed Hyperlink" xfId="909" builtinId="9" hidden="1"/>
    <cellStyle name="Followed Hyperlink" xfId="911" builtinId="9" hidden="1"/>
    <cellStyle name="Followed Hyperlink" xfId="913" builtinId="9" hidden="1"/>
    <cellStyle name="Followed Hyperlink" xfId="915" builtinId="9" hidden="1"/>
    <cellStyle name="Followed Hyperlink" xfId="917" builtinId="9" hidden="1"/>
    <cellStyle name="Followed Hyperlink" xfId="919" builtinId="9" hidden="1"/>
    <cellStyle name="Followed Hyperlink" xfId="921" builtinId="9" hidden="1"/>
    <cellStyle name="Followed Hyperlink" xfId="923" builtinId="9" hidden="1"/>
    <cellStyle name="Followed Hyperlink" xfId="925" builtinId="9" hidden="1"/>
    <cellStyle name="Followed Hyperlink" xfId="927" builtinId="9" hidden="1"/>
    <cellStyle name="Followed Hyperlink" xfId="929" builtinId="9" hidden="1"/>
    <cellStyle name="Followed Hyperlink" xfId="931" builtinId="9" hidden="1"/>
    <cellStyle name="Followed Hyperlink" xfId="933" builtinId="9" hidden="1"/>
    <cellStyle name="Followed Hyperlink" xfId="935" builtinId="9" hidden="1"/>
    <cellStyle name="Followed Hyperlink" xfId="937" builtinId="9" hidden="1"/>
    <cellStyle name="Followed Hyperlink" xfId="939" builtinId="9" hidden="1"/>
    <cellStyle name="Followed Hyperlink" xfId="941" builtinId="9" hidden="1"/>
    <cellStyle name="Followed Hyperlink" xfId="943" builtinId="9" hidden="1"/>
    <cellStyle name="Followed Hyperlink" xfId="945" builtinId="9" hidden="1"/>
    <cellStyle name="Followed Hyperlink" xfId="947" builtinId="9" hidden="1"/>
    <cellStyle name="Followed Hyperlink" xfId="949" builtinId="9" hidden="1"/>
    <cellStyle name="Followed Hyperlink" xfId="951" builtinId="9" hidden="1"/>
    <cellStyle name="Followed Hyperlink" xfId="953" builtinId="9" hidden="1"/>
    <cellStyle name="Followed Hyperlink" xfId="955" builtinId="9" hidden="1"/>
    <cellStyle name="Followed Hyperlink" xfId="957" builtinId="9" hidden="1"/>
    <cellStyle name="Followed Hyperlink" xfId="959" builtinId="9" hidden="1"/>
    <cellStyle name="Followed Hyperlink" xfId="961" builtinId="9" hidden="1"/>
    <cellStyle name="Followed Hyperlink" xfId="963" builtinId="9" hidden="1"/>
    <cellStyle name="Followed Hyperlink" xfId="965" builtinId="9" hidden="1"/>
    <cellStyle name="Followed Hyperlink" xfId="967" builtinId="9" hidden="1"/>
    <cellStyle name="Followed Hyperlink" xfId="969" builtinId="9" hidden="1"/>
    <cellStyle name="Followed Hyperlink" xfId="971" builtinId="9" hidden="1"/>
    <cellStyle name="Followed Hyperlink" xfId="973" builtinId="9" hidden="1"/>
    <cellStyle name="Followed Hyperlink" xfId="975" builtinId="9" hidden="1"/>
    <cellStyle name="Followed Hyperlink" xfId="977" builtinId="9" hidden="1"/>
    <cellStyle name="Followed Hyperlink" xfId="979" builtinId="9" hidden="1"/>
    <cellStyle name="Followed Hyperlink" xfId="981" builtinId="9" hidden="1"/>
    <cellStyle name="Followed Hyperlink" xfId="983" builtinId="9" hidden="1"/>
    <cellStyle name="Followed Hyperlink" xfId="985" builtinId="9" hidden="1"/>
    <cellStyle name="Followed Hyperlink" xfId="987" builtinId="9" hidden="1"/>
    <cellStyle name="Followed Hyperlink" xfId="989" builtinId="9" hidden="1"/>
    <cellStyle name="Followed Hyperlink" xfId="991" builtinId="9" hidden="1"/>
    <cellStyle name="Followed Hyperlink" xfId="993" builtinId="9" hidden="1"/>
    <cellStyle name="Followed Hyperlink" xfId="995" builtinId="9" hidden="1"/>
    <cellStyle name="Followed Hyperlink" xfId="997" builtinId="9" hidden="1"/>
    <cellStyle name="Followed Hyperlink" xfId="999" builtinId="9" hidden="1"/>
    <cellStyle name="Followed Hyperlink" xfId="1001" builtinId="9" hidden="1"/>
    <cellStyle name="Followed Hyperlink" xfId="1003" builtinId="9" hidden="1"/>
    <cellStyle name="Followed Hyperlink" xfId="1005" builtinId="9" hidden="1"/>
    <cellStyle name="Followed Hyperlink" xfId="1007" builtinId="9" hidden="1"/>
    <cellStyle name="Followed Hyperlink" xfId="1009" builtinId="9" hidden="1"/>
    <cellStyle name="Followed Hyperlink" xfId="1011" builtinId="9" hidden="1"/>
    <cellStyle name="Followed Hyperlink" xfId="1013" builtinId="9" hidden="1"/>
    <cellStyle name="Followed Hyperlink" xfId="1015" builtinId="9" hidden="1"/>
    <cellStyle name="Followed Hyperlink" xfId="1017" builtinId="9" hidden="1"/>
    <cellStyle name="Followed Hyperlink" xfId="1019" builtinId="9" hidden="1"/>
    <cellStyle name="Followed Hyperlink" xfId="1021" builtinId="9" hidden="1"/>
    <cellStyle name="Followed Hyperlink" xfId="1023" builtinId="9" hidden="1"/>
    <cellStyle name="Followed Hyperlink" xfId="1025" builtinId="9" hidden="1"/>
    <cellStyle name="Followed Hyperlink" xfId="1027" builtinId="9" hidden="1"/>
    <cellStyle name="Followed Hyperlink" xfId="1029" builtinId="9" hidden="1"/>
    <cellStyle name="Followed Hyperlink" xfId="1031" builtinId="9" hidden="1"/>
    <cellStyle name="Followed Hyperlink" xfId="1033" builtinId="9" hidden="1"/>
    <cellStyle name="Followed Hyperlink" xfId="1035" builtinId="9" hidden="1"/>
    <cellStyle name="Followed Hyperlink" xfId="1037" builtinId="9" hidden="1"/>
    <cellStyle name="Followed Hyperlink" xfId="1039" builtinId="9" hidden="1"/>
    <cellStyle name="Followed Hyperlink" xfId="1041" builtinId="9" hidden="1"/>
    <cellStyle name="Followed Hyperlink" xfId="1043" builtinId="9" hidden="1"/>
    <cellStyle name="Followed Hyperlink" xfId="1045" builtinId="9" hidden="1"/>
    <cellStyle name="Followed Hyperlink" xfId="1047" builtinId="9" hidden="1"/>
    <cellStyle name="Followed Hyperlink" xfId="1049" builtinId="9" hidden="1"/>
    <cellStyle name="Followed Hyperlink" xfId="1051" builtinId="9" hidden="1"/>
    <cellStyle name="Followed Hyperlink" xfId="1053" builtinId="9" hidden="1"/>
    <cellStyle name="Followed Hyperlink" xfId="1055" builtinId="9" hidden="1"/>
    <cellStyle name="Followed Hyperlink" xfId="1057" builtinId="9" hidden="1"/>
    <cellStyle name="Followed Hyperlink" xfId="1059" builtinId="9" hidden="1"/>
    <cellStyle name="Followed Hyperlink" xfId="1061" builtinId="9" hidden="1"/>
    <cellStyle name="Followed Hyperlink" xfId="1063" builtinId="9" hidden="1"/>
    <cellStyle name="Followed Hyperlink" xfId="1065" builtinId="9" hidden="1"/>
    <cellStyle name="Followed Hyperlink" xfId="1067" builtinId="9" hidden="1"/>
    <cellStyle name="Followed Hyperlink" xfId="1069" builtinId="9" hidden="1"/>
    <cellStyle name="Followed Hyperlink" xfId="1071" builtinId="9" hidden="1"/>
    <cellStyle name="Followed Hyperlink" xfId="1073" builtinId="9" hidden="1"/>
    <cellStyle name="Followed Hyperlink" xfId="1075" builtinId="9" hidden="1"/>
    <cellStyle name="Followed Hyperlink" xfId="1077" builtinId="9" hidden="1"/>
    <cellStyle name="Followed Hyperlink" xfId="107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8" builtinId="8" hidden="1"/>
    <cellStyle name="Hyperlink" xfId="850" builtinId="8" hidden="1"/>
    <cellStyle name="Hyperlink" xfId="852" builtinId="8" hidden="1"/>
    <cellStyle name="Hyperlink" xfId="854" builtinId="8" hidden="1"/>
    <cellStyle name="Hyperlink" xfId="856" builtinId="8" hidden="1"/>
    <cellStyle name="Hyperlink" xfId="858" builtinId="8" hidden="1"/>
    <cellStyle name="Hyperlink" xfId="860" builtinId="8" hidden="1"/>
    <cellStyle name="Hyperlink" xfId="862" builtinId="8" hidden="1"/>
    <cellStyle name="Hyperlink" xfId="864" builtinId="8" hidden="1"/>
    <cellStyle name="Hyperlink" xfId="866" builtinId="8" hidden="1"/>
    <cellStyle name="Hyperlink" xfId="868" builtinId="8" hidden="1"/>
    <cellStyle name="Hyperlink" xfId="870" builtinId="8" hidden="1"/>
    <cellStyle name="Hyperlink" xfId="872" builtinId="8" hidden="1"/>
    <cellStyle name="Hyperlink" xfId="874" builtinId="8" hidden="1"/>
    <cellStyle name="Hyperlink" xfId="876" builtinId="8" hidden="1"/>
    <cellStyle name="Hyperlink" xfId="878" builtinId="8" hidden="1"/>
    <cellStyle name="Hyperlink" xfId="880" builtinId="8" hidden="1"/>
    <cellStyle name="Hyperlink" xfId="882" builtinId="8" hidden="1"/>
    <cellStyle name="Hyperlink" xfId="884" builtinId="8" hidden="1"/>
    <cellStyle name="Hyperlink" xfId="886" builtinId="8" hidden="1"/>
    <cellStyle name="Hyperlink" xfId="888" builtinId="8" hidden="1"/>
    <cellStyle name="Hyperlink" xfId="890" builtinId="8" hidden="1"/>
    <cellStyle name="Hyperlink" xfId="892" builtinId="8" hidden="1"/>
    <cellStyle name="Hyperlink" xfId="894" builtinId="8" hidden="1"/>
    <cellStyle name="Hyperlink" xfId="896" builtinId="8" hidden="1"/>
    <cellStyle name="Hyperlink" xfId="898" builtinId="8" hidden="1"/>
    <cellStyle name="Hyperlink" xfId="900" builtinId="8" hidden="1"/>
    <cellStyle name="Hyperlink" xfId="902" builtinId="8" hidden="1"/>
    <cellStyle name="Hyperlink" xfId="904" builtinId="8" hidden="1"/>
    <cellStyle name="Hyperlink" xfId="906" builtinId="8" hidden="1"/>
    <cellStyle name="Hyperlink" xfId="908" builtinId="8" hidden="1"/>
    <cellStyle name="Hyperlink" xfId="910" builtinId="8" hidden="1"/>
    <cellStyle name="Hyperlink" xfId="912" builtinId="8" hidden="1"/>
    <cellStyle name="Hyperlink" xfId="914" builtinId="8" hidden="1"/>
    <cellStyle name="Hyperlink" xfId="916" builtinId="8" hidden="1"/>
    <cellStyle name="Hyperlink" xfId="918" builtinId="8" hidden="1"/>
    <cellStyle name="Hyperlink" xfId="920" builtinId="8" hidden="1"/>
    <cellStyle name="Hyperlink" xfId="922" builtinId="8" hidden="1"/>
    <cellStyle name="Hyperlink" xfId="924" builtinId="8" hidden="1"/>
    <cellStyle name="Hyperlink" xfId="926" builtinId="8" hidden="1"/>
    <cellStyle name="Hyperlink" xfId="928" builtinId="8" hidden="1"/>
    <cellStyle name="Hyperlink" xfId="930" builtinId="8" hidden="1"/>
    <cellStyle name="Hyperlink" xfId="932" builtinId="8" hidden="1"/>
    <cellStyle name="Hyperlink" xfId="934" builtinId="8" hidden="1"/>
    <cellStyle name="Hyperlink" xfId="936" builtinId="8" hidden="1"/>
    <cellStyle name="Hyperlink" xfId="938" builtinId="8" hidden="1"/>
    <cellStyle name="Hyperlink" xfId="940" builtinId="8" hidden="1"/>
    <cellStyle name="Hyperlink" xfId="942" builtinId="8" hidden="1"/>
    <cellStyle name="Hyperlink" xfId="944" builtinId="8" hidden="1"/>
    <cellStyle name="Hyperlink" xfId="946" builtinId="8" hidden="1"/>
    <cellStyle name="Hyperlink" xfId="948" builtinId="8" hidden="1"/>
    <cellStyle name="Hyperlink" xfId="950" builtinId="8" hidden="1"/>
    <cellStyle name="Hyperlink" xfId="952" builtinId="8" hidden="1"/>
    <cellStyle name="Hyperlink" xfId="954" builtinId="8" hidden="1"/>
    <cellStyle name="Hyperlink" xfId="956" builtinId="8" hidden="1"/>
    <cellStyle name="Hyperlink" xfId="958" builtinId="8" hidden="1"/>
    <cellStyle name="Hyperlink" xfId="960" builtinId="8" hidden="1"/>
    <cellStyle name="Hyperlink" xfId="962" builtinId="8" hidden="1"/>
    <cellStyle name="Hyperlink" xfId="964" builtinId="8" hidden="1"/>
    <cellStyle name="Hyperlink" xfId="966" builtinId="8" hidden="1"/>
    <cellStyle name="Hyperlink" xfId="968" builtinId="8" hidden="1"/>
    <cellStyle name="Hyperlink" xfId="970" builtinId="8" hidden="1"/>
    <cellStyle name="Hyperlink" xfId="972" builtinId="8" hidden="1"/>
    <cellStyle name="Hyperlink" xfId="974" builtinId="8" hidden="1"/>
    <cellStyle name="Hyperlink" xfId="976" builtinId="8" hidden="1"/>
    <cellStyle name="Hyperlink" xfId="978" builtinId="8" hidden="1"/>
    <cellStyle name="Hyperlink" xfId="980" builtinId="8" hidden="1"/>
    <cellStyle name="Hyperlink" xfId="982" builtinId="8" hidden="1"/>
    <cellStyle name="Hyperlink" xfId="984" builtinId="8" hidden="1"/>
    <cellStyle name="Hyperlink" xfId="986" builtinId="8" hidden="1"/>
    <cellStyle name="Hyperlink" xfId="988" builtinId="8" hidden="1"/>
    <cellStyle name="Hyperlink" xfId="990" builtinId="8" hidden="1"/>
    <cellStyle name="Hyperlink" xfId="992" builtinId="8" hidden="1"/>
    <cellStyle name="Hyperlink" xfId="994" builtinId="8" hidden="1"/>
    <cellStyle name="Hyperlink" xfId="996" builtinId="8" hidden="1"/>
    <cellStyle name="Hyperlink" xfId="998" builtinId="8" hidden="1"/>
    <cellStyle name="Hyperlink" xfId="1000" builtinId="8" hidden="1"/>
    <cellStyle name="Hyperlink" xfId="1002" builtinId="8" hidden="1"/>
    <cellStyle name="Hyperlink" xfId="1004" builtinId="8" hidden="1"/>
    <cellStyle name="Hyperlink" xfId="1006" builtinId="8" hidden="1"/>
    <cellStyle name="Hyperlink" xfId="1008" builtinId="8" hidden="1"/>
    <cellStyle name="Hyperlink" xfId="1010" builtinId="8" hidden="1"/>
    <cellStyle name="Hyperlink" xfId="1012" builtinId="8" hidden="1"/>
    <cellStyle name="Hyperlink" xfId="1014" builtinId="8" hidden="1"/>
    <cellStyle name="Hyperlink" xfId="1016" builtinId="8" hidden="1"/>
    <cellStyle name="Hyperlink" xfId="1018" builtinId="8" hidden="1"/>
    <cellStyle name="Hyperlink" xfId="1020" builtinId="8" hidden="1"/>
    <cellStyle name="Hyperlink" xfId="1022" builtinId="8" hidden="1"/>
    <cellStyle name="Hyperlink" xfId="1024" builtinId="8" hidden="1"/>
    <cellStyle name="Hyperlink" xfId="1026" builtinId="8" hidden="1"/>
    <cellStyle name="Hyperlink" xfId="1028" builtinId="8" hidden="1"/>
    <cellStyle name="Hyperlink" xfId="1030" builtinId="8" hidden="1"/>
    <cellStyle name="Hyperlink" xfId="1032" builtinId="8" hidden="1"/>
    <cellStyle name="Hyperlink" xfId="1034" builtinId="8" hidden="1"/>
    <cellStyle name="Hyperlink" xfId="1036" builtinId="8" hidden="1"/>
    <cellStyle name="Hyperlink" xfId="1038" builtinId="8" hidden="1"/>
    <cellStyle name="Hyperlink" xfId="1040" builtinId="8" hidden="1"/>
    <cellStyle name="Hyperlink" xfId="1042" builtinId="8" hidden="1"/>
    <cellStyle name="Hyperlink" xfId="1044" builtinId="8" hidden="1"/>
    <cellStyle name="Hyperlink" xfId="1046" builtinId="8" hidden="1"/>
    <cellStyle name="Hyperlink" xfId="1048" builtinId="8" hidden="1"/>
    <cellStyle name="Hyperlink" xfId="1050" builtinId="8" hidden="1"/>
    <cellStyle name="Hyperlink" xfId="1052" builtinId="8" hidden="1"/>
    <cellStyle name="Hyperlink" xfId="1054" builtinId="8" hidden="1"/>
    <cellStyle name="Hyperlink" xfId="1056" builtinId="8" hidden="1"/>
    <cellStyle name="Hyperlink" xfId="1058" builtinId="8" hidden="1"/>
    <cellStyle name="Hyperlink" xfId="1060" builtinId="8" hidden="1"/>
    <cellStyle name="Hyperlink" xfId="1062" builtinId="8" hidden="1"/>
    <cellStyle name="Hyperlink" xfId="1064" builtinId="8" hidden="1"/>
    <cellStyle name="Hyperlink" xfId="1066" builtinId="8" hidden="1"/>
    <cellStyle name="Hyperlink" xfId="1068" builtinId="8" hidden="1"/>
    <cellStyle name="Hyperlink" xfId="1070" builtinId="8" hidden="1"/>
    <cellStyle name="Hyperlink" xfId="1072" builtinId="8" hidden="1"/>
    <cellStyle name="Hyperlink" xfId="1074" builtinId="8" hidden="1"/>
    <cellStyle name="Hyperlink" xfId="1076" builtinId="8" hidden="1"/>
    <cellStyle name="Hyperlink" xfId="1078" builtinId="8" hidden="1"/>
    <cellStyle name="Normal" xfId="0" builtinId="0"/>
    <cellStyle name="Percent" xfId="847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BA663-8EAE-0444-8E26-9B540008E136}">
  <dimension ref="A1:V34"/>
  <sheetViews>
    <sheetView topLeftCell="I1" zoomScale="193" zoomScaleNormal="193" workbookViewId="0">
      <selection activeCell="J1" sqref="J1:M21"/>
    </sheetView>
  </sheetViews>
  <sheetFormatPr baseColWidth="10" defaultRowHeight="16" x14ac:dyDescent="0.2"/>
  <cols>
    <col min="1" max="1" width="32" customWidth="1"/>
    <col min="10" max="10" width="31.6640625" customWidth="1"/>
    <col min="11" max="11" width="15" customWidth="1"/>
    <col min="12" max="12" width="12.83203125" customWidth="1"/>
    <col min="20" max="20" width="32" customWidth="1"/>
    <col min="21" max="21" width="10.83203125" customWidth="1"/>
    <col min="23" max="24" width="13.5" customWidth="1"/>
  </cols>
  <sheetData>
    <row r="1" spans="1:22" ht="17" thickBot="1" x14ac:dyDescent="0.25">
      <c r="A1" s="100" t="s">
        <v>0</v>
      </c>
      <c r="B1" s="102" t="s">
        <v>65</v>
      </c>
      <c r="C1" s="102"/>
      <c r="D1" s="102" t="s">
        <v>66</v>
      </c>
      <c r="E1" s="102"/>
      <c r="F1" s="79"/>
      <c r="J1" s="103" t="s">
        <v>0</v>
      </c>
      <c r="K1" s="31" t="s">
        <v>142</v>
      </c>
      <c r="L1" s="85" t="s">
        <v>44</v>
      </c>
      <c r="M1" s="84"/>
      <c r="R1" s="72" t="s">
        <v>0</v>
      </c>
      <c r="S1" s="40" t="s">
        <v>86</v>
      </c>
      <c r="T1" s="40" t="s">
        <v>1</v>
      </c>
      <c r="U1" s="40" t="s">
        <v>87</v>
      </c>
      <c r="V1" s="45" t="s">
        <v>88</v>
      </c>
    </row>
    <row r="2" spans="1:22" ht="17" thickBot="1" x14ac:dyDescent="0.25">
      <c r="A2" s="101"/>
      <c r="B2" s="68" t="s">
        <v>67</v>
      </c>
      <c r="C2" s="68" t="s">
        <v>68</v>
      </c>
      <c r="D2" s="68" t="s">
        <v>67</v>
      </c>
      <c r="E2" s="68" t="s">
        <v>68</v>
      </c>
      <c r="F2" s="68" t="s">
        <v>69</v>
      </c>
      <c r="J2" s="101"/>
      <c r="K2" s="30" t="s">
        <v>67</v>
      </c>
      <c r="L2" s="30" t="s">
        <v>67</v>
      </c>
      <c r="M2" s="31" t="s">
        <v>69</v>
      </c>
      <c r="P2" s="73"/>
      <c r="Q2" s="30" t="s">
        <v>67</v>
      </c>
      <c r="R2" s="99" t="s">
        <v>68</v>
      </c>
      <c r="S2" s="99"/>
      <c r="T2" s="99"/>
      <c r="U2" s="31" t="s">
        <v>69</v>
      </c>
    </row>
    <row r="3" spans="1:22" ht="17" thickBot="1" x14ac:dyDescent="0.25">
      <c r="A3" s="32" t="s">
        <v>125</v>
      </c>
      <c r="B3" s="33">
        <v>19</v>
      </c>
      <c r="C3" s="33">
        <v>1</v>
      </c>
      <c r="D3" s="33">
        <v>97</v>
      </c>
      <c r="E3" s="33">
        <v>0</v>
      </c>
      <c r="F3">
        <f>SUM(B3:E3)</f>
        <v>117</v>
      </c>
      <c r="J3" s="32" t="s">
        <v>125</v>
      </c>
      <c r="K3" s="1">
        <v>6</v>
      </c>
      <c r="L3" s="33">
        <v>7</v>
      </c>
      <c r="M3">
        <f>SUM(K3:L3)</f>
        <v>13</v>
      </c>
      <c r="P3" s="32" t="s">
        <v>85</v>
      </c>
      <c r="Q3" s="33">
        <v>2</v>
      </c>
      <c r="R3" s="1">
        <v>0</v>
      </c>
      <c r="S3" s="33">
        <v>0</v>
      </c>
      <c r="T3" s="33">
        <v>0</v>
      </c>
      <c r="U3">
        <f t="shared" ref="U3:U12" si="0">SUM(Q3:S3)</f>
        <v>2</v>
      </c>
    </row>
    <row r="4" spans="1:22" ht="17" thickBot="1" x14ac:dyDescent="0.25">
      <c r="A4" s="32" t="s">
        <v>124</v>
      </c>
      <c r="B4" s="33">
        <v>138</v>
      </c>
      <c r="C4" s="33">
        <v>263</v>
      </c>
      <c r="D4" s="33">
        <v>657</v>
      </c>
      <c r="E4" s="33">
        <v>347</v>
      </c>
      <c r="F4">
        <f t="shared" ref="F4:F20" si="1">SUM(B4:E4)</f>
        <v>1405</v>
      </c>
      <c r="J4" s="32" t="s">
        <v>139</v>
      </c>
      <c r="K4" s="1">
        <v>61</v>
      </c>
      <c r="L4" s="33">
        <v>1</v>
      </c>
      <c r="M4">
        <f>SUM(K4:L4)</f>
        <v>62</v>
      </c>
      <c r="P4" s="32" t="s">
        <v>84</v>
      </c>
      <c r="Q4" s="33">
        <v>300</v>
      </c>
      <c r="R4" s="1">
        <v>1037</v>
      </c>
      <c r="S4" s="33">
        <v>145</v>
      </c>
      <c r="T4" s="33">
        <v>37</v>
      </c>
      <c r="U4">
        <f t="shared" si="0"/>
        <v>1482</v>
      </c>
    </row>
    <row r="5" spans="1:22" ht="17" thickBot="1" x14ac:dyDescent="0.25">
      <c r="A5" s="32" t="s">
        <v>89</v>
      </c>
      <c r="B5" s="33">
        <v>0</v>
      </c>
      <c r="C5" s="33">
        <v>0</v>
      </c>
      <c r="D5" s="44">
        <v>0</v>
      </c>
      <c r="E5" s="33">
        <v>0</v>
      </c>
      <c r="F5">
        <f t="shared" si="1"/>
        <v>0</v>
      </c>
      <c r="J5" s="32" t="s">
        <v>89</v>
      </c>
      <c r="K5" s="1">
        <v>0</v>
      </c>
      <c r="L5" s="44">
        <v>0</v>
      </c>
      <c r="M5">
        <f t="shared" ref="M5:M20" si="2">SUM(K5:L5)</f>
        <v>0</v>
      </c>
      <c r="P5" s="32" t="s">
        <v>89</v>
      </c>
      <c r="Q5" s="44">
        <v>0</v>
      </c>
      <c r="R5" s="1">
        <v>19</v>
      </c>
      <c r="S5" s="33">
        <v>1</v>
      </c>
      <c r="T5" s="33">
        <v>1</v>
      </c>
      <c r="U5">
        <f t="shared" si="0"/>
        <v>20</v>
      </c>
    </row>
    <row r="6" spans="1:22" x14ac:dyDescent="0.2">
      <c r="A6" s="34" t="s">
        <v>90</v>
      </c>
      <c r="B6" s="33">
        <v>410</v>
      </c>
      <c r="C6" s="33">
        <v>4</v>
      </c>
      <c r="D6" s="44">
        <v>167</v>
      </c>
      <c r="E6" s="33">
        <v>0</v>
      </c>
      <c r="F6">
        <f t="shared" si="1"/>
        <v>581</v>
      </c>
      <c r="J6" s="34" t="s">
        <v>90</v>
      </c>
      <c r="K6" s="1">
        <v>262</v>
      </c>
      <c r="L6" s="44">
        <v>149</v>
      </c>
      <c r="M6">
        <f t="shared" si="2"/>
        <v>411</v>
      </c>
      <c r="P6" s="34" t="s">
        <v>90</v>
      </c>
      <c r="Q6" s="44">
        <v>22</v>
      </c>
      <c r="R6" s="1">
        <v>47</v>
      </c>
      <c r="S6" s="33">
        <v>0</v>
      </c>
      <c r="T6" s="33">
        <v>0</v>
      </c>
      <c r="U6">
        <f t="shared" si="0"/>
        <v>69</v>
      </c>
    </row>
    <row r="7" spans="1:22" ht="17" thickBot="1" x14ac:dyDescent="0.25">
      <c r="A7" s="32" t="s">
        <v>91</v>
      </c>
      <c r="B7" s="33">
        <v>69</v>
      </c>
      <c r="C7" s="33">
        <v>11</v>
      </c>
      <c r="D7" s="44">
        <v>82</v>
      </c>
      <c r="E7" s="33">
        <v>12</v>
      </c>
      <c r="F7">
        <f t="shared" si="1"/>
        <v>174</v>
      </c>
      <c r="J7" s="32" t="s">
        <v>91</v>
      </c>
      <c r="K7" s="1">
        <v>42</v>
      </c>
      <c r="L7" s="44">
        <v>56</v>
      </c>
      <c r="M7">
        <f t="shared" si="2"/>
        <v>98</v>
      </c>
      <c r="P7" s="32" t="s">
        <v>91</v>
      </c>
      <c r="Q7" s="44">
        <v>3</v>
      </c>
      <c r="R7" s="1">
        <v>18</v>
      </c>
      <c r="S7" s="33">
        <v>1</v>
      </c>
      <c r="T7" s="33">
        <v>2</v>
      </c>
      <c r="U7">
        <f t="shared" si="0"/>
        <v>22</v>
      </c>
    </row>
    <row r="8" spans="1:22" ht="17" thickBot="1" x14ac:dyDescent="0.25">
      <c r="A8" s="32" t="s">
        <v>92</v>
      </c>
      <c r="B8" s="33">
        <v>84</v>
      </c>
      <c r="C8" s="33">
        <v>0</v>
      </c>
      <c r="D8" s="44">
        <v>22</v>
      </c>
      <c r="E8" s="33">
        <v>0</v>
      </c>
      <c r="F8">
        <f t="shared" si="1"/>
        <v>106</v>
      </c>
      <c r="J8" s="32" t="s">
        <v>92</v>
      </c>
      <c r="K8" s="1">
        <v>106</v>
      </c>
      <c r="L8" s="44">
        <v>9</v>
      </c>
      <c r="M8">
        <f t="shared" si="2"/>
        <v>115</v>
      </c>
      <c r="P8" s="32" t="s">
        <v>92</v>
      </c>
      <c r="Q8" s="44">
        <v>0</v>
      </c>
      <c r="R8" s="1">
        <v>1</v>
      </c>
      <c r="S8" s="33">
        <v>0</v>
      </c>
      <c r="T8" s="33">
        <v>0</v>
      </c>
      <c r="U8">
        <f t="shared" si="0"/>
        <v>1</v>
      </c>
    </row>
    <row r="9" spans="1:22" x14ac:dyDescent="0.2">
      <c r="A9" s="37" t="s">
        <v>93</v>
      </c>
      <c r="B9" s="33">
        <v>13</v>
      </c>
      <c r="C9" s="33">
        <v>0</v>
      </c>
      <c r="D9" s="44">
        <v>1</v>
      </c>
      <c r="E9" s="33">
        <v>0</v>
      </c>
      <c r="F9">
        <f t="shared" si="1"/>
        <v>14</v>
      </c>
      <c r="G9">
        <f>SUM(F7:F9)</f>
        <v>294</v>
      </c>
      <c r="J9" s="37" t="s">
        <v>93</v>
      </c>
      <c r="K9" s="1">
        <v>0</v>
      </c>
      <c r="L9" s="44">
        <v>0</v>
      </c>
      <c r="M9">
        <f t="shared" si="2"/>
        <v>0</v>
      </c>
      <c r="P9" s="37" t="s">
        <v>93</v>
      </c>
      <c r="Q9" s="44">
        <v>2</v>
      </c>
      <c r="R9" s="1">
        <v>0</v>
      </c>
      <c r="S9" s="33">
        <v>1</v>
      </c>
      <c r="T9" s="33">
        <v>0</v>
      </c>
      <c r="U9">
        <f t="shared" si="0"/>
        <v>3</v>
      </c>
    </row>
    <row r="10" spans="1:22" ht="17" thickBot="1" x14ac:dyDescent="0.25">
      <c r="A10" s="32" t="s">
        <v>94</v>
      </c>
      <c r="B10" s="33">
        <v>0</v>
      </c>
      <c r="C10" s="33">
        <v>2</v>
      </c>
      <c r="D10" s="44">
        <v>0</v>
      </c>
      <c r="E10" s="33">
        <v>0</v>
      </c>
      <c r="F10">
        <f t="shared" si="1"/>
        <v>2</v>
      </c>
      <c r="J10" s="32" t="s">
        <v>94</v>
      </c>
      <c r="K10" s="1">
        <v>0</v>
      </c>
      <c r="L10" s="44">
        <v>0</v>
      </c>
      <c r="M10">
        <f t="shared" si="2"/>
        <v>0</v>
      </c>
      <c r="P10" s="32" t="s">
        <v>94</v>
      </c>
      <c r="Q10" s="44">
        <v>0</v>
      </c>
      <c r="R10" s="1">
        <v>0</v>
      </c>
      <c r="S10" s="33">
        <v>0</v>
      </c>
      <c r="T10" s="33">
        <v>0</v>
      </c>
      <c r="U10">
        <f t="shared" si="0"/>
        <v>0</v>
      </c>
    </row>
    <row r="11" spans="1:22" ht="17" thickBot="1" x14ac:dyDescent="0.25">
      <c r="A11" s="32" t="s">
        <v>70</v>
      </c>
      <c r="B11" s="33">
        <v>0</v>
      </c>
      <c r="C11" s="33">
        <v>1</v>
      </c>
      <c r="D11" s="44">
        <v>5</v>
      </c>
      <c r="E11" s="33">
        <v>0</v>
      </c>
      <c r="F11">
        <f t="shared" si="1"/>
        <v>6</v>
      </c>
      <c r="J11" s="32" t="s">
        <v>70</v>
      </c>
      <c r="K11" s="1">
        <v>0</v>
      </c>
      <c r="L11" s="44">
        <v>0</v>
      </c>
      <c r="M11">
        <f t="shared" si="2"/>
        <v>0</v>
      </c>
      <c r="P11" s="32" t="s">
        <v>70</v>
      </c>
      <c r="Q11" s="44">
        <v>0</v>
      </c>
      <c r="R11" s="1">
        <v>0</v>
      </c>
      <c r="S11" s="33">
        <v>0</v>
      </c>
      <c r="T11" s="33">
        <v>0</v>
      </c>
      <c r="U11">
        <f t="shared" si="0"/>
        <v>0</v>
      </c>
    </row>
    <row r="12" spans="1:22" ht="17" thickBot="1" x14ac:dyDescent="0.25">
      <c r="A12" s="32" t="s">
        <v>71</v>
      </c>
      <c r="B12" s="33">
        <v>1552</v>
      </c>
      <c r="C12" s="33">
        <v>1</v>
      </c>
      <c r="D12" s="33">
        <v>190</v>
      </c>
      <c r="E12" s="33">
        <v>0</v>
      </c>
      <c r="F12">
        <f t="shared" si="1"/>
        <v>1743</v>
      </c>
      <c r="J12" s="32" t="s">
        <v>71</v>
      </c>
      <c r="K12" s="1">
        <v>1614</v>
      </c>
      <c r="L12" s="44">
        <v>730</v>
      </c>
      <c r="M12">
        <f t="shared" si="2"/>
        <v>2344</v>
      </c>
      <c r="P12" s="32" t="s">
        <v>71</v>
      </c>
      <c r="Q12" s="44">
        <v>3</v>
      </c>
      <c r="R12" s="1">
        <v>63</v>
      </c>
      <c r="S12" s="33">
        <v>2</v>
      </c>
      <c r="T12" s="33">
        <v>2</v>
      </c>
      <c r="U12">
        <f t="shared" si="0"/>
        <v>68</v>
      </c>
    </row>
    <row r="13" spans="1:22" ht="17" thickBot="1" x14ac:dyDescent="0.25">
      <c r="A13" s="32" t="s">
        <v>72</v>
      </c>
      <c r="B13" s="33">
        <v>3</v>
      </c>
      <c r="C13" s="33">
        <v>1</v>
      </c>
      <c r="D13" s="44">
        <v>0</v>
      </c>
      <c r="E13" s="33">
        <v>1</v>
      </c>
      <c r="F13">
        <f t="shared" si="1"/>
        <v>5</v>
      </c>
      <c r="J13" s="32" t="s">
        <v>72</v>
      </c>
      <c r="K13" s="1">
        <v>5</v>
      </c>
      <c r="L13" s="33">
        <v>7</v>
      </c>
      <c r="M13">
        <f t="shared" si="2"/>
        <v>12</v>
      </c>
      <c r="P13" s="32" t="s">
        <v>72</v>
      </c>
      <c r="Q13" s="33">
        <v>1</v>
      </c>
      <c r="R13" s="33">
        <v>1</v>
      </c>
      <c r="S13" s="33">
        <v>0</v>
      </c>
      <c r="T13" s="33">
        <v>1</v>
      </c>
      <c r="U13">
        <f t="shared" ref="U13:U20" si="3">SUM(Q13:T13)</f>
        <v>3</v>
      </c>
    </row>
    <row r="14" spans="1:22" ht="17" thickBot="1" x14ac:dyDescent="0.25">
      <c r="A14" s="32" t="s">
        <v>73</v>
      </c>
      <c r="B14" s="33">
        <v>24</v>
      </c>
      <c r="C14" s="33">
        <v>11</v>
      </c>
      <c r="D14" s="33">
        <v>137</v>
      </c>
      <c r="E14" s="33">
        <v>1</v>
      </c>
      <c r="F14">
        <f t="shared" si="1"/>
        <v>173</v>
      </c>
      <c r="J14" s="32" t="s">
        <v>73</v>
      </c>
      <c r="K14" s="1">
        <v>86</v>
      </c>
      <c r="L14" s="33">
        <v>342</v>
      </c>
      <c r="M14">
        <f t="shared" si="2"/>
        <v>428</v>
      </c>
      <c r="P14" s="32" t="s">
        <v>73</v>
      </c>
      <c r="Q14" s="33">
        <v>3</v>
      </c>
      <c r="R14" s="33">
        <v>52</v>
      </c>
      <c r="S14" s="33">
        <v>1</v>
      </c>
      <c r="T14" s="33">
        <v>137</v>
      </c>
      <c r="U14">
        <f t="shared" si="3"/>
        <v>193</v>
      </c>
    </row>
    <row r="15" spans="1:22" ht="17" thickBot="1" x14ac:dyDescent="0.25">
      <c r="A15" s="32" t="s">
        <v>74</v>
      </c>
      <c r="B15" s="33">
        <v>0</v>
      </c>
      <c r="C15" s="33">
        <v>3</v>
      </c>
      <c r="D15" s="33">
        <v>0</v>
      </c>
      <c r="E15" s="33">
        <v>0</v>
      </c>
      <c r="F15">
        <f t="shared" si="1"/>
        <v>3</v>
      </c>
      <c r="J15" s="32" t="s">
        <v>74</v>
      </c>
      <c r="K15" s="33">
        <v>0</v>
      </c>
      <c r="L15" s="33">
        <v>0</v>
      </c>
      <c r="M15">
        <f t="shared" si="2"/>
        <v>0</v>
      </c>
      <c r="P15" s="32" t="s">
        <v>74</v>
      </c>
      <c r="Q15" s="33">
        <v>0</v>
      </c>
      <c r="R15" s="33">
        <v>1</v>
      </c>
      <c r="S15" s="33">
        <v>0</v>
      </c>
      <c r="T15" s="33">
        <v>1</v>
      </c>
      <c r="U15">
        <f t="shared" si="3"/>
        <v>2</v>
      </c>
    </row>
    <row r="16" spans="1:22" ht="17" thickBot="1" x14ac:dyDescent="0.25">
      <c r="A16" s="32" t="s">
        <v>75</v>
      </c>
      <c r="B16" s="33">
        <v>15</v>
      </c>
      <c r="C16" s="33">
        <v>5</v>
      </c>
      <c r="D16" s="33">
        <v>0</v>
      </c>
      <c r="E16" s="33">
        <v>0</v>
      </c>
      <c r="F16">
        <f t="shared" si="1"/>
        <v>20</v>
      </c>
      <c r="J16" s="32" t="s">
        <v>75</v>
      </c>
      <c r="K16" s="33">
        <v>19</v>
      </c>
      <c r="L16" s="33">
        <v>0</v>
      </c>
      <c r="M16">
        <f t="shared" si="2"/>
        <v>19</v>
      </c>
      <c r="P16" s="32" t="s">
        <v>75</v>
      </c>
      <c r="Q16" s="33">
        <v>0</v>
      </c>
      <c r="R16" s="33">
        <v>0</v>
      </c>
      <c r="S16" s="33">
        <v>0</v>
      </c>
      <c r="T16" s="33">
        <v>0</v>
      </c>
      <c r="U16">
        <f t="shared" si="3"/>
        <v>0</v>
      </c>
    </row>
    <row r="17" spans="1:21" ht="17" thickBot="1" x14ac:dyDescent="0.25">
      <c r="A17" s="32" t="s">
        <v>76</v>
      </c>
      <c r="B17" s="33">
        <v>174</v>
      </c>
      <c r="C17" s="33">
        <v>16</v>
      </c>
      <c r="D17" s="33">
        <v>0</v>
      </c>
      <c r="E17" s="33">
        <v>0</v>
      </c>
      <c r="F17">
        <f t="shared" si="1"/>
        <v>190</v>
      </c>
      <c r="J17" s="32" t="s">
        <v>76</v>
      </c>
      <c r="K17" s="33">
        <v>54</v>
      </c>
      <c r="L17" s="33">
        <v>0</v>
      </c>
      <c r="M17">
        <f t="shared" si="2"/>
        <v>54</v>
      </c>
      <c r="P17" s="32" t="s">
        <v>76</v>
      </c>
      <c r="Q17" s="33">
        <v>18</v>
      </c>
      <c r="R17" s="33">
        <v>27</v>
      </c>
      <c r="S17" s="33">
        <v>0</v>
      </c>
      <c r="T17" s="33">
        <v>17</v>
      </c>
      <c r="U17">
        <f t="shared" si="3"/>
        <v>62</v>
      </c>
    </row>
    <row r="18" spans="1:21" ht="17" thickBot="1" x14ac:dyDescent="0.25">
      <c r="A18" s="32" t="s">
        <v>77</v>
      </c>
      <c r="B18" s="33">
        <v>3</v>
      </c>
      <c r="C18" s="33">
        <v>33</v>
      </c>
      <c r="D18" s="33">
        <v>0</v>
      </c>
      <c r="E18" s="33">
        <v>0</v>
      </c>
      <c r="F18">
        <f t="shared" si="1"/>
        <v>36</v>
      </c>
      <c r="J18" s="32" t="s">
        <v>77</v>
      </c>
      <c r="K18" s="33">
        <v>0</v>
      </c>
      <c r="L18" s="33">
        <v>0</v>
      </c>
      <c r="M18">
        <f t="shared" si="2"/>
        <v>0</v>
      </c>
      <c r="P18" s="32" t="s">
        <v>77</v>
      </c>
      <c r="Q18" s="33">
        <v>2</v>
      </c>
      <c r="R18" s="33">
        <v>12</v>
      </c>
      <c r="S18" s="33">
        <v>0</v>
      </c>
      <c r="T18" s="33">
        <v>3</v>
      </c>
      <c r="U18">
        <f t="shared" si="3"/>
        <v>17</v>
      </c>
    </row>
    <row r="19" spans="1:21" ht="17" thickBot="1" x14ac:dyDescent="0.25">
      <c r="A19" s="32" t="s">
        <v>78</v>
      </c>
      <c r="B19" s="33">
        <v>73</v>
      </c>
      <c r="C19" s="33">
        <v>60</v>
      </c>
      <c r="D19" s="33">
        <v>0</v>
      </c>
      <c r="E19" s="33">
        <v>0</v>
      </c>
      <c r="F19">
        <f t="shared" si="1"/>
        <v>133</v>
      </c>
      <c r="J19" s="32" t="s">
        <v>78</v>
      </c>
      <c r="K19" s="33">
        <v>76</v>
      </c>
      <c r="L19" s="33">
        <v>0</v>
      </c>
      <c r="M19">
        <f t="shared" si="2"/>
        <v>76</v>
      </c>
      <c r="P19" s="32" t="s">
        <v>78</v>
      </c>
      <c r="Q19" s="33">
        <v>1</v>
      </c>
      <c r="R19" s="33">
        <v>223</v>
      </c>
      <c r="S19" s="33">
        <v>0</v>
      </c>
      <c r="T19" s="33">
        <v>76</v>
      </c>
      <c r="U19">
        <f t="shared" si="3"/>
        <v>300</v>
      </c>
    </row>
    <row r="20" spans="1:21" ht="17" thickBot="1" x14ac:dyDescent="0.25">
      <c r="A20" s="35" t="s">
        <v>79</v>
      </c>
      <c r="B20" s="30">
        <v>35</v>
      </c>
      <c r="C20" s="30">
        <v>8</v>
      </c>
      <c r="D20" s="30">
        <v>0</v>
      </c>
      <c r="E20" s="68">
        <v>0</v>
      </c>
      <c r="F20" s="78">
        <f t="shared" si="1"/>
        <v>43</v>
      </c>
      <c r="J20" s="35" t="s">
        <v>79</v>
      </c>
      <c r="K20" s="30">
        <v>27</v>
      </c>
      <c r="L20" s="30">
        <v>0</v>
      </c>
      <c r="M20">
        <f t="shared" si="2"/>
        <v>27</v>
      </c>
      <c r="P20" s="35" t="s">
        <v>79</v>
      </c>
      <c r="Q20" s="30">
        <v>0</v>
      </c>
      <c r="R20" s="30">
        <v>24</v>
      </c>
      <c r="S20" s="36">
        <v>0</v>
      </c>
      <c r="T20" s="36">
        <v>52</v>
      </c>
      <c r="U20">
        <f t="shared" si="3"/>
        <v>76</v>
      </c>
    </row>
    <row r="21" spans="1:21" ht="17" thickBot="1" x14ac:dyDescent="0.25">
      <c r="A21" s="30" t="s">
        <v>80</v>
      </c>
      <c r="B21" s="30">
        <f>SUM(B3:B20)</f>
        <v>2612</v>
      </c>
      <c r="C21" s="68">
        <f>SUM(C3:C20)</f>
        <v>420</v>
      </c>
      <c r="D21" s="68">
        <f>SUM(D3:D20)</f>
        <v>1358</v>
      </c>
      <c r="E21" s="68">
        <f t="shared" ref="E21:F21" si="4">SUM(E3:E20)</f>
        <v>361</v>
      </c>
      <c r="F21" s="68">
        <f t="shared" si="4"/>
        <v>4751</v>
      </c>
      <c r="J21" s="30" t="s">
        <v>80</v>
      </c>
      <c r="K21" s="30">
        <f>SUM(K3:K20)</f>
        <v>2358</v>
      </c>
      <c r="L21" s="31">
        <f>SUM(L3:L20)</f>
        <v>1301</v>
      </c>
      <c r="M21" s="31">
        <f>SUM(M3:M20)</f>
        <v>3659</v>
      </c>
      <c r="P21" s="30" t="s">
        <v>80</v>
      </c>
      <c r="Q21" s="30">
        <f>SUM(Q3:Q20)</f>
        <v>357</v>
      </c>
      <c r="R21" s="31">
        <f>SUM(R3:R20)</f>
        <v>1525</v>
      </c>
      <c r="S21" s="31">
        <f t="shared" ref="S21" si="5">SUM(S3:S20)</f>
        <v>151</v>
      </c>
      <c r="T21" s="31">
        <f>SUM(T3:T20)</f>
        <v>329</v>
      </c>
      <c r="U21" s="31">
        <f>SUM(U3:U20)</f>
        <v>2320</v>
      </c>
    </row>
    <row r="22" spans="1:21" x14ac:dyDescent="0.2">
      <c r="F22">
        <v>2023</v>
      </c>
      <c r="O22">
        <v>2024</v>
      </c>
      <c r="T22">
        <v>2025</v>
      </c>
    </row>
    <row r="23" spans="1:21" x14ac:dyDescent="0.2">
      <c r="A23" s="37" t="s">
        <v>81</v>
      </c>
    </row>
    <row r="24" spans="1:21" x14ac:dyDescent="0.2">
      <c r="D24" t="s">
        <v>127</v>
      </c>
      <c r="L24">
        <f>M12/M21</f>
        <v>0.64061218912271112</v>
      </c>
      <c r="M24">
        <f>M7/M6</f>
        <v>0.23844282238442821</v>
      </c>
    </row>
    <row r="25" spans="1:21" x14ac:dyDescent="0.2">
      <c r="L25">
        <f>M14/M21</f>
        <v>0.11697185023230391</v>
      </c>
    </row>
    <row r="26" spans="1:21" x14ac:dyDescent="0.2">
      <c r="L26">
        <f>M6/M21</f>
        <v>0.11232577206887127</v>
      </c>
    </row>
    <row r="27" spans="1:21" ht="17" thickBot="1" x14ac:dyDescent="0.25">
      <c r="A27" s="32" t="s">
        <v>72</v>
      </c>
    </row>
    <row r="28" spans="1:21" ht="17" thickBot="1" x14ac:dyDescent="0.25">
      <c r="A28" s="32" t="s">
        <v>73</v>
      </c>
      <c r="M28">
        <f t="shared" ref="M28:M34" si="6">SUM(B28:L28)</f>
        <v>0</v>
      </c>
    </row>
    <row r="29" spans="1:21" ht="17" thickBot="1" x14ac:dyDescent="0.25">
      <c r="A29" s="32" t="s">
        <v>74</v>
      </c>
      <c r="M29">
        <f t="shared" si="6"/>
        <v>0</v>
      </c>
    </row>
    <row r="30" spans="1:21" ht="17" thickBot="1" x14ac:dyDescent="0.25">
      <c r="A30" s="32" t="s">
        <v>75</v>
      </c>
      <c r="M30">
        <f t="shared" si="6"/>
        <v>0</v>
      </c>
    </row>
    <row r="31" spans="1:21" ht="17" thickBot="1" x14ac:dyDescent="0.25">
      <c r="A31" s="32" t="s">
        <v>76</v>
      </c>
      <c r="M31">
        <f t="shared" si="6"/>
        <v>0</v>
      </c>
    </row>
    <row r="32" spans="1:21" ht="17" thickBot="1" x14ac:dyDescent="0.25">
      <c r="A32" s="32" t="s">
        <v>77</v>
      </c>
      <c r="M32">
        <f t="shared" si="6"/>
        <v>0</v>
      </c>
    </row>
    <row r="33" spans="1:13" ht="17" thickBot="1" x14ac:dyDescent="0.25">
      <c r="A33" s="32" t="s">
        <v>78</v>
      </c>
      <c r="M33">
        <f t="shared" si="6"/>
        <v>0</v>
      </c>
    </row>
    <row r="34" spans="1:13" ht="17" thickBot="1" x14ac:dyDescent="0.25">
      <c r="A34" s="35" t="s">
        <v>79</v>
      </c>
      <c r="M34">
        <f t="shared" si="6"/>
        <v>0</v>
      </c>
    </row>
  </sheetData>
  <mergeCells count="5">
    <mergeCell ref="R2:T2"/>
    <mergeCell ref="A1:A2"/>
    <mergeCell ref="B1:C1"/>
    <mergeCell ref="D1:E1"/>
    <mergeCell ref="J1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02ED8-A6D6-604C-A06C-4E218C774DF0}">
  <dimension ref="A1:AH102"/>
  <sheetViews>
    <sheetView tabSelected="1" topLeftCell="M64" zoomScale="140" zoomScaleNormal="140" workbookViewId="0">
      <selection activeCell="AF94" sqref="AF94"/>
    </sheetView>
  </sheetViews>
  <sheetFormatPr baseColWidth="10" defaultRowHeight="16" x14ac:dyDescent="0.2"/>
  <cols>
    <col min="2" max="2" width="26.5" customWidth="1"/>
    <col min="9" max="9" width="12.6640625" customWidth="1"/>
    <col min="25" max="25" width="7.83203125" customWidth="1"/>
    <col min="26" max="26" width="14.1640625" customWidth="1"/>
    <col min="27" max="27" width="14.6640625" customWidth="1"/>
  </cols>
  <sheetData>
    <row r="1" spans="1:23" ht="104" customHeight="1" x14ac:dyDescent="0.2">
      <c r="A1" t="s">
        <v>119</v>
      </c>
      <c r="D1" s="26"/>
    </row>
    <row r="2" spans="1:23" ht="70" x14ac:dyDescent="0.2">
      <c r="A2" s="4" t="s">
        <v>2</v>
      </c>
      <c r="B2" s="4" t="s">
        <v>0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59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4" t="s">
        <v>58</v>
      </c>
      <c r="Q2" s="4" t="s">
        <v>17</v>
      </c>
      <c r="R2" s="4" t="s">
        <v>11</v>
      </c>
      <c r="S2" s="4" t="s">
        <v>35</v>
      </c>
      <c r="T2" s="4" t="s">
        <v>34</v>
      </c>
      <c r="U2" s="6" t="s">
        <v>28</v>
      </c>
      <c r="V2" s="6" t="s">
        <v>29</v>
      </c>
      <c r="W2" s="4" t="s">
        <v>64</v>
      </c>
    </row>
    <row r="3" spans="1:23" x14ac:dyDescent="0.2">
      <c r="A3" t="s">
        <v>1</v>
      </c>
      <c r="B3" s="14" t="s">
        <v>18</v>
      </c>
      <c r="C3" s="14" t="s">
        <v>120</v>
      </c>
      <c r="D3" s="41">
        <v>22</v>
      </c>
      <c r="E3" s="41">
        <v>19</v>
      </c>
      <c r="F3" s="41">
        <v>1</v>
      </c>
      <c r="G3" s="8">
        <f>F3/E3</f>
        <v>5.2631578947368418E-2</v>
      </c>
      <c r="H3" s="9">
        <f>((D3)*(E3+1))/(F3+1)</f>
        <v>220</v>
      </c>
      <c r="I3" s="10">
        <f>((E3+1)*(D3+F3+1)*(E3-F3)*D3)/(((F3+1)^2)*(F3+2))</f>
        <v>15840</v>
      </c>
      <c r="J3" s="10">
        <f>SQRT(I3)</f>
        <v>125.85706178041819</v>
      </c>
      <c r="K3" s="10">
        <f>1.96*(J3)</f>
        <v>246.67984108961966</v>
      </c>
      <c r="L3" s="42">
        <v>85</v>
      </c>
      <c r="M3" s="42">
        <v>151</v>
      </c>
      <c r="N3" s="10">
        <f>M3/L3</f>
        <v>1.776470588235294</v>
      </c>
      <c r="O3" s="12">
        <f>D3*N3</f>
        <v>39.082352941176467</v>
      </c>
      <c r="P3" s="13">
        <f>H3*N3</f>
        <v>390.8235294117647</v>
      </c>
      <c r="Q3" s="14">
        <f>((E3+1)*(O3+F3+1)*(E3-F3)*O3)/(((F3+1)^2)*(F3+2))</f>
        <v>48167.850519031133</v>
      </c>
      <c r="R3" s="13">
        <f>1.96*SQRT(Q3)</f>
        <v>430.16463656826784</v>
      </c>
      <c r="S3" s="13">
        <f>P3-R3</f>
        <v>-39.341107156503142</v>
      </c>
      <c r="T3" s="13">
        <f>P3+R3</f>
        <v>820.98816598003259</v>
      </c>
      <c r="U3" s="14">
        <f>R3/P3*100</f>
        <v>110.06620743017088</v>
      </c>
      <c r="V3" s="14">
        <f>((2*(Q3^0.5))/P3)*100</f>
        <v>112.31245656139888</v>
      </c>
      <c r="W3">
        <f t="shared" ref="W3:W5" si="0">H3*(M3/L3)</f>
        <v>390.8235294117647</v>
      </c>
    </row>
    <row r="4" spans="1:23" x14ac:dyDescent="0.2">
      <c r="A4" t="s">
        <v>1</v>
      </c>
      <c r="B4" t="s">
        <v>19</v>
      </c>
      <c r="C4" s="14" t="s">
        <v>120</v>
      </c>
      <c r="D4" s="41"/>
      <c r="E4" s="41"/>
      <c r="F4" s="41"/>
      <c r="G4" s="8" t="e">
        <f t="shared" ref="G4:G5" si="1">F4/E4</f>
        <v>#DIV/0!</v>
      </c>
      <c r="H4" s="9">
        <f>((D4)*(E4+1))/(F4+1)</f>
        <v>0</v>
      </c>
      <c r="I4" s="10">
        <f>((E4+1)*(D4+F4+1)*(E4-F4)*D4)/(((F4+1)^2)*(F4+2))</f>
        <v>0</v>
      </c>
      <c r="J4" s="10">
        <f>SQRT(I4)</f>
        <v>0</v>
      </c>
      <c r="K4" s="10">
        <f>1.96*(J4)</f>
        <v>0</v>
      </c>
      <c r="L4" s="42"/>
      <c r="M4" s="42"/>
      <c r="N4" s="10" t="e">
        <f>M4/L4</f>
        <v>#DIV/0!</v>
      </c>
      <c r="O4" s="12" t="e">
        <f>D4*N4</f>
        <v>#DIV/0!</v>
      </c>
      <c r="P4" s="13" t="e">
        <f>H4*N4</f>
        <v>#DIV/0!</v>
      </c>
      <c r="Q4" s="14" t="e">
        <f>((E4+1)*(O4+F4+1)*(E4-F4)*O4)/(((F4+1)^2)*(F4+2))</f>
        <v>#DIV/0!</v>
      </c>
      <c r="R4" s="13" t="e">
        <f>1.96*SQRT(Q4)</f>
        <v>#DIV/0!</v>
      </c>
      <c r="S4" s="13" t="e">
        <f>P4-R4</f>
        <v>#DIV/0!</v>
      </c>
      <c r="T4" s="13" t="e">
        <f>P4+R4</f>
        <v>#DIV/0!</v>
      </c>
      <c r="U4" t="e">
        <f>R4/P4*100</f>
        <v>#DIV/0!</v>
      </c>
      <c r="V4" t="e">
        <f>((2*(Q4^0.5))/P4)*100</f>
        <v>#DIV/0!</v>
      </c>
      <c r="W4" t="e">
        <f>H4*(M4/L4)</f>
        <v>#DIV/0!</v>
      </c>
    </row>
    <row r="5" spans="1:23" x14ac:dyDescent="0.2">
      <c r="A5" t="s">
        <v>1</v>
      </c>
      <c r="B5" t="s">
        <v>41</v>
      </c>
      <c r="C5" s="14" t="s">
        <v>120</v>
      </c>
      <c r="D5">
        <f>SUM(D3:D4)</f>
        <v>22</v>
      </c>
      <c r="E5">
        <f>SUM(E3:E4)</f>
        <v>19</v>
      </c>
      <c r="F5" s="16">
        <f>SUM(F3:F4)</f>
        <v>1</v>
      </c>
      <c r="G5" s="8">
        <f t="shared" si="1"/>
        <v>5.2631578947368418E-2</v>
      </c>
      <c r="H5" s="9">
        <f>((D5)*(E5+1))/(F5+1)</f>
        <v>220</v>
      </c>
      <c r="I5" s="10">
        <f>((E5+1)*(D5+F5+1)*(E5-F5)*D5)/(((F5+1)^2)*(F5+2))</f>
        <v>15840</v>
      </c>
      <c r="J5" s="10">
        <f>SQRT(I5)</f>
        <v>125.85706178041819</v>
      </c>
      <c r="K5" s="10">
        <f>1.96*(J5)</f>
        <v>246.67984108961966</v>
      </c>
      <c r="L5" s="29"/>
      <c r="M5" s="29"/>
      <c r="N5" s="10" t="e">
        <f>M5/L5</f>
        <v>#DIV/0!</v>
      </c>
      <c r="O5" s="12" t="e">
        <f>D5*N5</f>
        <v>#DIV/0!</v>
      </c>
      <c r="P5" s="13" t="e">
        <f>H5*N5</f>
        <v>#DIV/0!</v>
      </c>
      <c r="Q5" s="14" t="e">
        <f>((E5+1)*(O5+F5+1)*(E5-F5)*O5)/(((F5+1)^2)*(F5+2))</f>
        <v>#DIV/0!</v>
      </c>
      <c r="R5" s="13" t="e">
        <f>1.96*SQRT(Q5)</f>
        <v>#DIV/0!</v>
      </c>
      <c r="S5" s="13" t="e">
        <f>P5-R5</f>
        <v>#DIV/0!</v>
      </c>
      <c r="T5" s="13" t="e">
        <f>P5+R5</f>
        <v>#DIV/0!</v>
      </c>
      <c r="U5" s="14" t="e">
        <f>R5/P5*100</f>
        <v>#DIV/0!</v>
      </c>
      <c r="V5" s="14" t="e">
        <f>((2*(Q5^0.5))/P5)*100</f>
        <v>#DIV/0!</v>
      </c>
      <c r="W5" t="e">
        <f t="shared" si="0"/>
        <v>#DIV/0!</v>
      </c>
    </row>
    <row r="9" spans="1:23" x14ac:dyDescent="0.2">
      <c r="A9" t="s">
        <v>126</v>
      </c>
    </row>
    <row r="10" spans="1:23" ht="70" x14ac:dyDescent="0.2">
      <c r="A10" s="4" t="s">
        <v>2</v>
      </c>
      <c r="B10" s="4" t="s">
        <v>0</v>
      </c>
      <c r="C10" s="4" t="s">
        <v>3</v>
      </c>
      <c r="D10" s="4" t="s">
        <v>4</v>
      </c>
      <c r="E10" s="4" t="s">
        <v>5</v>
      </c>
      <c r="F10" s="4" t="s">
        <v>6</v>
      </c>
      <c r="G10" s="4" t="s">
        <v>7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4" t="s">
        <v>16</v>
      </c>
      <c r="Q10" s="4" t="s">
        <v>17</v>
      </c>
      <c r="R10" s="4" t="s">
        <v>11</v>
      </c>
      <c r="S10" s="4"/>
      <c r="T10" s="4"/>
      <c r="U10" s="6"/>
      <c r="V10" s="6"/>
      <c r="W10" t="s">
        <v>64</v>
      </c>
    </row>
    <row r="11" spans="1:23" x14ac:dyDescent="0.2">
      <c r="A11" t="s">
        <v>1</v>
      </c>
      <c r="B11" t="s">
        <v>31</v>
      </c>
      <c r="C11" t="s">
        <v>120</v>
      </c>
      <c r="D11" s="41"/>
      <c r="E11" s="41"/>
      <c r="F11" s="41"/>
      <c r="G11" s="8" t="e">
        <f t="shared" ref="G11:G19" si="2">F11/E11</f>
        <v>#DIV/0!</v>
      </c>
      <c r="H11" s="9">
        <f t="shared" ref="H11:H18" si="3">((D11)*(E11+1))/(F11+1)</f>
        <v>0</v>
      </c>
      <c r="I11" s="10">
        <f t="shared" ref="I11:I19" si="4">((E11+1)*(D11+F11+1)*(E11-F11)*D11)/(((F11+1)^2)*(F11+2))</f>
        <v>0</v>
      </c>
      <c r="J11" s="10">
        <f t="shared" ref="J11:J19" si="5">SQRT(I11)</f>
        <v>0</v>
      </c>
      <c r="K11" s="10">
        <f t="shared" ref="K11:K19" si="6">1.96*(J11)</f>
        <v>0</v>
      </c>
      <c r="L11" s="42"/>
      <c r="M11" s="42"/>
      <c r="N11" s="10" t="e">
        <f t="shared" ref="N11:N19" si="7">M11/L11</f>
        <v>#DIV/0!</v>
      </c>
      <c r="O11" s="12" t="e">
        <f t="shared" ref="O11:O19" si="8">D11*N11</f>
        <v>#DIV/0!</v>
      </c>
      <c r="P11" s="13" t="e">
        <f t="shared" ref="P11:P19" si="9">H11*N11</f>
        <v>#DIV/0!</v>
      </c>
      <c r="Q11" s="14" t="e">
        <f t="shared" ref="Q11:Q19" si="10">((E11+1)*(O11+F11+1)*(E11-F11)*O11)/(((F11+1)^2)*(F11+2))</f>
        <v>#DIV/0!</v>
      </c>
      <c r="R11" s="13" t="e">
        <f t="shared" ref="R11:R19" si="11">1.96*SQRT(Q11)</f>
        <v>#DIV/0!</v>
      </c>
      <c r="S11" s="13" t="e">
        <f t="shared" ref="S11:S19" si="12">P11-R11</f>
        <v>#DIV/0!</v>
      </c>
      <c r="T11" s="13" t="e">
        <f t="shared" ref="T11:T19" si="13">P11+R11</f>
        <v>#DIV/0!</v>
      </c>
      <c r="U11" t="e">
        <f>R11/P11*100</f>
        <v>#DIV/0!</v>
      </c>
      <c r="V11" t="e">
        <f>((2*(Q11^0.5))/P11)*100</f>
        <v>#DIV/0!</v>
      </c>
      <c r="W11" t="e">
        <f>H11*(M11/L11)</f>
        <v>#DIV/0!</v>
      </c>
    </row>
    <row r="12" spans="1:23" x14ac:dyDescent="0.2">
      <c r="A12" s="14" t="s">
        <v>1</v>
      </c>
      <c r="B12" s="23" t="s">
        <v>21</v>
      </c>
      <c r="C12" t="s">
        <v>120</v>
      </c>
      <c r="D12" s="41"/>
      <c r="E12" s="41"/>
      <c r="F12" s="41"/>
      <c r="G12" s="8" t="e">
        <f t="shared" si="2"/>
        <v>#DIV/0!</v>
      </c>
      <c r="H12" s="9">
        <f t="shared" si="3"/>
        <v>0</v>
      </c>
      <c r="I12" s="10">
        <f t="shared" si="4"/>
        <v>0</v>
      </c>
      <c r="J12" s="10">
        <f t="shared" si="5"/>
        <v>0</v>
      </c>
      <c r="K12" s="10">
        <f t="shared" si="6"/>
        <v>0</v>
      </c>
      <c r="L12" s="42"/>
      <c r="M12" s="42"/>
      <c r="N12" s="10" t="e">
        <f t="shared" si="7"/>
        <v>#DIV/0!</v>
      </c>
      <c r="O12" s="12" t="e">
        <f t="shared" si="8"/>
        <v>#DIV/0!</v>
      </c>
      <c r="P12" s="13" t="e">
        <f t="shared" si="9"/>
        <v>#DIV/0!</v>
      </c>
      <c r="Q12" s="14" t="e">
        <f>((E12+1)*(O12+F12+1)*(E12-F12)*O12)/(((F12+1)^2)*(F12+2))</f>
        <v>#DIV/0!</v>
      </c>
      <c r="R12" s="13" t="e">
        <f t="shared" si="11"/>
        <v>#DIV/0!</v>
      </c>
      <c r="S12" s="13" t="e">
        <f t="shared" si="12"/>
        <v>#DIV/0!</v>
      </c>
      <c r="T12" s="13" t="e">
        <f t="shared" si="13"/>
        <v>#DIV/0!</v>
      </c>
      <c r="U12" s="14" t="e">
        <f t="shared" ref="U12:U19" si="14">R12/P12*100</f>
        <v>#DIV/0!</v>
      </c>
      <c r="V12" s="14" t="e">
        <f t="shared" ref="V12:V19" si="15">((2*(Q12^0.5))/P12)*100</f>
        <v>#DIV/0!</v>
      </c>
      <c r="W12" t="e">
        <f t="shared" ref="W12:W19" si="16">H12*(M12/L12)</f>
        <v>#DIV/0!</v>
      </c>
    </row>
    <row r="13" spans="1:23" x14ac:dyDescent="0.2">
      <c r="A13" t="s">
        <v>1</v>
      </c>
      <c r="B13" s="15" t="s">
        <v>25</v>
      </c>
      <c r="C13" t="s">
        <v>120</v>
      </c>
      <c r="D13" s="41"/>
      <c r="E13" s="41"/>
      <c r="F13" s="41"/>
      <c r="G13" s="8" t="e">
        <f t="shared" si="2"/>
        <v>#DIV/0!</v>
      </c>
      <c r="H13" s="9">
        <f t="shared" si="3"/>
        <v>0</v>
      </c>
      <c r="I13" s="10">
        <f t="shared" si="4"/>
        <v>0</v>
      </c>
      <c r="J13" s="10">
        <f t="shared" si="5"/>
        <v>0</v>
      </c>
      <c r="K13" s="10">
        <f t="shared" si="6"/>
        <v>0</v>
      </c>
      <c r="L13" s="42"/>
      <c r="M13" s="42"/>
      <c r="N13" s="10" t="e">
        <f t="shared" si="7"/>
        <v>#DIV/0!</v>
      </c>
      <c r="O13" s="12" t="e">
        <f>D13*N13</f>
        <v>#DIV/0!</v>
      </c>
      <c r="P13" s="13" t="e">
        <f t="shared" si="9"/>
        <v>#DIV/0!</v>
      </c>
      <c r="Q13" s="14" t="e">
        <f t="shared" si="10"/>
        <v>#DIV/0!</v>
      </c>
      <c r="R13" s="13" t="e">
        <f t="shared" si="11"/>
        <v>#DIV/0!</v>
      </c>
      <c r="S13" s="13" t="e">
        <f t="shared" si="12"/>
        <v>#DIV/0!</v>
      </c>
      <c r="T13" s="13" t="e">
        <f t="shared" si="13"/>
        <v>#DIV/0!</v>
      </c>
      <c r="U13" t="e">
        <f t="shared" si="14"/>
        <v>#DIV/0!</v>
      </c>
      <c r="V13" t="e">
        <f t="shared" si="15"/>
        <v>#DIV/0!</v>
      </c>
    </row>
    <row r="14" spans="1:23" x14ac:dyDescent="0.2">
      <c r="A14" t="s">
        <v>1</v>
      </c>
      <c r="B14" t="s">
        <v>26</v>
      </c>
      <c r="C14" t="s">
        <v>120</v>
      </c>
      <c r="D14" s="41"/>
      <c r="E14" s="41"/>
      <c r="F14" s="41"/>
      <c r="G14" s="8" t="e">
        <f t="shared" si="2"/>
        <v>#DIV/0!</v>
      </c>
      <c r="H14" s="9">
        <f t="shared" si="3"/>
        <v>0</v>
      </c>
      <c r="I14" s="10">
        <f t="shared" si="4"/>
        <v>0</v>
      </c>
      <c r="J14" s="10">
        <f t="shared" si="5"/>
        <v>0</v>
      </c>
      <c r="K14" s="10">
        <f t="shared" si="6"/>
        <v>0</v>
      </c>
      <c r="L14" s="42"/>
      <c r="M14" s="42"/>
      <c r="N14" s="10" t="e">
        <f t="shared" si="7"/>
        <v>#DIV/0!</v>
      </c>
      <c r="O14" s="12" t="e">
        <f t="shared" ref="O14" si="17">D14*N14</f>
        <v>#DIV/0!</v>
      </c>
      <c r="P14" s="13" t="e">
        <f t="shared" si="9"/>
        <v>#DIV/0!</v>
      </c>
      <c r="Q14" s="14" t="e">
        <f t="shared" si="10"/>
        <v>#DIV/0!</v>
      </c>
      <c r="R14" s="13" t="e">
        <f t="shared" si="11"/>
        <v>#DIV/0!</v>
      </c>
      <c r="S14" s="13" t="e">
        <f t="shared" si="12"/>
        <v>#DIV/0!</v>
      </c>
      <c r="T14" s="13" t="e">
        <f t="shared" si="13"/>
        <v>#DIV/0!</v>
      </c>
      <c r="U14" t="e">
        <f t="shared" si="14"/>
        <v>#DIV/0!</v>
      </c>
      <c r="V14" t="e">
        <f t="shared" si="15"/>
        <v>#DIV/0!</v>
      </c>
    </row>
    <row r="15" spans="1:23" x14ac:dyDescent="0.2">
      <c r="A15" t="s">
        <v>1</v>
      </c>
      <c r="B15" t="s">
        <v>47</v>
      </c>
      <c r="C15" t="s">
        <v>120</v>
      </c>
      <c r="D15" s="41"/>
      <c r="E15" s="41"/>
      <c r="F15" s="41"/>
      <c r="G15" s="8" t="e">
        <f t="shared" si="2"/>
        <v>#DIV/0!</v>
      </c>
      <c r="H15" s="9">
        <f t="shared" si="3"/>
        <v>0</v>
      </c>
      <c r="I15" s="10">
        <f t="shared" si="4"/>
        <v>0</v>
      </c>
      <c r="J15" s="10">
        <f t="shared" si="5"/>
        <v>0</v>
      </c>
      <c r="K15" s="10">
        <f t="shared" si="6"/>
        <v>0</v>
      </c>
      <c r="L15" s="42"/>
      <c r="M15" s="42"/>
      <c r="N15" s="10" t="e">
        <f t="shared" si="7"/>
        <v>#DIV/0!</v>
      </c>
      <c r="O15" s="12" t="e">
        <f t="shared" si="8"/>
        <v>#DIV/0!</v>
      </c>
      <c r="P15" s="13" t="e">
        <f t="shared" si="9"/>
        <v>#DIV/0!</v>
      </c>
      <c r="Q15" s="14" t="e">
        <f t="shared" si="10"/>
        <v>#DIV/0!</v>
      </c>
      <c r="R15" s="13" t="e">
        <f t="shared" si="11"/>
        <v>#DIV/0!</v>
      </c>
      <c r="S15" s="13" t="e">
        <f t="shared" si="12"/>
        <v>#DIV/0!</v>
      </c>
      <c r="T15" s="13" t="e">
        <f t="shared" si="13"/>
        <v>#DIV/0!</v>
      </c>
      <c r="U15" t="e">
        <f>R15/P15*100</f>
        <v>#DIV/0!</v>
      </c>
      <c r="V15" t="e">
        <f>((2*(Q15^0.5))/P15)*100</f>
        <v>#DIV/0!</v>
      </c>
      <c r="W15" t="e">
        <f t="shared" si="16"/>
        <v>#DIV/0!</v>
      </c>
    </row>
    <row r="16" spans="1:23" x14ac:dyDescent="0.2">
      <c r="A16" t="s">
        <v>1</v>
      </c>
      <c r="B16" t="s">
        <v>39</v>
      </c>
      <c r="C16" t="s">
        <v>120</v>
      </c>
      <c r="D16" s="41"/>
      <c r="E16" s="41"/>
      <c r="F16" s="41"/>
      <c r="G16" s="8" t="e">
        <f t="shared" si="2"/>
        <v>#DIV/0!</v>
      </c>
      <c r="H16" s="9">
        <f t="shared" si="3"/>
        <v>0</v>
      </c>
      <c r="I16" s="10">
        <f t="shared" si="4"/>
        <v>0</v>
      </c>
      <c r="J16" s="10">
        <f t="shared" si="5"/>
        <v>0</v>
      </c>
      <c r="K16" s="10">
        <f t="shared" si="6"/>
        <v>0</v>
      </c>
      <c r="L16" s="42"/>
      <c r="M16" s="42"/>
      <c r="N16" s="10" t="e">
        <f t="shared" si="7"/>
        <v>#DIV/0!</v>
      </c>
      <c r="O16" s="12" t="e">
        <f t="shared" si="8"/>
        <v>#DIV/0!</v>
      </c>
      <c r="P16" s="13" t="e">
        <f t="shared" si="9"/>
        <v>#DIV/0!</v>
      </c>
      <c r="Q16" s="14" t="e">
        <f t="shared" si="10"/>
        <v>#DIV/0!</v>
      </c>
      <c r="R16" s="13" t="e">
        <f t="shared" si="11"/>
        <v>#DIV/0!</v>
      </c>
      <c r="S16" s="13" t="e">
        <f t="shared" si="12"/>
        <v>#DIV/0!</v>
      </c>
      <c r="T16" s="13" t="e">
        <f t="shared" si="13"/>
        <v>#DIV/0!</v>
      </c>
      <c r="U16" t="e">
        <f>R16/P16*100</f>
        <v>#DIV/0!</v>
      </c>
      <c r="V16" t="e">
        <f>((2*(Q16^0.5))/P16)*100</f>
        <v>#DIV/0!</v>
      </c>
      <c r="W16" t="e">
        <f t="shared" si="16"/>
        <v>#DIV/0!</v>
      </c>
    </row>
    <row r="17" spans="1:23" x14ac:dyDescent="0.2">
      <c r="A17" t="s">
        <v>1</v>
      </c>
      <c r="B17" t="s">
        <v>40</v>
      </c>
      <c r="C17" t="s">
        <v>120</v>
      </c>
      <c r="D17" s="41"/>
      <c r="E17" s="41"/>
      <c r="F17" s="41"/>
      <c r="G17" s="8" t="e">
        <f t="shared" si="2"/>
        <v>#DIV/0!</v>
      </c>
      <c r="H17" s="9">
        <f t="shared" si="3"/>
        <v>0</v>
      </c>
      <c r="I17" s="10">
        <f>((E17+1)*(D17+F17+1)*(E17-F17)*D17)/(((F17+1)^2)*(F17+2))</f>
        <v>0</v>
      </c>
      <c r="J17" s="10">
        <f t="shared" si="5"/>
        <v>0</v>
      </c>
      <c r="K17" s="10">
        <f t="shared" si="6"/>
        <v>0</v>
      </c>
      <c r="L17" s="42"/>
      <c r="M17" s="42"/>
      <c r="N17" s="10" t="e">
        <f t="shared" si="7"/>
        <v>#DIV/0!</v>
      </c>
      <c r="O17" s="12" t="e">
        <f t="shared" si="8"/>
        <v>#DIV/0!</v>
      </c>
      <c r="P17" s="13" t="e">
        <f t="shared" si="9"/>
        <v>#DIV/0!</v>
      </c>
      <c r="Q17" s="14" t="e">
        <f t="shared" si="10"/>
        <v>#DIV/0!</v>
      </c>
      <c r="R17" s="13" t="e">
        <f t="shared" si="11"/>
        <v>#DIV/0!</v>
      </c>
      <c r="S17" s="13" t="e">
        <f t="shared" si="12"/>
        <v>#DIV/0!</v>
      </c>
      <c r="T17" s="13" t="e">
        <f t="shared" si="13"/>
        <v>#DIV/0!</v>
      </c>
      <c r="U17" t="e">
        <f t="shared" si="14"/>
        <v>#DIV/0!</v>
      </c>
      <c r="V17" t="e">
        <f t="shared" si="15"/>
        <v>#DIV/0!</v>
      </c>
      <c r="W17" t="e">
        <f t="shared" si="16"/>
        <v>#DIV/0!</v>
      </c>
    </row>
    <row r="18" spans="1:23" x14ac:dyDescent="0.2">
      <c r="A18" t="s">
        <v>1</v>
      </c>
      <c r="B18" t="s">
        <v>20</v>
      </c>
      <c r="C18" t="s">
        <v>120</v>
      </c>
      <c r="D18" s="41"/>
      <c r="E18" s="41"/>
      <c r="F18" s="41"/>
      <c r="G18" s="8" t="e">
        <f t="shared" si="2"/>
        <v>#DIV/0!</v>
      </c>
      <c r="H18" s="9">
        <f t="shared" si="3"/>
        <v>0</v>
      </c>
      <c r="I18" s="10">
        <f t="shared" si="4"/>
        <v>0</v>
      </c>
      <c r="J18" s="10">
        <f t="shared" si="5"/>
        <v>0</v>
      </c>
      <c r="K18" s="10">
        <f t="shared" si="6"/>
        <v>0</v>
      </c>
      <c r="L18" s="42"/>
      <c r="M18" s="42"/>
      <c r="N18" s="10" t="e">
        <f t="shared" si="7"/>
        <v>#DIV/0!</v>
      </c>
      <c r="O18" s="12" t="e">
        <f t="shared" si="8"/>
        <v>#DIV/0!</v>
      </c>
      <c r="P18" s="13" t="e">
        <f t="shared" si="9"/>
        <v>#DIV/0!</v>
      </c>
      <c r="Q18" s="14" t="e">
        <f t="shared" si="10"/>
        <v>#DIV/0!</v>
      </c>
      <c r="R18" s="13" t="e">
        <f t="shared" si="11"/>
        <v>#DIV/0!</v>
      </c>
      <c r="S18" s="13" t="e">
        <f t="shared" si="12"/>
        <v>#DIV/0!</v>
      </c>
      <c r="T18" s="13" t="e">
        <f t="shared" si="13"/>
        <v>#DIV/0!</v>
      </c>
      <c r="U18" t="e">
        <f t="shared" si="14"/>
        <v>#DIV/0!</v>
      </c>
      <c r="V18" t="e">
        <f t="shared" si="15"/>
        <v>#DIV/0!</v>
      </c>
      <c r="W18" t="e">
        <f t="shared" si="16"/>
        <v>#DIV/0!</v>
      </c>
    </row>
    <row r="19" spans="1:23" x14ac:dyDescent="0.2">
      <c r="A19" t="s">
        <v>1</v>
      </c>
      <c r="B19" t="s">
        <v>38</v>
      </c>
      <c r="C19" t="s">
        <v>120</v>
      </c>
      <c r="D19" s="41"/>
      <c r="E19" s="41"/>
      <c r="F19" s="41"/>
      <c r="G19" s="8" t="e">
        <f t="shared" si="2"/>
        <v>#DIV/0!</v>
      </c>
      <c r="H19" s="9">
        <f>((D19)*(E19+1))/(F19+1)</f>
        <v>0</v>
      </c>
      <c r="I19" s="10">
        <f t="shared" si="4"/>
        <v>0</v>
      </c>
      <c r="J19" s="10">
        <f t="shared" si="5"/>
        <v>0</v>
      </c>
      <c r="K19" s="10">
        <f t="shared" si="6"/>
        <v>0</v>
      </c>
      <c r="L19" s="42"/>
      <c r="M19" s="42"/>
      <c r="N19" s="10" t="e">
        <f t="shared" si="7"/>
        <v>#DIV/0!</v>
      </c>
      <c r="O19" s="12" t="e">
        <f t="shared" si="8"/>
        <v>#DIV/0!</v>
      </c>
      <c r="P19" s="13" t="e">
        <f t="shared" si="9"/>
        <v>#DIV/0!</v>
      </c>
      <c r="Q19" s="14" t="e">
        <f t="shared" si="10"/>
        <v>#DIV/0!</v>
      </c>
      <c r="R19" s="13" t="e">
        <f t="shared" si="11"/>
        <v>#DIV/0!</v>
      </c>
      <c r="S19" s="13" t="e">
        <f t="shared" si="12"/>
        <v>#DIV/0!</v>
      </c>
      <c r="T19" s="13" t="e">
        <f t="shared" si="13"/>
        <v>#DIV/0!</v>
      </c>
      <c r="U19" t="e">
        <f t="shared" si="14"/>
        <v>#DIV/0!</v>
      </c>
      <c r="V19" t="e">
        <f t="shared" si="15"/>
        <v>#DIV/0!</v>
      </c>
      <c r="W19" t="e">
        <f t="shared" si="16"/>
        <v>#DIV/0!</v>
      </c>
    </row>
    <row r="20" spans="1:23" x14ac:dyDescent="0.2">
      <c r="M20" s="29"/>
    </row>
    <row r="22" spans="1:23" x14ac:dyDescent="0.2">
      <c r="E22" s="28"/>
    </row>
    <row r="23" spans="1:23" x14ac:dyDescent="0.2">
      <c r="B23" t="s">
        <v>54</v>
      </c>
      <c r="E23" s="28"/>
    </row>
    <row r="24" spans="1:23" x14ac:dyDescent="0.2">
      <c r="B24" t="s">
        <v>46</v>
      </c>
    </row>
    <row r="25" spans="1:23" x14ac:dyDescent="0.2">
      <c r="B25" t="s">
        <v>55</v>
      </c>
    </row>
    <row r="26" spans="1:23" x14ac:dyDescent="0.2">
      <c r="B26" t="s">
        <v>56</v>
      </c>
      <c r="R26" s="25"/>
      <c r="S26" s="25"/>
      <c r="T26" s="25"/>
      <c r="U26" s="25"/>
      <c r="V26" s="25"/>
    </row>
    <row r="27" spans="1:23" x14ac:dyDescent="0.2">
      <c r="B27" t="s">
        <v>57</v>
      </c>
      <c r="I27" s="14"/>
      <c r="J27" s="14"/>
      <c r="K27" s="3"/>
    </row>
    <row r="28" spans="1:23" x14ac:dyDescent="0.2">
      <c r="B28" t="s">
        <v>61</v>
      </c>
      <c r="I28" s="14"/>
      <c r="J28" s="14"/>
    </row>
    <row r="29" spans="1:23" x14ac:dyDescent="0.2">
      <c r="B29" t="s">
        <v>60</v>
      </c>
      <c r="I29" s="14"/>
      <c r="J29" s="14"/>
    </row>
    <row r="30" spans="1:23" x14ac:dyDescent="0.2">
      <c r="B30" t="s">
        <v>62</v>
      </c>
      <c r="I30" s="14"/>
      <c r="J30" s="14"/>
    </row>
    <row r="31" spans="1:23" x14ac:dyDescent="0.2">
      <c r="B31" t="s">
        <v>63</v>
      </c>
      <c r="I31" s="14"/>
      <c r="J31" s="14"/>
    </row>
    <row r="32" spans="1:23" x14ac:dyDescent="0.2">
      <c r="I32" s="14"/>
      <c r="J32" s="14"/>
    </row>
    <row r="33" spans="1:23" x14ac:dyDescent="0.2">
      <c r="I33" s="14"/>
      <c r="J33" s="14"/>
    </row>
    <row r="34" spans="1:23" x14ac:dyDescent="0.2">
      <c r="I34" s="14"/>
      <c r="J34" s="14"/>
    </row>
    <row r="37" spans="1:23" x14ac:dyDescent="0.2">
      <c r="A37" s="38" t="s">
        <v>45</v>
      </c>
      <c r="L37" t="s">
        <v>123</v>
      </c>
    </row>
    <row r="38" spans="1:23" ht="70" x14ac:dyDescent="0.2">
      <c r="A38" s="4" t="s">
        <v>2</v>
      </c>
      <c r="B38" s="4" t="s">
        <v>0</v>
      </c>
      <c r="C38" s="4" t="s">
        <v>3</v>
      </c>
      <c r="D38" s="4" t="s">
        <v>4</v>
      </c>
      <c r="E38" s="4" t="s">
        <v>5</v>
      </c>
      <c r="F38" s="4" t="s">
        <v>6</v>
      </c>
      <c r="G38" s="4" t="s">
        <v>7</v>
      </c>
      <c r="H38" s="5" t="s">
        <v>59</v>
      </c>
      <c r="I38" s="5" t="s">
        <v>9</v>
      </c>
      <c r="J38" s="5" t="s">
        <v>10</v>
      </c>
      <c r="K38" s="5" t="s">
        <v>11</v>
      </c>
      <c r="L38" s="5" t="s">
        <v>12</v>
      </c>
      <c r="M38" s="5" t="s">
        <v>13</v>
      </c>
      <c r="N38" s="5" t="s">
        <v>14</v>
      </c>
      <c r="O38" s="5" t="s">
        <v>15</v>
      </c>
      <c r="P38" s="4" t="s">
        <v>58</v>
      </c>
      <c r="Q38" s="4" t="s">
        <v>17</v>
      </c>
      <c r="R38" s="4" t="s">
        <v>11</v>
      </c>
      <c r="S38" s="4" t="s">
        <v>35</v>
      </c>
      <c r="T38" s="4" t="s">
        <v>34</v>
      </c>
      <c r="U38" s="6" t="s">
        <v>28</v>
      </c>
      <c r="V38" s="6" t="s">
        <v>29</v>
      </c>
      <c r="W38" s="4" t="s">
        <v>64</v>
      </c>
    </row>
    <row r="39" spans="1:23" x14ac:dyDescent="0.2">
      <c r="A39" t="s">
        <v>1</v>
      </c>
      <c r="B39" s="14" t="s">
        <v>18</v>
      </c>
      <c r="C39" s="14" t="s">
        <v>120</v>
      </c>
      <c r="D39" s="41">
        <v>250</v>
      </c>
      <c r="E39" s="41">
        <v>200</v>
      </c>
      <c r="F39" s="41">
        <v>32</v>
      </c>
      <c r="G39" s="8">
        <f>F39/E39</f>
        <v>0.16</v>
      </c>
      <c r="H39" s="9">
        <f>((D39)*(E39+1))/(F39+1)</f>
        <v>1522.7272727272727</v>
      </c>
      <c r="I39" s="10">
        <f>((E39+1)*(D39+F39+1)*(E39-F39)*D39)/(((F39+1)^2)*(F39+2))</f>
        <v>64524.550315994165</v>
      </c>
      <c r="J39" s="10">
        <f>SQRT(I39)</f>
        <v>254.01683077306939</v>
      </c>
      <c r="K39" s="10">
        <f>1.96*(J39)</f>
        <v>497.87298831521599</v>
      </c>
      <c r="L39" s="42">
        <v>53</v>
      </c>
      <c r="M39" s="42">
        <v>78</v>
      </c>
      <c r="N39" s="10">
        <f>M39/L39</f>
        <v>1.4716981132075471</v>
      </c>
      <c r="O39" s="12">
        <f>D39*N39</f>
        <v>367.92452830188677</v>
      </c>
      <c r="P39" s="13">
        <f>H39*N39</f>
        <v>2240.9948542024013</v>
      </c>
      <c r="Q39" s="14">
        <f>((E39+1)*(O39+F39+1)*(E39-F39)*O39)/(((F39+1)^2)*(F39+2))</f>
        <v>134530.23815906679</v>
      </c>
      <c r="R39" s="13">
        <f>1.96*SQRT(Q39)</f>
        <v>718.89593329763045</v>
      </c>
      <c r="S39" s="13">
        <f>P39-R39</f>
        <v>1522.0989209047707</v>
      </c>
      <c r="T39" s="13">
        <f>P39+R39</f>
        <v>2959.8907875000318</v>
      </c>
      <c r="U39" s="14">
        <f>R39/P39*100</f>
        <v>32.079321018945166</v>
      </c>
      <c r="V39" s="14">
        <f>((2*(Q39^0.5))/P39)*100</f>
        <v>32.734001039739965</v>
      </c>
      <c r="W39">
        <f t="shared" ref="W39" si="18">H39*(M39/L39)</f>
        <v>2240.9948542024013</v>
      </c>
    </row>
    <row r="40" spans="1:23" x14ac:dyDescent="0.2">
      <c r="A40" t="s">
        <v>1</v>
      </c>
      <c r="B40" t="s">
        <v>19</v>
      </c>
      <c r="C40" s="14" t="s">
        <v>120</v>
      </c>
      <c r="D40" s="41">
        <v>0</v>
      </c>
      <c r="E40" s="41">
        <v>0</v>
      </c>
      <c r="F40" s="41">
        <v>0</v>
      </c>
      <c r="G40" s="8" t="e">
        <f t="shared" ref="G40:G41" si="19">F40/E40</f>
        <v>#DIV/0!</v>
      </c>
      <c r="H40" s="9">
        <f>((D40)*(E40+1))/(F40+1)</f>
        <v>0</v>
      </c>
      <c r="I40" s="10">
        <f>((E40+1)*(D40+F40+1)*(E40-F40)*D40)/(((F40+1)^2)*(F40+2))</f>
        <v>0</v>
      </c>
      <c r="J40" s="10">
        <f>SQRT(I40)</f>
        <v>0</v>
      </c>
      <c r="K40" s="10">
        <f>1.96*(J40)</f>
        <v>0</v>
      </c>
      <c r="L40" s="42">
        <v>53</v>
      </c>
      <c r="M40" s="42">
        <v>78</v>
      </c>
      <c r="N40" s="10">
        <f>M40/L40</f>
        <v>1.4716981132075471</v>
      </c>
      <c r="O40" s="12">
        <f>D40*N40</f>
        <v>0</v>
      </c>
      <c r="P40" s="13">
        <f>H40*N40</f>
        <v>0</v>
      </c>
      <c r="Q40" s="14">
        <f>((E40+1)*(O40+F40+1)*(E40-F40)*O40)/(((F40+1)^2)*(F40+2))</f>
        <v>0</v>
      </c>
      <c r="R40" s="13">
        <f>1.96*SQRT(Q40)</f>
        <v>0</v>
      </c>
      <c r="S40" s="13">
        <f>P40-R40</f>
        <v>0</v>
      </c>
      <c r="T40" s="13">
        <f>P40+R40</f>
        <v>0</v>
      </c>
      <c r="U40" t="e">
        <f>R40/P40*100</f>
        <v>#DIV/0!</v>
      </c>
      <c r="V40" t="e">
        <f>((2*(Q40^0.5))/P40)*100</f>
        <v>#DIV/0!</v>
      </c>
      <c r="W40">
        <f>H40*(M40/L40)</f>
        <v>0</v>
      </c>
    </row>
    <row r="41" spans="1:23" x14ac:dyDescent="0.2">
      <c r="A41" t="s">
        <v>1</v>
      </c>
      <c r="B41" t="s">
        <v>41</v>
      </c>
      <c r="C41" s="14" t="s">
        <v>120</v>
      </c>
      <c r="D41">
        <f>SUM(D39:D40)</f>
        <v>250</v>
      </c>
      <c r="E41">
        <f>SUM(E39:E40)</f>
        <v>200</v>
      </c>
      <c r="F41" s="16">
        <f>SUM(F39:F40)</f>
        <v>32</v>
      </c>
      <c r="G41" s="8">
        <f t="shared" si="19"/>
        <v>0.16</v>
      </c>
      <c r="H41" s="9">
        <f>((D41)*(E41+1))/(F41+1)</f>
        <v>1522.7272727272727</v>
      </c>
      <c r="I41" s="10">
        <f>((E41+1)*(D41+F41+1)*(E41-F41)*D41)/(((F41+1)^2)*(F41+2))</f>
        <v>64524.550315994165</v>
      </c>
      <c r="J41" s="10">
        <f>SQRT(I41)</f>
        <v>254.01683077306939</v>
      </c>
      <c r="K41" s="10">
        <f>1.96*(J41)</f>
        <v>497.87298831521599</v>
      </c>
      <c r="L41" s="29"/>
      <c r="M41" s="29"/>
      <c r="N41" s="10" t="e">
        <f>M41/L41</f>
        <v>#DIV/0!</v>
      </c>
      <c r="O41" s="12" t="e">
        <f>D41*N41</f>
        <v>#DIV/0!</v>
      </c>
      <c r="P41" s="13" t="e">
        <f>H41*N41</f>
        <v>#DIV/0!</v>
      </c>
      <c r="Q41" s="14" t="e">
        <f>((E41+1)*(O41+F41+1)*(E41-F41)*O41)/(((F41+1)^2)*(F41+2))</f>
        <v>#DIV/0!</v>
      </c>
      <c r="R41" s="13" t="e">
        <f>1.96*SQRT(Q41)</f>
        <v>#DIV/0!</v>
      </c>
      <c r="S41" s="13" t="e">
        <f>P41-R41</f>
        <v>#DIV/0!</v>
      </c>
      <c r="T41" s="13" t="e">
        <f>P41+R41</f>
        <v>#DIV/0!</v>
      </c>
      <c r="U41" s="14" t="e">
        <f>R41/P41*100</f>
        <v>#DIV/0!</v>
      </c>
      <c r="V41" s="14" t="e">
        <f>((2*(Q41^0.5))/P41)*100</f>
        <v>#DIV/0!</v>
      </c>
      <c r="W41" t="e">
        <f t="shared" ref="W41" si="20">H41*(M41/L41)</f>
        <v>#DIV/0!</v>
      </c>
    </row>
    <row r="45" spans="1:23" x14ac:dyDescent="0.2">
      <c r="A45" t="s">
        <v>126</v>
      </c>
    </row>
    <row r="46" spans="1:23" ht="70" x14ac:dyDescent="0.2">
      <c r="A46" s="4" t="s">
        <v>2</v>
      </c>
      <c r="B46" s="4" t="s">
        <v>0</v>
      </c>
      <c r="C46" s="4" t="s">
        <v>3</v>
      </c>
      <c r="D46" s="4" t="s">
        <v>4</v>
      </c>
      <c r="E46" s="4" t="s">
        <v>5</v>
      </c>
      <c r="F46" s="4" t="s">
        <v>6</v>
      </c>
      <c r="G46" s="4" t="s">
        <v>7</v>
      </c>
      <c r="H46" s="5" t="s">
        <v>8</v>
      </c>
      <c r="I46" s="5" t="s">
        <v>9</v>
      </c>
      <c r="J46" s="5" t="s">
        <v>10</v>
      </c>
      <c r="K46" s="5" t="s">
        <v>11</v>
      </c>
      <c r="L46" s="5" t="s">
        <v>12</v>
      </c>
      <c r="M46" s="5" t="s">
        <v>13</v>
      </c>
      <c r="N46" s="5" t="s">
        <v>14</v>
      </c>
      <c r="O46" s="5" t="s">
        <v>15</v>
      </c>
      <c r="P46" s="4" t="s">
        <v>16</v>
      </c>
      <c r="Q46" s="4" t="s">
        <v>17</v>
      </c>
      <c r="R46" s="4" t="s">
        <v>11</v>
      </c>
      <c r="S46" s="4"/>
      <c r="T46" s="4"/>
      <c r="U46" s="6"/>
      <c r="V46" s="6"/>
      <c r="W46" t="s">
        <v>64</v>
      </c>
    </row>
    <row r="47" spans="1:23" x14ac:dyDescent="0.2">
      <c r="A47" t="s">
        <v>1</v>
      </c>
      <c r="B47" t="s">
        <v>31</v>
      </c>
      <c r="C47" s="14" t="s">
        <v>120</v>
      </c>
      <c r="D47" s="41">
        <v>0</v>
      </c>
      <c r="E47" s="41">
        <v>0</v>
      </c>
      <c r="F47" s="41">
        <v>0</v>
      </c>
      <c r="G47" s="8" t="e">
        <f t="shared" ref="G47:G55" si="21">F47/E47</f>
        <v>#DIV/0!</v>
      </c>
      <c r="H47" s="9">
        <f t="shared" ref="H47:H55" si="22">((D47)*(E47+1))/(F47+1)</f>
        <v>0</v>
      </c>
      <c r="I47" s="10">
        <f t="shared" ref="I47:I52" si="23">((E47+1)*(D47+F47+1)*(E47-F47)*D47)/(((F47+1)^2)*(F47+2))</f>
        <v>0</v>
      </c>
      <c r="J47" s="10">
        <f t="shared" ref="J47:J55" si="24">SQRT(I47)</f>
        <v>0</v>
      </c>
      <c r="K47" s="10">
        <f t="shared" ref="K47:K55" si="25">1.96*(J47)</f>
        <v>0</v>
      </c>
      <c r="L47" s="42">
        <v>53</v>
      </c>
      <c r="M47" s="42">
        <v>78</v>
      </c>
      <c r="N47" s="10">
        <f t="shared" ref="N47:N55" si="26">M47/L47</f>
        <v>1.4716981132075471</v>
      </c>
      <c r="O47" s="12">
        <f t="shared" ref="O47:O55" si="27">D47*N47</f>
        <v>0</v>
      </c>
      <c r="P47" s="13">
        <f t="shared" ref="P47:P55" si="28">H47*N47</f>
        <v>0</v>
      </c>
      <c r="Q47" s="14">
        <f t="shared" ref="Q47:Q55" si="29">((E47+1)*(O47+F47+1)*(E47-F47)*O47)/(((F47+1)^2)*(F47+2))</f>
        <v>0</v>
      </c>
      <c r="R47" s="13">
        <f t="shared" ref="R47:R55" si="30">1.96*SQRT(Q47)</f>
        <v>0</v>
      </c>
      <c r="S47" s="13">
        <f t="shared" ref="S47:S55" si="31">P47-R47</f>
        <v>0</v>
      </c>
      <c r="T47" s="13">
        <f t="shared" ref="T47:T55" si="32">P47+R47</f>
        <v>0</v>
      </c>
      <c r="U47" t="e">
        <f>R47/P47*100</f>
        <v>#DIV/0!</v>
      </c>
      <c r="V47" t="e">
        <f>((2*(Q47^0.5))/P47)*100</f>
        <v>#DIV/0!</v>
      </c>
      <c r="W47">
        <f>H47*(M47/L47)</f>
        <v>0</v>
      </c>
    </row>
    <row r="48" spans="1:23" x14ac:dyDescent="0.2">
      <c r="A48" s="14" t="s">
        <v>1</v>
      </c>
      <c r="B48" s="23" t="s">
        <v>21</v>
      </c>
      <c r="C48" s="14" t="s">
        <v>120</v>
      </c>
      <c r="D48" s="41">
        <v>584</v>
      </c>
      <c r="E48" s="41">
        <v>336</v>
      </c>
      <c r="F48" s="41">
        <v>40</v>
      </c>
      <c r="G48" s="8">
        <f t="shared" si="21"/>
        <v>0.11904761904761904</v>
      </c>
      <c r="H48" s="9">
        <f t="shared" si="22"/>
        <v>4800.1951219512193</v>
      </c>
      <c r="I48" s="10">
        <f t="shared" si="23"/>
        <v>515700.40508767456</v>
      </c>
      <c r="J48" s="10">
        <f t="shared" si="24"/>
        <v>718.1228342614337</v>
      </c>
      <c r="K48" s="10">
        <f t="shared" si="25"/>
        <v>1407.5207551524099</v>
      </c>
      <c r="L48" s="42">
        <v>53</v>
      </c>
      <c r="M48" s="42">
        <v>78</v>
      </c>
      <c r="N48" s="10">
        <f t="shared" si="26"/>
        <v>1.4716981132075471</v>
      </c>
      <c r="O48" s="12">
        <f t="shared" si="27"/>
        <v>859.47169811320748</v>
      </c>
      <c r="P48" s="13">
        <f t="shared" si="28"/>
        <v>7064.4381040036806</v>
      </c>
      <c r="Q48" s="14">
        <f t="shared" si="29"/>
        <v>1093468.4473957266</v>
      </c>
      <c r="R48" s="13">
        <f t="shared" si="30"/>
        <v>2049.5532165609711</v>
      </c>
      <c r="S48" s="13">
        <f t="shared" si="31"/>
        <v>5014.8848874427094</v>
      </c>
      <c r="T48" s="13">
        <f t="shared" si="32"/>
        <v>9113.9913205646517</v>
      </c>
      <c r="U48" s="14">
        <f t="shared" ref="U48:U50" si="33">R48/P48*100</f>
        <v>29.012260938338645</v>
      </c>
      <c r="V48" s="14">
        <f t="shared" ref="V48:V50" si="34">((2*(Q48^0.5))/P48)*100</f>
        <v>29.604347896263928</v>
      </c>
      <c r="W48">
        <f t="shared" ref="W48:W55" si="35">H48*(M48/L48)</f>
        <v>7064.4381040036806</v>
      </c>
    </row>
    <row r="49" spans="1:23" x14ac:dyDescent="0.2">
      <c r="A49" t="s">
        <v>1</v>
      </c>
      <c r="B49" s="15" t="s">
        <v>25</v>
      </c>
      <c r="C49" s="14" t="s">
        <v>120</v>
      </c>
      <c r="D49" s="41">
        <v>99</v>
      </c>
      <c r="E49" s="41">
        <v>69</v>
      </c>
      <c r="F49" s="41">
        <v>9</v>
      </c>
      <c r="G49" s="8">
        <f t="shared" si="21"/>
        <v>0.13043478260869565</v>
      </c>
      <c r="H49" s="9">
        <f t="shared" si="22"/>
        <v>693</v>
      </c>
      <c r="I49" s="10">
        <f t="shared" si="23"/>
        <v>41202</v>
      </c>
      <c r="J49" s="10">
        <f t="shared" si="24"/>
        <v>202.98275788844725</v>
      </c>
      <c r="K49" s="10">
        <f t="shared" si="25"/>
        <v>397.84620546135659</v>
      </c>
      <c r="L49" s="42">
        <v>53</v>
      </c>
      <c r="M49" s="42">
        <v>78</v>
      </c>
      <c r="N49" s="10">
        <f t="shared" si="26"/>
        <v>1.4716981132075471</v>
      </c>
      <c r="O49" s="12">
        <f>D49*N49</f>
        <v>145.69811320754715</v>
      </c>
      <c r="P49" s="13">
        <f t="shared" si="28"/>
        <v>1019.8867924528302</v>
      </c>
      <c r="Q49" s="14">
        <f t="shared" si="29"/>
        <v>86615.154147383379</v>
      </c>
      <c r="R49" s="13">
        <f t="shared" si="30"/>
        <v>576.83687137057041</v>
      </c>
      <c r="S49" s="13">
        <f t="shared" si="31"/>
        <v>443.04992108225974</v>
      </c>
      <c r="T49" s="13">
        <f t="shared" si="32"/>
        <v>1596.7236638234006</v>
      </c>
      <c r="U49">
        <f t="shared" si="33"/>
        <v>56.558911796796231</v>
      </c>
      <c r="V49">
        <f t="shared" si="34"/>
        <v>57.713175302853294</v>
      </c>
    </row>
    <row r="50" spans="1:23" x14ac:dyDescent="0.2">
      <c r="A50" t="s">
        <v>1</v>
      </c>
      <c r="B50" t="s">
        <v>26</v>
      </c>
      <c r="C50" s="14" t="s">
        <v>120</v>
      </c>
      <c r="D50" s="41">
        <v>142</v>
      </c>
      <c r="E50" s="41">
        <v>84</v>
      </c>
      <c r="F50" s="41">
        <v>5</v>
      </c>
      <c r="G50" s="8">
        <f t="shared" si="21"/>
        <v>5.9523809523809521E-2</v>
      </c>
      <c r="H50" s="9">
        <f>((D50)*(E50+1))/(F50+1)</f>
        <v>2011.6666666666667</v>
      </c>
      <c r="I50" s="10">
        <f>((E50+1)*(D50+F50+1)*(E50-F50)*D50)/(((F50+1)^2)*(F50+2))</f>
        <v>560009.68253968249</v>
      </c>
      <c r="J50" s="10">
        <f t="shared" si="24"/>
        <v>748.33794674577507</v>
      </c>
      <c r="K50" s="10">
        <f t="shared" si="25"/>
        <v>1466.742375621719</v>
      </c>
      <c r="L50" s="42">
        <v>53</v>
      </c>
      <c r="M50" s="42">
        <v>78</v>
      </c>
      <c r="N50" s="10">
        <f t="shared" si="26"/>
        <v>1.4716981132075471</v>
      </c>
      <c r="O50" s="12">
        <f>D50*N50</f>
        <v>208.98113207547169</v>
      </c>
      <c r="P50" s="13">
        <f t="shared" si="28"/>
        <v>2960.566037735849</v>
      </c>
      <c r="Q50" s="14">
        <f t="shared" si="29"/>
        <v>1197161.9340894066</v>
      </c>
      <c r="R50" s="13">
        <f t="shared" si="30"/>
        <v>2144.531950332721</v>
      </c>
      <c r="S50" s="13">
        <f t="shared" si="31"/>
        <v>816.03408740312807</v>
      </c>
      <c r="T50" s="13">
        <f t="shared" si="32"/>
        <v>5105.09798806857</v>
      </c>
      <c r="U50">
        <f t="shared" si="33"/>
        <v>72.436551760648911</v>
      </c>
      <c r="V50">
        <f t="shared" si="34"/>
        <v>73.914848735356031</v>
      </c>
    </row>
    <row r="51" spans="1:23" x14ac:dyDescent="0.2">
      <c r="A51" t="s">
        <v>1</v>
      </c>
      <c r="B51" t="s">
        <v>47</v>
      </c>
      <c r="C51" s="14" t="s">
        <v>120</v>
      </c>
      <c r="D51" s="41">
        <v>2</v>
      </c>
      <c r="E51" s="41">
        <v>2</v>
      </c>
      <c r="F51" s="41">
        <v>0</v>
      </c>
      <c r="G51" s="8">
        <f t="shared" si="21"/>
        <v>0</v>
      </c>
      <c r="H51" s="9">
        <f>((D51)*(E51+1))/(F51+1)</f>
        <v>6</v>
      </c>
      <c r="I51" s="10">
        <f>((E51+1)*(D51+F51+1)*(E51-F51)*D51)/(((F51+1)^2)*(F51+2))</f>
        <v>18</v>
      </c>
      <c r="J51" s="10">
        <f t="shared" si="24"/>
        <v>4.2426406871192848</v>
      </c>
      <c r="K51" s="10">
        <f t="shared" si="25"/>
        <v>8.3155757467537974</v>
      </c>
      <c r="L51" s="42">
        <v>53</v>
      </c>
      <c r="M51" s="42">
        <v>78</v>
      </c>
      <c r="N51" s="10">
        <f t="shared" si="26"/>
        <v>1.4716981132075471</v>
      </c>
      <c r="O51" s="12">
        <f>D51*N51</f>
        <v>2.9433962264150941</v>
      </c>
      <c r="P51" s="13">
        <f t="shared" si="28"/>
        <v>8.8301886792452819</v>
      </c>
      <c r="Q51" s="14">
        <f t="shared" si="29"/>
        <v>34.820932716269127</v>
      </c>
      <c r="R51" s="13">
        <f t="shared" si="30"/>
        <v>11.565815800142222</v>
      </c>
      <c r="S51" s="13">
        <f t="shared" si="31"/>
        <v>-2.7356271208969396</v>
      </c>
      <c r="T51" s="13">
        <f t="shared" si="32"/>
        <v>20.396004479387503</v>
      </c>
      <c r="U51">
        <f>R51/P51*100</f>
        <v>130.98039260844826</v>
      </c>
      <c r="V51">
        <f>((2*(Q51^0.5))/P51)*100</f>
        <v>133.65346184535537</v>
      </c>
      <c r="W51">
        <f t="shared" si="35"/>
        <v>8.8301886792452819</v>
      </c>
    </row>
    <row r="52" spans="1:23" x14ac:dyDescent="0.2">
      <c r="A52" t="s">
        <v>1</v>
      </c>
      <c r="B52" t="s">
        <v>39</v>
      </c>
      <c r="C52" s="14" t="s">
        <v>120</v>
      </c>
      <c r="D52" s="41">
        <v>0</v>
      </c>
      <c r="E52" s="41">
        <v>0</v>
      </c>
      <c r="F52" s="41">
        <v>0</v>
      </c>
      <c r="G52" s="8" t="e">
        <f t="shared" si="21"/>
        <v>#DIV/0!</v>
      </c>
      <c r="H52" s="9">
        <f t="shared" si="22"/>
        <v>0</v>
      </c>
      <c r="I52" s="10">
        <f t="shared" si="23"/>
        <v>0</v>
      </c>
      <c r="J52" s="10">
        <f t="shared" si="24"/>
        <v>0</v>
      </c>
      <c r="K52" s="10">
        <f t="shared" si="25"/>
        <v>0</v>
      </c>
      <c r="L52" s="42">
        <v>53</v>
      </c>
      <c r="M52" s="42">
        <v>78</v>
      </c>
      <c r="N52" s="10">
        <f t="shared" si="26"/>
        <v>1.4716981132075471</v>
      </c>
      <c r="O52" s="12">
        <f t="shared" si="27"/>
        <v>0</v>
      </c>
      <c r="P52" s="13">
        <f t="shared" si="28"/>
        <v>0</v>
      </c>
      <c r="Q52" s="14">
        <f t="shared" si="29"/>
        <v>0</v>
      </c>
      <c r="R52" s="13">
        <f t="shared" si="30"/>
        <v>0</v>
      </c>
      <c r="S52" s="13">
        <f t="shared" si="31"/>
        <v>0</v>
      </c>
      <c r="T52" s="13">
        <f t="shared" si="32"/>
        <v>0</v>
      </c>
      <c r="U52" t="e">
        <f>R52/P52*100</f>
        <v>#DIV/0!</v>
      </c>
      <c r="V52" t="e">
        <f>((2*(Q52^0.5))/P52)*100</f>
        <v>#DIV/0!</v>
      </c>
      <c r="W52">
        <f t="shared" si="35"/>
        <v>0</v>
      </c>
    </row>
    <row r="53" spans="1:23" x14ac:dyDescent="0.2">
      <c r="A53" t="s">
        <v>1</v>
      </c>
      <c r="B53" t="s">
        <v>40</v>
      </c>
      <c r="C53" s="14" t="s">
        <v>120</v>
      </c>
      <c r="D53" s="41">
        <f>SUM(D47:D52)</f>
        <v>827</v>
      </c>
      <c r="E53" s="41">
        <f>SUM(E48:E52)</f>
        <v>491</v>
      </c>
      <c r="F53" s="41">
        <f>SUM(F48:F52)</f>
        <v>54</v>
      </c>
      <c r="G53" s="8">
        <f t="shared" si="21"/>
        <v>0.10997963340122199</v>
      </c>
      <c r="H53" s="9">
        <f t="shared" si="22"/>
        <v>7397.8909090909092</v>
      </c>
      <c r="I53" s="10">
        <f>((E53+1)*(D53+F53+1)*(E53-F53)*D53)/(((F53+1)^2)*(F53+2))</f>
        <v>925778.79371900822</v>
      </c>
      <c r="J53" s="10">
        <f t="shared" si="24"/>
        <v>962.17399347467722</v>
      </c>
      <c r="K53" s="10">
        <f t="shared" si="25"/>
        <v>1885.8610272103674</v>
      </c>
      <c r="L53" s="42">
        <v>53</v>
      </c>
      <c r="M53" s="42">
        <v>78</v>
      </c>
      <c r="N53" s="10">
        <f t="shared" si="26"/>
        <v>1.4716981132075471</v>
      </c>
      <c r="O53" s="12">
        <f t="shared" si="27"/>
        <v>1217.0943396226414</v>
      </c>
      <c r="P53" s="13">
        <f t="shared" si="28"/>
        <v>10887.462092624357</v>
      </c>
      <c r="Q53" s="14">
        <f t="shared" si="29"/>
        <v>1965063.9869110712</v>
      </c>
      <c r="R53" s="13">
        <f t="shared" si="30"/>
        <v>2747.5425041512226</v>
      </c>
      <c r="S53" s="13">
        <f t="shared" si="31"/>
        <v>8139.9195884731344</v>
      </c>
      <c r="T53" s="13">
        <f t="shared" si="32"/>
        <v>13635.00459677558</v>
      </c>
      <c r="U53">
        <f t="shared" ref="U53:U55" si="36">R53/P53*100</f>
        <v>25.235839911787412</v>
      </c>
      <c r="V53">
        <f t="shared" ref="V53:V55" si="37">((2*(Q53^0.5))/P53)*100</f>
        <v>25.750857052844299</v>
      </c>
      <c r="W53">
        <f t="shared" si="35"/>
        <v>10887.462092624357</v>
      </c>
    </row>
    <row r="54" spans="1:23" x14ac:dyDescent="0.2">
      <c r="A54" t="s">
        <v>1</v>
      </c>
      <c r="B54" t="s">
        <v>20</v>
      </c>
      <c r="C54" s="14" t="s">
        <v>120</v>
      </c>
      <c r="D54" s="41">
        <v>0</v>
      </c>
      <c r="E54" s="41">
        <v>0</v>
      </c>
      <c r="F54" s="41">
        <v>0</v>
      </c>
      <c r="G54" s="8" t="e">
        <f t="shared" si="21"/>
        <v>#DIV/0!</v>
      </c>
      <c r="H54" s="9">
        <f t="shared" si="22"/>
        <v>0</v>
      </c>
      <c r="I54" s="10">
        <f t="shared" ref="I54:I55" si="38">((E54+1)*(D54+F54+1)*(E54-F54)*D54)/(((F54+1)^2)*(F54+2))</f>
        <v>0</v>
      </c>
      <c r="J54" s="10">
        <f t="shared" si="24"/>
        <v>0</v>
      </c>
      <c r="K54" s="10">
        <f t="shared" si="25"/>
        <v>0</v>
      </c>
      <c r="L54" s="42">
        <v>53</v>
      </c>
      <c r="M54" s="42">
        <v>78</v>
      </c>
      <c r="N54" s="10">
        <f t="shared" si="26"/>
        <v>1.4716981132075471</v>
      </c>
      <c r="O54" s="12">
        <f t="shared" si="27"/>
        <v>0</v>
      </c>
      <c r="P54" s="13">
        <f t="shared" si="28"/>
        <v>0</v>
      </c>
      <c r="Q54" s="14">
        <f t="shared" si="29"/>
        <v>0</v>
      </c>
      <c r="R54" s="13">
        <f t="shared" si="30"/>
        <v>0</v>
      </c>
      <c r="S54" s="13">
        <f t="shared" si="31"/>
        <v>0</v>
      </c>
      <c r="T54" s="13">
        <f t="shared" si="32"/>
        <v>0</v>
      </c>
      <c r="U54" t="e">
        <f t="shared" si="36"/>
        <v>#DIV/0!</v>
      </c>
      <c r="V54" t="e">
        <f t="shared" si="37"/>
        <v>#DIV/0!</v>
      </c>
      <c r="W54">
        <f t="shared" si="35"/>
        <v>0</v>
      </c>
    </row>
    <row r="55" spans="1:23" x14ac:dyDescent="0.2">
      <c r="A55" t="s">
        <v>1</v>
      </c>
      <c r="B55" t="s">
        <v>38</v>
      </c>
      <c r="C55" s="14" t="s">
        <v>120</v>
      </c>
      <c r="D55" s="41">
        <v>1549</v>
      </c>
      <c r="E55" s="41">
        <v>938</v>
      </c>
      <c r="F55" s="41">
        <v>52</v>
      </c>
      <c r="G55" s="8">
        <f t="shared" si="21"/>
        <v>5.5437100213219619E-2</v>
      </c>
      <c r="H55" s="9">
        <f t="shared" si="22"/>
        <v>27443.603773584906</v>
      </c>
      <c r="I55" s="10">
        <f t="shared" si="38"/>
        <v>13610301.458882164</v>
      </c>
      <c r="J55" s="10">
        <f t="shared" si="24"/>
        <v>3689.2142061531431</v>
      </c>
      <c r="K55" s="10">
        <f t="shared" si="25"/>
        <v>7230.85984406016</v>
      </c>
      <c r="L55" s="42">
        <v>53</v>
      </c>
      <c r="M55" s="42">
        <v>78</v>
      </c>
      <c r="N55" s="10">
        <f t="shared" si="26"/>
        <v>1.4716981132075471</v>
      </c>
      <c r="O55" s="12">
        <f t="shared" si="27"/>
        <v>2279.6603773584902</v>
      </c>
      <c r="P55" s="13">
        <f t="shared" si="28"/>
        <v>40388.699893200428</v>
      </c>
      <c r="Q55" s="14">
        <f t="shared" si="29"/>
        <v>29165906.450533908</v>
      </c>
      <c r="R55" s="13">
        <f t="shared" si="30"/>
        <v>10585.071857118925</v>
      </c>
      <c r="S55" s="13">
        <f t="shared" si="31"/>
        <v>29803.628036081504</v>
      </c>
      <c r="T55" s="13">
        <f t="shared" si="32"/>
        <v>50973.771750319356</v>
      </c>
      <c r="U55">
        <f t="shared" si="36"/>
        <v>26.208003439350513</v>
      </c>
      <c r="V55">
        <f t="shared" si="37"/>
        <v>26.74286065239848</v>
      </c>
      <c r="W55">
        <f t="shared" si="35"/>
        <v>40388.699893200428</v>
      </c>
    </row>
    <row r="59" spans="1:23" x14ac:dyDescent="0.2">
      <c r="A59" s="38" t="s">
        <v>44</v>
      </c>
      <c r="L59" t="s">
        <v>128</v>
      </c>
    </row>
    <row r="60" spans="1:23" ht="70" x14ac:dyDescent="0.2">
      <c r="A60" s="4" t="s">
        <v>2</v>
      </c>
      <c r="B60" s="4" t="s">
        <v>0</v>
      </c>
      <c r="C60" s="4" t="s">
        <v>3</v>
      </c>
      <c r="D60" s="4" t="s">
        <v>4</v>
      </c>
      <c r="E60" s="4" t="s">
        <v>5</v>
      </c>
      <c r="F60" s="4" t="s">
        <v>6</v>
      </c>
      <c r="G60" s="4" t="s">
        <v>7</v>
      </c>
      <c r="H60" s="5" t="s">
        <v>59</v>
      </c>
      <c r="I60" s="5" t="s">
        <v>9</v>
      </c>
      <c r="J60" s="5" t="s">
        <v>10</v>
      </c>
      <c r="K60" s="5" t="s">
        <v>11</v>
      </c>
      <c r="L60" s="5" t="s">
        <v>12</v>
      </c>
      <c r="M60" s="5" t="s">
        <v>13</v>
      </c>
      <c r="N60" s="5" t="s">
        <v>14</v>
      </c>
      <c r="O60" s="5" t="s">
        <v>15</v>
      </c>
      <c r="P60" s="4" t="s">
        <v>58</v>
      </c>
      <c r="Q60" s="4" t="s">
        <v>17</v>
      </c>
      <c r="R60" s="4" t="s">
        <v>11</v>
      </c>
      <c r="S60" s="4" t="s">
        <v>35</v>
      </c>
      <c r="T60" s="4" t="s">
        <v>34</v>
      </c>
      <c r="U60" s="6" t="s">
        <v>28</v>
      </c>
      <c r="V60" s="6" t="s">
        <v>29</v>
      </c>
      <c r="W60" s="4" t="s">
        <v>64</v>
      </c>
    </row>
    <row r="61" spans="1:23" x14ac:dyDescent="0.2">
      <c r="A61" t="s">
        <v>1</v>
      </c>
      <c r="B61" s="14" t="s">
        <v>18</v>
      </c>
      <c r="C61" s="14" t="s">
        <v>120</v>
      </c>
      <c r="D61" s="41">
        <v>657</v>
      </c>
      <c r="E61" s="41">
        <v>461</v>
      </c>
      <c r="F61" s="41">
        <v>73</v>
      </c>
      <c r="G61" s="8">
        <f>F61/E61</f>
        <v>0.15835140997830802</v>
      </c>
      <c r="H61" s="9" t="e">
        <f>((#REF!)*(E61+1))/(F61+1)</f>
        <v>#REF!</v>
      </c>
      <c r="I61" s="10" t="e">
        <f>((E61+1)*(#REF!+F61+1)*(E61-F61)*#REF!)/(((F61+1)^2)*(F61+2))</f>
        <v>#REF!</v>
      </c>
      <c r="J61" s="10" t="e">
        <f>SQRT(I61)</f>
        <v>#REF!</v>
      </c>
      <c r="K61" s="10" t="e">
        <f>1.96*(J61)</f>
        <v>#REF!</v>
      </c>
      <c r="L61" s="42">
        <v>81</v>
      </c>
      <c r="M61" s="42">
        <v>115</v>
      </c>
      <c r="N61" s="10">
        <f>M61/L61</f>
        <v>1.4197530864197532</v>
      </c>
      <c r="O61" s="12" t="e">
        <f>#REF!*N61</f>
        <v>#REF!</v>
      </c>
      <c r="P61" s="13" t="e">
        <f>H61*N61</f>
        <v>#REF!</v>
      </c>
      <c r="Q61" s="14" t="e">
        <f>((E61+1)*(O61+F61+1)*(E61-F61)*O61)/(((F61+1)^2)*(F61+2))</f>
        <v>#REF!</v>
      </c>
      <c r="R61" s="13" t="e">
        <f>1.96*SQRT(Q61)</f>
        <v>#REF!</v>
      </c>
      <c r="S61" s="13" t="e">
        <f>P61-R61</f>
        <v>#REF!</v>
      </c>
      <c r="T61" s="13" t="e">
        <f>P61+R61</f>
        <v>#REF!</v>
      </c>
      <c r="U61" s="14" t="e">
        <f>R61/P61*100</f>
        <v>#REF!</v>
      </c>
      <c r="V61" s="14" t="e">
        <f>((2*(Q61^0.5))/P61)*100</f>
        <v>#REF!</v>
      </c>
      <c r="W61" t="e">
        <f t="shared" ref="W61" si="39">H61*(M61/L61)</f>
        <v>#REF!</v>
      </c>
    </row>
    <row r="62" spans="1:23" x14ac:dyDescent="0.2">
      <c r="A62" t="s">
        <v>1</v>
      </c>
      <c r="B62" t="s">
        <v>19</v>
      </c>
      <c r="C62" s="14" t="s">
        <v>120</v>
      </c>
      <c r="D62" s="41">
        <v>97</v>
      </c>
      <c r="E62" s="41">
        <v>0</v>
      </c>
      <c r="F62" s="41">
        <v>0</v>
      </c>
      <c r="G62" s="8" t="e">
        <f t="shared" ref="G62:G63" si="40">F62/E62</f>
        <v>#DIV/0!</v>
      </c>
      <c r="H62" s="9">
        <f>((D61)*(E62+1))/(F62+1)</f>
        <v>657</v>
      </c>
      <c r="I62" s="10">
        <f>((E62+1)*(D61+F62+1)*(E62-F62)*D61)/(((F62+1)^2)*(F62+2))</f>
        <v>0</v>
      </c>
      <c r="J62" s="10">
        <f>SQRT(I62)</f>
        <v>0</v>
      </c>
      <c r="K62" s="10">
        <f>1.96*(J62)</f>
        <v>0</v>
      </c>
      <c r="L62" s="42">
        <v>81</v>
      </c>
      <c r="M62" s="42">
        <v>115</v>
      </c>
      <c r="N62" s="10">
        <f>M62/L62</f>
        <v>1.4197530864197532</v>
      </c>
      <c r="O62" s="12">
        <f>D61*N62</f>
        <v>932.77777777777783</v>
      </c>
      <c r="P62" s="13">
        <f>H62*N62</f>
        <v>932.77777777777783</v>
      </c>
      <c r="Q62" s="14">
        <f>((E62+1)*(O62+F62+1)*(E62-F62)*O62)/(((F62+1)^2)*(F62+2))</f>
        <v>0</v>
      </c>
      <c r="R62" s="13">
        <f>1.96*SQRT(Q62)</f>
        <v>0</v>
      </c>
      <c r="S62" s="13">
        <f>P62-R62</f>
        <v>932.77777777777783</v>
      </c>
      <c r="T62" s="13">
        <f>P62+R62</f>
        <v>932.77777777777783</v>
      </c>
      <c r="U62">
        <f>R62/P62*100</f>
        <v>0</v>
      </c>
      <c r="V62">
        <f>((2*(Q62^0.5))/P62)*100</f>
        <v>0</v>
      </c>
      <c r="W62">
        <f>H62*(M62/L62)</f>
        <v>932.77777777777783</v>
      </c>
    </row>
    <row r="63" spans="1:23" x14ac:dyDescent="0.2">
      <c r="A63" t="s">
        <v>1</v>
      </c>
      <c r="B63" t="s">
        <v>41</v>
      </c>
      <c r="C63" s="14" t="s">
        <v>120</v>
      </c>
      <c r="D63">
        <f>SUM(D61:D61)</f>
        <v>657</v>
      </c>
      <c r="E63">
        <f>SUM(E61:E62)</f>
        <v>461</v>
      </c>
      <c r="F63" s="16">
        <f>SUM(F61:F62)</f>
        <v>73</v>
      </c>
      <c r="G63" s="8">
        <f t="shared" si="40"/>
        <v>0.15835140997830802</v>
      </c>
      <c r="H63" s="9">
        <f>((D63)*(E63+1))/(F63+1)</f>
        <v>4101.8108108108108</v>
      </c>
      <c r="I63" s="10">
        <f>((E63+1)*(D63+F63+1)*(E63-F63)*D63)/(((F63+1)^2)*(F63+2))</f>
        <v>209619.53092768445</v>
      </c>
      <c r="J63" s="10">
        <f>SQRT(I63)</f>
        <v>457.84225550694254</v>
      </c>
      <c r="K63" s="10">
        <f>1.96*(J63)</f>
        <v>897.37082079360732</v>
      </c>
      <c r="L63" s="42"/>
      <c r="M63" s="42"/>
      <c r="N63" s="10" t="e">
        <f>M63/L63</f>
        <v>#DIV/0!</v>
      </c>
      <c r="O63" s="12" t="e">
        <f>D63*N63</f>
        <v>#DIV/0!</v>
      </c>
      <c r="P63" s="13" t="e">
        <f>H63*N63</f>
        <v>#DIV/0!</v>
      </c>
      <c r="Q63" s="14" t="e">
        <f>((E63+1)*(O63+F63+1)*(E63-F63)*O63)/(((F63+1)^2)*(F63+2))</f>
        <v>#DIV/0!</v>
      </c>
      <c r="R63" s="13" t="e">
        <f>1.96*SQRT(Q63)</f>
        <v>#DIV/0!</v>
      </c>
      <c r="S63" s="13" t="e">
        <f>P63-R63</f>
        <v>#DIV/0!</v>
      </c>
      <c r="T63" s="13" t="e">
        <f>P63+R63</f>
        <v>#DIV/0!</v>
      </c>
      <c r="U63" s="14" t="e">
        <f>R63/P63*100</f>
        <v>#DIV/0!</v>
      </c>
      <c r="V63" s="14" t="e">
        <f>((2*(Q63^0.5))/P63)*100</f>
        <v>#DIV/0!</v>
      </c>
      <c r="W63" t="e">
        <f t="shared" ref="W63" si="41">H63*(M63/L63)</f>
        <v>#DIV/0!</v>
      </c>
    </row>
    <row r="67" spans="1:34" x14ac:dyDescent="0.2">
      <c r="A67" t="s">
        <v>53</v>
      </c>
    </row>
    <row r="68" spans="1:34" ht="70" x14ac:dyDescent="0.2">
      <c r="A68" s="4" t="s">
        <v>2</v>
      </c>
      <c r="B68" s="4" t="s">
        <v>0</v>
      </c>
      <c r="C68" s="4" t="s">
        <v>3</v>
      </c>
      <c r="D68" s="4" t="s">
        <v>4</v>
      </c>
      <c r="E68" s="4" t="s">
        <v>5</v>
      </c>
      <c r="F68" s="4" t="s">
        <v>6</v>
      </c>
      <c r="G68" s="4" t="s">
        <v>7</v>
      </c>
      <c r="H68" s="5" t="s">
        <v>8</v>
      </c>
      <c r="I68" s="5" t="s">
        <v>9</v>
      </c>
      <c r="J68" s="5" t="s">
        <v>10</v>
      </c>
      <c r="K68" s="5" t="s">
        <v>11</v>
      </c>
      <c r="L68" s="5" t="s">
        <v>12</v>
      </c>
      <c r="M68" s="5" t="s">
        <v>13</v>
      </c>
      <c r="N68" s="5" t="s">
        <v>14</v>
      </c>
      <c r="O68" s="5" t="s">
        <v>15</v>
      </c>
      <c r="P68" s="4" t="s">
        <v>16</v>
      </c>
      <c r="Q68" s="4" t="s">
        <v>17</v>
      </c>
      <c r="R68" s="4" t="s">
        <v>11</v>
      </c>
      <c r="S68" s="4"/>
      <c r="T68" s="4"/>
      <c r="U68" s="6"/>
      <c r="V68" s="6"/>
      <c r="W68" t="s">
        <v>64</v>
      </c>
    </row>
    <row r="69" spans="1:34" x14ac:dyDescent="0.2">
      <c r="A69" t="s">
        <v>1</v>
      </c>
      <c r="B69" t="s">
        <v>31</v>
      </c>
      <c r="C69" s="14" t="s">
        <v>120</v>
      </c>
      <c r="D69" s="41">
        <v>0</v>
      </c>
      <c r="E69" s="41">
        <v>0</v>
      </c>
      <c r="F69" s="41">
        <v>0</v>
      </c>
      <c r="G69" s="8" t="e">
        <f t="shared" ref="G69:G77" si="42">F69/E69</f>
        <v>#DIV/0!</v>
      </c>
      <c r="H69" s="9">
        <f t="shared" ref="H69:H77" si="43">((D69)*(E69+1))/(F69+1)</f>
        <v>0</v>
      </c>
      <c r="I69" s="10">
        <f t="shared" ref="I69:I74" si="44">((E69+1)*(D69+F69+1)*(E69-F69)*D69)/(((F69+1)^2)*(F69+2))</f>
        <v>0</v>
      </c>
      <c r="J69" s="10">
        <f t="shared" ref="J69:J77" si="45">SQRT(I69)</f>
        <v>0</v>
      </c>
      <c r="K69" s="10">
        <f t="shared" ref="K69:K77" si="46">1.96*(J69)</f>
        <v>0</v>
      </c>
      <c r="L69" s="42">
        <v>81</v>
      </c>
      <c r="M69" s="42">
        <v>115</v>
      </c>
      <c r="N69" s="10">
        <f t="shared" ref="N69:N77" si="47">M69/L69</f>
        <v>1.4197530864197532</v>
      </c>
      <c r="O69" s="12">
        <f t="shared" ref="O69:O77" si="48">D69*N69</f>
        <v>0</v>
      </c>
      <c r="P69" s="13">
        <f t="shared" ref="P69:P77" si="49">H69*N69</f>
        <v>0</v>
      </c>
      <c r="Q69" s="14">
        <f t="shared" ref="Q69:Q77" si="50">((E69+1)*(O69+F69+1)*(E69-F69)*O69)/(((F69+1)^2)*(F69+2))</f>
        <v>0</v>
      </c>
      <c r="R69" s="13">
        <f t="shared" ref="R69:R77" si="51">1.96*SQRT(Q69)</f>
        <v>0</v>
      </c>
      <c r="S69" s="13">
        <f t="shared" ref="S69:S77" si="52">P69-R69</f>
        <v>0</v>
      </c>
      <c r="T69" s="13">
        <f t="shared" ref="T69:T77" si="53">P69+R69</f>
        <v>0</v>
      </c>
      <c r="U69" t="e">
        <f>R69/P69*100</f>
        <v>#DIV/0!</v>
      </c>
      <c r="V69" t="e">
        <f>((2*(Q69^0.5))/P69)*100</f>
        <v>#DIV/0!</v>
      </c>
      <c r="W69">
        <f>H69*(M69/L69)</f>
        <v>0</v>
      </c>
    </row>
    <row r="70" spans="1:34" ht="17" thickBot="1" x14ac:dyDescent="0.25">
      <c r="A70" s="14" t="s">
        <v>1</v>
      </c>
      <c r="B70" s="23" t="s">
        <v>21</v>
      </c>
      <c r="C70" s="14" t="s">
        <v>120</v>
      </c>
      <c r="D70" s="41">
        <v>166</v>
      </c>
      <c r="E70" s="41">
        <v>105</v>
      </c>
      <c r="F70" s="41">
        <v>16</v>
      </c>
      <c r="G70" s="8">
        <f t="shared" si="42"/>
        <v>0.15238095238095239</v>
      </c>
      <c r="H70" s="9">
        <f t="shared" si="43"/>
        <v>1035.0588235294117</v>
      </c>
      <c r="I70" s="10">
        <f t="shared" si="44"/>
        <v>55091.513264129178</v>
      </c>
      <c r="J70" s="10">
        <f t="shared" si="45"/>
        <v>234.71581383479295</v>
      </c>
      <c r="K70" s="10">
        <f t="shared" si="46"/>
        <v>460.04299511619416</v>
      </c>
      <c r="L70" s="42">
        <v>81</v>
      </c>
      <c r="M70" s="42">
        <v>115</v>
      </c>
      <c r="N70" s="10">
        <f t="shared" si="47"/>
        <v>1.4197530864197532</v>
      </c>
      <c r="O70" s="12">
        <f t="shared" si="48"/>
        <v>235.67901234567904</v>
      </c>
      <c r="P70" s="13">
        <f t="shared" si="49"/>
        <v>1469.527959331881</v>
      </c>
      <c r="Q70" s="14">
        <f t="shared" si="50"/>
        <v>107997.9729760534</v>
      </c>
      <c r="R70" s="13">
        <f t="shared" si="51"/>
        <v>644.11568292101583</v>
      </c>
      <c r="S70" s="13">
        <f t="shared" si="52"/>
        <v>825.41227641086516</v>
      </c>
      <c r="T70" s="13">
        <f t="shared" si="53"/>
        <v>2113.6436422528968</v>
      </c>
      <c r="U70" s="14">
        <f t="shared" ref="U70:U72" si="54">R70/P70*100</f>
        <v>43.831468386206289</v>
      </c>
      <c r="V70" s="14">
        <f t="shared" ref="V70:V72" si="55">((2*(Q70^0.5))/P70)*100</f>
        <v>44.725988149190094</v>
      </c>
      <c r="W70">
        <f t="shared" ref="W70:W77" si="56">H70*(M70/L70)</f>
        <v>1469.527959331881</v>
      </c>
    </row>
    <row r="71" spans="1:34" ht="17" thickBot="1" x14ac:dyDescent="0.25">
      <c r="A71" t="s">
        <v>1</v>
      </c>
      <c r="B71" s="15" t="s">
        <v>25</v>
      </c>
      <c r="C71" s="14" t="s">
        <v>120</v>
      </c>
      <c r="D71" s="41">
        <v>82</v>
      </c>
      <c r="E71" s="41">
        <v>66</v>
      </c>
      <c r="F71" s="41">
        <v>14</v>
      </c>
      <c r="G71" s="8">
        <f t="shared" si="42"/>
        <v>0.21212121212121213</v>
      </c>
      <c r="H71" s="9">
        <f t="shared" si="43"/>
        <v>366.26666666666665</v>
      </c>
      <c r="I71" s="10">
        <f t="shared" si="44"/>
        <v>7697.7044444444446</v>
      </c>
      <c r="J71" s="10">
        <f t="shared" si="45"/>
        <v>87.7365627571792</v>
      </c>
      <c r="K71" s="10">
        <f t="shared" si="46"/>
        <v>171.96366300407124</v>
      </c>
      <c r="L71" s="42">
        <v>81</v>
      </c>
      <c r="M71" s="42">
        <v>115</v>
      </c>
      <c r="N71" s="10">
        <f t="shared" si="47"/>
        <v>1.4197530864197532</v>
      </c>
      <c r="O71" s="12">
        <f t="shared" si="48"/>
        <v>116.41975308641976</v>
      </c>
      <c r="P71" s="13">
        <f t="shared" si="49"/>
        <v>520.00823045267487</v>
      </c>
      <c r="Q71" s="14">
        <f t="shared" si="50"/>
        <v>14806.859870615928</v>
      </c>
      <c r="R71" s="13">
        <f t="shared" si="51"/>
        <v>238.49954481918439</v>
      </c>
      <c r="S71" s="13">
        <f t="shared" si="52"/>
        <v>281.50868563349047</v>
      </c>
      <c r="T71" s="13">
        <f t="shared" si="53"/>
        <v>758.50777527185926</v>
      </c>
      <c r="U71">
        <f t="shared" si="54"/>
        <v>45.86457114564648</v>
      </c>
      <c r="V71">
        <f t="shared" si="55"/>
        <v>46.800582801680086</v>
      </c>
      <c r="Z71" s="61" t="s">
        <v>103</v>
      </c>
      <c r="AA71" s="56" t="s">
        <v>0</v>
      </c>
      <c r="AB71" s="56" t="s">
        <v>3</v>
      </c>
      <c r="AC71" s="56" t="s">
        <v>104</v>
      </c>
      <c r="AD71" s="56" t="s">
        <v>105</v>
      </c>
      <c r="AE71" s="56" t="s">
        <v>106</v>
      </c>
      <c r="AF71" s="56" t="s">
        <v>7</v>
      </c>
      <c r="AG71" s="56" t="s">
        <v>12</v>
      </c>
      <c r="AH71" s="56" t="s">
        <v>107</v>
      </c>
    </row>
    <row r="72" spans="1:34" x14ac:dyDescent="0.2">
      <c r="A72" t="s">
        <v>1</v>
      </c>
      <c r="B72" t="s">
        <v>26</v>
      </c>
      <c r="C72" s="14" t="s">
        <v>120</v>
      </c>
      <c r="D72" s="41">
        <v>22</v>
      </c>
      <c r="E72" s="41">
        <v>19</v>
      </c>
      <c r="F72" s="41">
        <v>1</v>
      </c>
      <c r="G72" s="8">
        <f t="shared" si="42"/>
        <v>5.2631578947368418E-2</v>
      </c>
      <c r="H72" s="9">
        <f t="shared" si="43"/>
        <v>220</v>
      </c>
      <c r="I72" s="10">
        <f t="shared" si="44"/>
        <v>15840</v>
      </c>
      <c r="J72" s="10">
        <f t="shared" si="45"/>
        <v>125.85706178041819</v>
      </c>
      <c r="K72" s="10">
        <f t="shared" si="46"/>
        <v>246.67984108961966</v>
      </c>
      <c r="L72" s="42">
        <v>81</v>
      </c>
      <c r="M72" s="42">
        <v>115</v>
      </c>
      <c r="N72" s="10">
        <f t="shared" si="47"/>
        <v>1.4197530864197532</v>
      </c>
      <c r="O72" s="12">
        <f t="shared" si="48"/>
        <v>31.23456790123457</v>
      </c>
      <c r="P72" s="13">
        <f t="shared" si="49"/>
        <v>312.34567901234573</v>
      </c>
      <c r="Q72" s="14">
        <f t="shared" si="50"/>
        <v>31142.02103337906</v>
      </c>
      <c r="R72" s="13">
        <f t="shared" si="51"/>
        <v>345.88319994158286</v>
      </c>
      <c r="S72" s="13">
        <f t="shared" si="52"/>
        <v>-33.537520929237132</v>
      </c>
      <c r="T72" s="13">
        <f t="shared" si="53"/>
        <v>658.22887895392864</v>
      </c>
      <c r="U72">
        <f t="shared" si="54"/>
        <v>110.73730907220636</v>
      </c>
      <c r="V72">
        <f t="shared" si="55"/>
        <v>112.9972541553126</v>
      </c>
      <c r="Z72" s="109" t="s">
        <v>45</v>
      </c>
      <c r="AA72" s="62" t="s">
        <v>131</v>
      </c>
      <c r="AB72" s="109" t="s">
        <v>129</v>
      </c>
      <c r="AC72" s="71">
        <v>137</v>
      </c>
      <c r="AD72" s="71">
        <v>40</v>
      </c>
      <c r="AE72" s="71">
        <v>1</v>
      </c>
      <c r="AF72" s="47">
        <v>2.5000000000000001E-2</v>
      </c>
      <c r="AG72" s="108">
        <v>53</v>
      </c>
      <c r="AH72" s="108">
        <v>78</v>
      </c>
    </row>
    <row r="73" spans="1:34" x14ac:dyDescent="0.2">
      <c r="A73" t="s">
        <v>1</v>
      </c>
      <c r="B73" t="s">
        <v>47</v>
      </c>
      <c r="C73" s="14" t="s">
        <v>120</v>
      </c>
      <c r="D73" s="41">
        <v>1</v>
      </c>
      <c r="E73" s="41">
        <v>1</v>
      </c>
      <c r="F73" s="41">
        <v>1</v>
      </c>
      <c r="G73" s="8">
        <f>F73/E73</f>
        <v>1</v>
      </c>
      <c r="H73" s="9">
        <f t="shared" si="43"/>
        <v>1</v>
      </c>
      <c r="I73" s="10">
        <f t="shared" si="44"/>
        <v>0</v>
      </c>
      <c r="J73" s="10">
        <f t="shared" si="45"/>
        <v>0</v>
      </c>
      <c r="K73" s="10">
        <f t="shared" si="46"/>
        <v>0</v>
      </c>
      <c r="L73" s="42">
        <v>81</v>
      </c>
      <c r="M73" s="42">
        <v>115</v>
      </c>
      <c r="N73" s="10">
        <f t="shared" si="47"/>
        <v>1.4197530864197532</v>
      </c>
      <c r="O73" s="12">
        <f t="shared" si="48"/>
        <v>1.4197530864197532</v>
      </c>
      <c r="P73" s="13">
        <f t="shared" si="49"/>
        <v>1.4197530864197532</v>
      </c>
      <c r="Q73" s="14">
        <f t="shared" si="50"/>
        <v>0</v>
      </c>
      <c r="R73" s="13">
        <f t="shared" si="51"/>
        <v>0</v>
      </c>
      <c r="S73" s="13">
        <f t="shared" si="52"/>
        <v>1.4197530864197532</v>
      </c>
      <c r="T73" s="13">
        <f t="shared" si="53"/>
        <v>1.4197530864197532</v>
      </c>
      <c r="U73">
        <f>R73/P73*100</f>
        <v>0</v>
      </c>
      <c r="V73">
        <f>((2*(Q73^0.5))/P73)*100</f>
        <v>0</v>
      </c>
      <c r="W73">
        <f t="shared" si="56"/>
        <v>1.4197530864197532</v>
      </c>
      <c r="Z73" s="109"/>
      <c r="AA73" s="80" t="s">
        <v>19</v>
      </c>
      <c r="AB73" s="109"/>
      <c r="AC73" s="69">
        <v>0</v>
      </c>
      <c r="AD73" s="69">
        <v>0</v>
      </c>
      <c r="AE73" s="69">
        <v>0</v>
      </c>
      <c r="AF73" s="69">
        <v>0</v>
      </c>
      <c r="AG73" s="109"/>
      <c r="AH73" s="109"/>
    </row>
    <row r="74" spans="1:34" x14ac:dyDescent="0.2">
      <c r="A74" t="s">
        <v>1</v>
      </c>
      <c r="B74" t="s">
        <v>39</v>
      </c>
      <c r="C74" s="14" t="s">
        <v>120</v>
      </c>
      <c r="D74" s="41">
        <v>0</v>
      </c>
      <c r="E74" s="41">
        <v>0</v>
      </c>
      <c r="F74" s="41">
        <v>0</v>
      </c>
      <c r="G74" s="8" t="e">
        <f t="shared" si="42"/>
        <v>#DIV/0!</v>
      </c>
      <c r="H74" s="9">
        <f t="shared" si="43"/>
        <v>0</v>
      </c>
      <c r="I74" s="10">
        <f t="shared" si="44"/>
        <v>0</v>
      </c>
      <c r="J74" s="10">
        <f t="shared" si="45"/>
        <v>0</v>
      </c>
      <c r="K74" s="10">
        <f t="shared" si="46"/>
        <v>0</v>
      </c>
      <c r="L74" s="42">
        <v>81</v>
      </c>
      <c r="M74" s="42">
        <v>115</v>
      </c>
      <c r="N74" s="10">
        <f t="shared" si="47"/>
        <v>1.4197530864197532</v>
      </c>
      <c r="O74" s="12">
        <f t="shared" si="48"/>
        <v>0</v>
      </c>
      <c r="P74" s="13">
        <f t="shared" si="49"/>
        <v>0</v>
      </c>
      <c r="Q74" s="14">
        <f t="shared" si="50"/>
        <v>0</v>
      </c>
      <c r="R74" s="13">
        <f t="shared" si="51"/>
        <v>0</v>
      </c>
      <c r="S74" s="13">
        <f t="shared" si="52"/>
        <v>0</v>
      </c>
      <c r="T74" s="13">
        <f t="shared" si="53"/>
        <v>0</v>
      </c>
      <c r="U74" t="e">
        <f>R74/P74*100</f>
        <v>#DIV/0!</v>
      </c>
      <c r="V74" t="e">
        <f>((2*(Q74^0.5))/P74)*100</f>
        <v>#DIV/0!</v>
      </c>
      <c r="W74">
        <f t="shared" si="56"/>
        <v>0</v>
      </c>
      <c r="Z74" s="109"/>
      <c r="AA74" s="69" t="s">
        <v>108</v>
      </c>
      <c r="AB74" s="109"/>
      <c r="AC74" s="69">
        <v>142</v>
      </c>
      <c r="AD74" s="69">
        <v>84</v>
      </c>
      <c r="AE74" s="69">
        <v>5</v>
      </c>
      <c r="AF74" s="50">
        <v>0.06</v>
      </c>
      <c r="AG74" s="109"/>
      <c r="AH74" s="109"/>
    </row>
    <row r="75" spans="1:34" ht="17" thickBot="1" x14ac:dyDescent="0.25">
      <c r="A75" t="s">
        <v>1</v>
      </c>
      <c r="B75" t="s">
        <v>40</v>
      </c>
      <c r="C75" s="14" t="s">
        <v>120</v>
      </c>
      <c r="D75" s="41">
        <v>238</v>
      </c>
      <c r="E75" s="41">
        <v>191</v>
      </c>
      <c r="F75" s="41">
        <f>SUM(F70:F74)</f>
        <v>32</v>
      </c>
      <c r="G75" s="8">
        <f t="shared" si="42"/>
        <v>0.16753926701570682</v>
      </c>
      <c r="H75" s="9">
        <f t="shared" si="43"/>
        <v>1384.7272727272727</v>
      </c>
      <c r="I75" s="10">
        <f>((E75+1)*(D75+F75+1)*(E75-F75)*D75)/(((F75+1)^2)*(F75+2))</f>
        <v>53178.710743801654</v>
      </c>
      <c r="J75" s="10">
        <f t="shared" si="45"/>
        <v>230.60509695971956</v>
      </c>
      <c r="K75" s="10">
        <f t="shared" si="46"/>
        <v>451.98599004105034</v>
      </c>
      <c r="L75" s="42">
        <v>81</v>
      </c>
      <c r="M75" s="42">
        <v>115</v>
      </c>
      <c r="N75" s="10">
        <f t="shared" si="47"/>
        <v>1.4197530864197532</v>
      </c>
      <c r="O75" s="12">
        <f t="shared" si="48"/>
        <v>337.90123456790127</v>
      </c>
      <c r="P75" s="13">
        <f t="shared" si="49"/>
        <v>1965.9708193041529</v>
      </c>
      <c r="Q75" s="14">
        <f t="shared" si="50"/>
        <v>103333.13693110181</v>
      </c>
      <c r="R75" s="13">
        <f t="shared" si="51"/>
        <v>630.05125095861899</v>
      </c>
      <c r="S75" s="13">
        <f t="shared" si="52"/>
        <v>1335.9195683455339</v>
      </c>
      <c r="T75" s="13">
        <f t="shared" si="53"/>
        <v>2596.0220702627721</v>
      </c>
      <c r="U75">
        <f t="shared" ref="U75:U77" si="57">R75/P75*100</f>
        <v>32.047843476213089</v>
      </c>
      <c r="V75">
        <f t="shared" ref="V75:V77" si="58">((2*(Q75^0.5))/P75)*100</f>
        <v>32.701881098176621</v>
      </c>
      <c r="W75">
        <f t="shared" si="56"/>
        <v>1965.9708193041529</v>
      </c>
      <c r="Z75" s="109"/>
      <c r="AA75" s="57" t="s">
        <v>109</v>
      </c>
      <c r="AB75" s="110"/>
      <c r="AC75" s="70">
        <v>827</v>
      </c>
      <c r="AD75" s="70">
        <v>491</v>
      </c>
      <c r="AE75" s="70">
        <v>54</v>
      </c>
      <c r="AF75" s="48">
        <v>0.11</v>
      </c>
      <c r="AG75" s="110"/>
      <c r="AH75" s="110"/>
    </row>
    <row r="76" spans="1:34" x14ac:dyDescent="0.2">
      <c r="A76" t="s">
        <v>1</v>
      </c>
      <c r="B76" t="s">
        <v>20</v>
      </c>
      <c r="C76" s="14" t="s">
        <v>120</v>
      </c>
      <c r="D76" s="41">
        <v>5</v>
      </c>
      <c r="E76" s="41">
        <v>4</v>
      </c>
      <c r="F76" s="41">
        <v>1</v>
      </c>
      <c r="G76" s="8">
        <f t="shared" si="42"/>
        <v>0.25</v>
      </c>
      <c r="H76" s="9">
        <f t="shared" si="43"/>
        <v>12.5</v>
      </c>
      <c r="I76" s="10">
        <f t="shared" ref="I76:I77" si="59">((E76+1)*(D76+F76+1)*(E76-F76)*D76)/(((F76+1)^2)*(F76+2))</f>
        <v>43.75</v>
      </c>
      <c r="J76" s="10">
        <f t="shared" si="45"/>
        <v>6.6143782776614763</v>
      </c>
      <c r="K76" s="10">
        <f t="shared" si="46"/>
        <v>12.964181424216493</v>
      </c>
      <c r="L76" s="42">
        <v>81</v>
      </c>
      <c r="M76" s="42">
        <v>115</v>
      </c>
      <c r="N76" s="10">
        <f t="shared" si="47"/>
        <v>1.4197530864197532</v>
      </c>
      <c r="O76" s="12">
        <f t="shared" si="48"/>
        <v>7.0987654320987659</v>
      </c>
      <c r="P76" s="13">
        <f t="shared" si="49"/>
        <v>17.746913580246915</v>
      </c>
      <c r="Q76" s="14">
        <f t="shared" si="50"/>
        <v>80.737501905197391</v>
      </c>
      <c r="R76" s="13">
        <f t="shared" si="51"/>
        <v>17.611393679064879</v>
      </c>
      <c r="S76" s="13">
        <f t="shared" si="52"/>
        <v>0.13551990118203605</v>
      </c>
      <c r="T76" s="13">
        <f t="shared" si="53"/>
        <v>35.358307259311793</v>
      </c>
      <c r="U76">
        <f t="shared" si="57"/>
        <v>99.236374817687306</v>
      </c>
      <c r="V76">
        <f t="shared" si="58"/>
        <v>101.26160695682378</v>
      </c>
      <c r="W76">
        <f t="shared" si="56"/>
        <v>17.746913580246915</v>
      </c>
      <c r="Z76" s="109"/>
      <c r="AA76" s="62" t="s">
        <v>131</v>
      </c>
      <c r="AB76" s="108" t="s">
        <v>130</v>
      </c>
      <c r="AC76" s="69">
        <v>263</v>
      </c>
      <c r="AD76" s="69">
        <v>170</v>
      </c>
      <c r="AE76" s="69">
        <v>8</v>
      </c>
      <c r="AF76" s="50">
        <v>4.7E-2</v>
      </c>
      <c r="AG76" s="109">
        <v>32</v>
      </c>
      <c r="AH76" s="109">
        <v>73</v>
      </c>
    </row>
    <row r="77" spans="1:34" x14ac:dyDescent="0.2">
      <c r="A77" t="s">
        <v>1</v>
      </c>
      <c r="B77" t="s">
        <v>38</v>
      </c>
      <c r="C77" s="14" t="s">
        <v>120</v>
      </c>
      <c r="D77" s="41">
        <v>456</v>
      </c>
      <c r="E77" s="41">
        <v>362</v>
      </c>
      <c r="F77" s="41">
        <v>42</v>
      </c>
      <c r="G77" s="8">
        <f t="shared" si="42"/>
        <v>0.11602209944751381</v>
      </c>
      <c r="H77" s="9">
        <f t="shared" si="43"/>
        <v>3849.4883720930234</v>
      </c>
      <c r="I77" s="10">
        <f t="shared" si="59"/>
        <v>324887.05246078962</v>
      </c>
      <c r="J77" s="10">
        <f t="shared" si="45"/>
        <v>569.98864239631098</v>
      </c>
      <c r="K77" s="10">
        <f t="shared" si="46"/>
        <v>1117.1777390967695</v>
      </c>
      <c r="L77" s="42">
        <v>81</v>
      </c>
      <c r="M77" s="42">
        <v>115</v>
      </c>
      <c r="N77" s="10">
        <f t="shared" si="47"/>
        <v>1.4197530864197532</v>
      </c>
      <c r="O77" s="12">
        <f t="shared" si="48"/>
        <v>647.40740740740739</v>
      </c>
      <c r="P77" s="13">
        <f t="shared" si="49"/>
        <v>5465.3229974160213</v>
      </c>
      <c r="Q77" s="14">
        <f t="shared" si="50"/>
        <v>638190.18711037212</v>
      </c>
      <c r="R77" s="13">
        <f t="shared" si="51"/>
        <v>1565.7814096492543</v>
      </c>
      <c r="S77" s="13">
        <f t="shared" si="52"/>
        <v>3899.541587766767</v>
      </c>
      <c r="T77" s="13">
        <f t="shared" si="53"/>
        <v>7031.1044070652752</v>
      </c>
      <c r="U77">
        <f t="shared" si="57"/>
        <v>28.64938468210476</v>
      </c>
      <c r="V77">
        <f t="shared" si="58"/>
        <v>29.234066002147713</v>
      </c>
      <c r="W77">
        <f t="shared" si="56"/>
        <v>5465.3229974160213</v>
      </c>
      <c r="Z77" s="109"/>
      <c r="AA77" s="69" t="s">
        <v>19</v>
      </c>
      <c r="AB77" s="109"/>
      <c r="AC77" s="69">
        <v>1</v>
      </c>
      <c r="AD77" s="69">
        <v>0</v>
      </c>
      <c r="AE77" s="69">
        <v>0</v>
      </c>
      <c r="AF77" s="50">
        <v>0</v>
      </c>
      <c r="AG77" s="109"/>
      <c r="AH77" s="109"/>
    </row>
    <row r="78" spans="1:34" x14ac:dyDescent="0.2">
      <c r="F78" s="27"/>
      <c r="Z78" s="109"/>
      <c r="AA78" s="62" t="s">
        <v>108</v>
      </c>
      <c r="AB78" s="109"/>
      <c r="AC78" s="63">
        <v>0</v>
      </c>
      <c r="AD78" s="63">
        <v>0</v>
      </c>
      <c r="AE78" s="63">
        <v>0</v>
      </c>
      <c r="AF78" s="81">
        <v>0</v>
      </c>
      <c r="AG78" s="109"/>
      <c r="AH78" s="109"/>
    </row>
    <row r="79" spans="1:34" ht="17" thickBot="1" x14ac:dyDescent="0.25">
      <c r="Z79" s="110"/>
      <c r="AA79" s="59" t="s">
        <v>132</v>
      </c>
      <c r="AB79" s="110"/>
      <c r="AC79" s="59">
        <v>15</v>
      </c>
      <c r="AD79" s="59">
        <v>10</v>
      </c>
      <c r="AE79" s="59">
        <v>0</v>
      </c>
      <c r="AF79" s="48">
        <v>0</v>
      </c>
      <c r="AG79" s="110"/>
      <c r="AH79" s="110"/>
    </row>
    <row r="80" spans="1:34" x14ac:dyDescent="0.2">
      <c r="Z80" s="109" t="s">
        <v>44</v>
      </c>
      <c r="AA80" s="62" t="s">
        <v>131</v>
      </c>
      <c r="AB80" s="109" t="s">
        <v>129</v>
      </c>
      <c r="AC80" s="71">
        <v>657</v>
      </c>
      <c r="AD80" s="71">
        <v>461</v>
      </c>
      <c r="AE80" s="71">
        <v>73</v>
      </c>
      <c r="AF80" s="47">
        <v>0.158</v>
      </c>
      <c r="AG80" s="108">
        <v>81</v>
      </c>
      <c r="AH80" s="108">
        <v>115</v>
      </c>
    </row>
    <row r="81" spans="1:34" x14ac:dyDescent="0.2">
      <c r="Z81" s="109"/>
      <c r="AA81" s="80" t="s">
        <v>19</v>
      </c>
      <c r="AB81" s="109"/>
      <c r="AC81" s="69">
        <v>97</v>
      </c>
      <c r="AD81" s="69">
        <v>0</v>
      </c>
      <c r="AE81" s="69">
        <v>0</v>
      </c>
      <c r="AF81" s="82">
        <v>0</v>
      </c>
      <c r="AG81" s="109"/>
      <c r="AH81" s="109"/>
    </row>
    <row r="82" spans="1:34" x14ac:dyDescent="0.2">
      <c r="A82" t="s">
        <v>1</v>
      </c>
      <c r="B82" s="14" t="s">
        <v>18</v>
      </c>
      <c r="C82" s="14" t="s">
        <v>122</v>
      </c>
      <c r="D82" s="41"/>
      <c r="E82" s="41"/>
      <c r="F82" s="41"/>
      <c r="G82" s="8" t="e">
        <f>F82/E82</f>
        <v>#DIV/0!</v>
      </c>
      <c r="H82" s="9">
        <f>((D82)*(E82+1))/(F82+1)</f>
        <v>0</v>
      </c>
      <c r="I82" s="10">
        <f>((E82+1)*(D82+F82+1)*(E82-F82)*D82)/(((F82+1)^2)*(F82+2))</f>
        <v>0</v>
      </c>
      <c r="J82" s="10">
        <f>SQRT(I82)</f>
        <v>0</v>
      </c>
      <c r="K82" s="10">
        <f>1.96*(J82)</f>
        <v>0</v>
      </c>
      <c r="L82" s="42"/>
      <c r="M82" s="42"/>
      <c r="N82" s="10" t="e">
        <f>M82/L82</f>
        <v>#DIV/0!</v>
      </c>
      <c r="O82" s="12" t="e">
        <f>D82*N82</f>
        <v>#DIV/0!</v>
      </c>
      <c r="P82" s="13" t="e">
        <f>H82*N82</f>
        <v>#DIV/0!</v>
      </c>
      <c r="Q82" s="14" t="e">
        <f>((E82+1)*(O82+F82+1)*(E82-F82)*O82)/(((F82+1)^2)*(F82+2))</f>
        <v>#DIV/0!</v>
      </c>
      <c r="R82" s="13" t="e">
        <f>1.96*SQRT(Q82)</f>
        <v>#DIV/0!</v>
      </c>
      <c r="S82" s="13" t="e">
        <f>P82-R82</f>
        <v>#DIV/0!</v>
      </c>
      <c r="T82" s="13" t="e">
        <f>P82+R82</f>
        <v>#DIV/0!</v>
      </c>
      <c r="U82" s="14" t="e">
        <f>R82/P82*100</f>
        <v>#DIV/0!</v>
      </c>
      <c r="V82" s="14" t="e">
        <f>((2*(Q82^0.5))/P82)*100</f>
        <v>#DIV/0!</v>
      </c>
      <c r="W82" t="e">
        <f t="shared" ref="W82" si="60">H82*(M82/L82)</f>
        <v>#DIV/0!</v>
      </c>
      <c r="Z82" s="109"/>
      <c r="AA82" s="69" t="s">
        <v>108</v>
      </c>
      <c r="AB82" s="109"/>
      <c r="AC82" s="69">
        <v>22</v>
      </c>
      <c r="AD82" s="69">
        <v>19</v>
      </c>
      <c r="AE82" s="69">
        <v>1</v>
      </c>
      <c r="AF82" s="50">
        <v>5.2999999999999999E-2</v>
      </c>
      <c r="AG82" s="109"/>
      <c r="AH82" s="109"/>
    </row>
    <row r="83" spans="1:34" ht="17" thickBot="1" x14ac:dyDescent="0.25">
      <c r="Z83" s="109"/>
      <c r="AA83" s="57" t="s">
        <v>109</v>
      </c>
      <c r="AB83" s="110"/>
      <c r="AC83" s="70">
        <v>238</v>
      </c>
      <c r="AD83" s="70">
        <v>191</v>
      </c>
      <c r="AE83" s="70">
        <v>32</v>
      </c>
      <c r="AF83" s="48">
        <v>0.16800000000000001</v>
      </c>
      <c r="AG83" s="110"/>
      <c r="AH83" s="110"/>
    </row>
    <row r="84" spans="1:34" x14ac:dyDescent="0.2">
      <c r="Z84" s="109"/>
      <c r="AA84" s="62" t="s">
        <v>131</v>
      </c>
      <c r="AB84" s="108" t="s">
        <v>130</v>
      </c>
      <c r="AC84" s="69">
        <v>347</v>
      </c>
      <c r="AD84" s="69">
        <v>255</v>
      </c>
      <c r="AE84" s="69">
        <v>50</v>
      </c>
      <c r="AF84" s="50">
        <v>0.19600000000000001</v>
      </c>
      <c r="AG84" s="108">
        <v>35</v>
      </c>
      <c r="AH84" s="108">
        <v>54</v>
      </c>
    </row>
    <row r="85" spans="1:34" x14ac:dyDescent="0.2">
      <c r="Z85" s="109"/>
      <c r="AA85" s="69" t="s">
        <v>19</v>
      </c>
      <c r="AB85" s="109"/>
      <c r="AC85" s="69">
        <v>0</v>
      </c>
      <c r="AD85" s="69">
        <v>0</v>
      </c>
      <c r="AE85" s="69">
        <v>0</v>
      </c>
      <c r="AF85" s="50">
        <v>0</v>
      </c>
      <c r="AG85" s="109"/>
      <c r="AH85" s="109"/>
    </row>
    <row r="86" spans="1:34" x14ac:dyDescent="0.2">
      <c r="Z86" s="109"/>
      <c r="AA86" s="62" t="s">
        <v>108</v>
      </c>
      <c r="AB86" s="109"/>
      <c r="AC86" s="63">
        <v>0</v>
      </c>
      <c r="AD86" s="63">
        <v>0</v>
      </c>
      <c r="AE86" s="63">
        <v>0</v>
      </c>
      <c r="AF86" s="81">
        <v>0</v>
      </c>
      <c r="AG86" s="109"/>
      <c r="AH86" s="109"/>
    </row>
    <row r="87" spans="1:34" ht="17" thickBot="1" x14ac:dyDescent="0.25">
      <c r="Z87" s="110"/>
      <c r="AA87" s="70" t="s">
        <v>132</v>
      </c>
      <c r="AB87" s="110"/>
      <c r="AC87" s="70">
        <v>12</v>
      </c>
      <c r="AD87" s="70">
        <v>9</v>
      </c>
      <c r="AE87" s="70">
        <v>0</v>
      </c>
      <c r="AF87" s="48">
        <v>0</v>
      </c>
      <c r="AG87" s="110"/>
      <c r="AH87" s="110"/>
    </row>
    <row r="88" spans="1:34" x14ac:dyDescent="0.2">
      <c r="K88" s="53"/>
    </row>
    <row r="89" spans="1:34" ht="17" thickBot="1" x14ac:dyDescent="0.25"/>
    <row r="90" spans="1:34" ht="17" thickBot="1" x14ac:dyDescent="0.25">
      <c r="Z90" s="97" t="s">
        <v>147</v>
      </c>
      <c r="AA90" s="56" t="s">
        <v>0</v>
      </c>
      <c r="AB90" s="98" t="s">
        <v>104</v>
      </c>
      <c r="AC90" s="98" t="s">
        <v>105</v>
      </c>
      <c r="AD90" s="98" t="s">
        <v>106</v>
      </c>
      <c r="AE90" s="113" t="s">
        <v>7</v>
      </c>
    </row>
    <row r="91" spans="1:34" x14ac:dyDescent="0.2">
      <c r="Z91" s="104" t="s">
        <v>148</v>
      </c>
      <c r="AA91" s="89" t="s">
        <v>131</v>
      </c>
      <c r="AB91" s="114">
        <v>250</v>
      </c>
      <c r="AC91" s="114">
        <v>246</v>
      </c>
      <c r="AD91" s="114">
        <v>50</v>
      </c>
      <c r="AE91" s="115">
        <v>0.20300000000000001</v>
      </c>
    </row>
    <row r="92" spans="1:34" x14ac:dyDescent="0.2">
      <c r="Z92" s="105"/>
      <c r="AA92" s="92" t="s">
        <v>19</v>
      </c>
      <c r="AB92" s="114">
        <v>0</v>
      </c>
      <c r="AC92" s="114">
        <v>0</v>
      </c>
      <c r="AD92" s="114">
        <v>0</v>
      </c>
      <c r="AE92" s="116">
        <v>0</v>
      </c>
    </row>
    <row r="93" spans="1:34" x14ac:dyDescent="0.2">
      <c r="Z93" s="105"/>
      <c r="AA93" s="94" t="s">
        <v>108</v>
      </c>
      <c r="AB93" s="114">
        <v>0</v>
      </c>
      <c r="AC93" s="114">
        <v>0</v>
      </c>
      <c r="AD93" s="114">
        <v>0</v>
      </c>
      <c r="AE93" s="116">
        <v>0</v>
      </c>
    </row>
    <row r="94" spans="1:34" x14ac:dyDescent="0.2">
      <c r="Z94" s="106"/>
      <c r="AA94" s="95" t="s">
        <v>109</v>
      </c>
      <c r="AB94" s="114">
        <v>8</v>
      </c>
      <c r="AC94" s="114">
        <v>8</v>
      </c>
      <c r="AD94" s="114">
        <v>0</v>
      </c>
      <c r="AE94" s="116">
        <v>0</v>
      </c>
    </row>
    <row r="95" spans="1:34" x14ac:dyDescent="0.2">
      <c r="Z95" s="105">
        <v>2023</v>
      </c>
      <c r="AA95" s="89" t="s">
        <v>131</v>
      </c>
      <c r="AB95" s="90">
        <f>AC80+AC84</f>
        <v>1004</v>
      </c>
      <c r="AC95" s="90">
        <f>AD80+AD84</f>
        <v>716</v>
      </c>
      <c r="AD95" s="90">
        <f>AE80+AE84</f>
        <v>123</v>
      </c>
      <c r="AE95" s="91">
        <v>0.17199999999999999</v>
      </c>
    </row>
    <row r="96" spans="1:34" x14ac:dyDescent="0.2">
      <c r="Z96" s="105"/>
      <c r="AA96" s="92" t="s">
        <v>19</v>
      </c>
      <c r="AB96" s="90">
        <f>AC81+AC85</f>
        <v>97</v>
      </c>
      <c r="AC96" s="93">
        <v>0</v>
      </c>
      <c r="AD96" s="93">
        <v>0</v>
      </c>
      <c r="AE96" s="93">
        <v>0</v>
      </c>
    </row>
    <row r="97" spans="26:31" x14ac:dyDescent="0.2">
      <c r="Z97" s="105"/>
      <c r="AA97" s="94" t="s">
        <v>108</v>
      </c>
      <c r="AB97" s="90">
        <f>AC82+AC86</f>
        <v>22</v>
      </c>
      <c r="AC97" s="93">
        <v>19</v>
      </c>
      <c r="AD97" s="93">
        <v>1</v>
      </c>
      <c r="AE97" s="91">
        <v>5.2999999999999999E-2</v>
      </c>
    </row>
    <row r="98" spans="26:31" x14ac:dyDescent="0.2">
      <c r="Z98" s="106"/>
      <c r="AA98" s="95" t="s">
        <v>109</v>
      </c>
      <c r="AB98" s="90">
        <f>AC83+AC87</f>
        <v>250</v>
      </c>
      <c r="AC98" s="93">
        <v>200</v>
      </c>
      <c r="AD98" s="93">
        <v>32</v>
      </c>
      <c r="AE98" s="96">
        <v>0.16</v>
      </c>
    </row>
    <row r="99" spans="26:31" x14ac:dyDescent="0.2">
      <c r="Z99" s="107">
        <v>2024</v>
      </c>
      <c r="AA99" s="89" t="s">
        <v>131</v>
      </c>
      <c r="AB99" s="90">
        <v>519</v>
      </c>
      <c r="AC99" s="90">
        <f>AD77+AD85</f>
        <v>0</v>
      </c>
      <c r="AD99" s="93">
        <v>58</v>
      </c>
      <c r="AE99" s="91">
        <v>0.19500000000000001</v>
      </c>
    </row>
    <row r="100" spans="26:31" x14ac:dyDescent="0.2">
      <c r="Z100" s="105"/>
      <c r="AA100" s="92" t="s">
        <v>19</v>
      </c>
      <c r="AB100" s="90">
        <v>277</v>
      </c>
      <c r="AC100" s="90">
        <v>0</v>
      </c>
      <c r="AD100" s="93">
        <v>0</v>
      </c>
      <c r="AE100" s="96">
        <v>0</v>
      </c>
    </row>
    <row r="101" spans="26:31" x14ac:dyDescent="0.2">
      <c r="Z101" s="105"/>
      <c r="AA101" s="94" t="s">
        <v>108</v>
      </c>
      <c r="AB101" s="90">
        <v>14</v>
      </c>
      <c r="AC101" s="90">
        <v>11</v>
      </c>
      <c r="AD101" s="93">
        <v>1</v>
      </c>
      <c r="AE101" s="91">
        <v>9.0999999999999998E-2</v>
      </c>
    </row>
    <row r="102" spans="26:31" x14ac:dyDescent="0.2">
      <c r="Z102" s="106"/>
      <c r="AA102" s="95" t="s">
        <v>109</v>
      </c>
      <c r="AB102" s="90">
        <v>197</v>
      </c>
      <c r="AC102" s="90">
        <v>171</v>
      </c>
      <c r="AD102" s="93">
        <v>14</v>
      </c>
      <c r="AE102" s="91">
        <v>8.2000000000000003E-2</v>
      </c>
    </row>
  </sheetData>
  <mergeCells count="17">
    <mergeCell ref="Z91:Z94"/>
    <mergeCell ref="Z99:Z102"/>
    <mergeCell ref="Z95:Z98"/>
    <mergeCell ref="AG84:AG87"/>
    <mergeCell ref="AH84:AH87"/>
    <mergeCell ref="AH72:AH75"/>
    <mergeCell ref="AB72:AB75"/>
    <mergeCell ref="Z72:Z79"/>
    <mergeCell ref="AB76:AB79"/>
    <mergeCell ref="Z80:Z87"/>
    <mergeCell ref="AB80:AB83"/>
    <mergeCell ref="AG80:AG83"/>
    <mergeCell ref="AH80:AH83"/>
    <mergeCell ref="AB84:AB87"/>
    <mergeCell ref="AG76:AG79"/>
    <mergeCell ref="AH76:AH79"/>
    <mergeCell ref="AG72:AG7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245E8-94CC-814B-8758-97B56BE2A6C1}">
  <dimension ref="A1:AK87"/>
  <sheetViews>
    <sheetView topLeftCell="A45" zoomScale="130" zoomScaleNormal="130" workbookViewId="0">
      <selection activeCell="G3" sqref="G3"/>
    </sheetView>
  </sheetViews>
  <sheetFormatPr baseColWidth="10" defaultRowHeight="16" x14ac:dyDescent="0.2"/>
  <cols>
    <col min="2" max="2" width="22.1640625" customWidth="1"/>
    <col min="27" max="27" width="37.1640625" customWidth="1"/>
    <col min="28" max="28" width="33" customWidth="1"/>
  </cols>
  <sheetData>
    <row r="1" spans="1:22" ht="105" customHeight="1" x14ac:dyDescent="0.2">
      <c r="A1" t="s">
        <v>121</v>
      </c>
    </row>
    <row r="2" spans="1:22" ht="70" x14ac:dyDescent="0.2">
      <c r="A2" s="4" t="s">
        <v>2</v>
      </c>
      <c r="B2" s="4" t="s">
        <v>0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4" t="s">
        <v>16</v>
      </c>
      <c r="Q2" s="4" t="s">
        <v>17</v>
      </c>
      <c r="R2" s="4" t="s">
        <v>11</v>
      </c>
      <c r="S2" s="4" t="s">
        <v>35</v>
      </c>
      <c r="T2" s="4" t="s">
        <v>34</v>
      </c>
      <c r="U2" s="6" t="s">
        <v>28</v>
      </c>
      <c r="V2" s="6" t="s">
        <v>29</v>
      </c>
    </row>
    <row r="3" spans="1:22" x14ac:dyDescent="0.2">
      <c r="A3" t="s">
        <v>1</v>
      </c>
      <c r="B3" s="14" t="s">
        <v>18</v>
      </c>
      <c r="C3" s="14" t="s">
        <v>122</v>
      </c>
      <c r="D3" s="41">
        <v>1004</v>
      </c>
      <c r="E3" s="41">
        <v>716</v>
      </c>
      <c r="F3" s="41">
        <v>123</v>
      </c>
      <c r="G3" s="8">
        <f>F3/E3</f>
        <v>0.1717877094972067</v>
      </c>
      <c r="H3" s="9">
        <f>((D3)*(E3+1))/(F3+1)</f>
        <v>5805.3870967741932</v>
      </c>
      <c r="I3" s="10">
        <f>((E3+1)*(D3+F3+1)*(E3-F3)*D3)/(((F3+1)^2)*(F3+2))</f>
        <v>250532.04197294486</v>
      </c>
      <c r="J3" s="10">
        <f>SQRT(I3)</f>
        <v>500.53175920509267</v>
      </c>
      <c r="K3" s="10">
        <f>1.96*(J3)</f>
        <v>981.04224804198157</v>
      </c>
      <c r="L3" s="29">
        <v>116</v>
      </c>
      <c r="M3" s="29">
        <v>169</v>
      </c>
      <c r="N3" s="10">
        <f>M3/L3</f>
        <v>1.4568965517241379</v>
      </c>
      <c r="O3" s="12">
        <f>D3*N3</f>
        <v>1462.7241379310344</v>
      </c>
      <c r="P3" s="13">
        <f>H3*N3</f>
        <v>8457.8484427141266</v>
      </c>
      <c r="Q3" s="14">
        <f>((E3+1)*(O3+F3+1)*(E3-F3)*O3)/(((F3+1)^2)*(F3+2))</f>
        <v>513433.6426746471</v>
      </c>
      <c r="R3" s="13">
        <f>1.96*SQRT(Q3)</f>
        <v>1404.4239679309535</v>
      </c>
      <c r="S3" s="13">
        <f>P3-R3</f>
        <v>7053.4244747831726</v>
      </c>
      <c r="T3" s="13">
        <f>P3+R3</f>
        <v>9862.2724106450805</v>
      </c>
      <c r="U3" s="14">
        <f>R3/P3*100</f>
        <v>16.604979120201325</v>
      </c>
      <c r="V3" s="14">
        <f>((2*(Q3^0.5))/P3)*100</f>
        <v>16.94385624510339</v>
      </c>
    </row>
    <row r="4" spans="1:22" x14ac:dyDescent="0.2">
      <c r="A4" t="s">
        <v>1</v>
      </c>
      <c r="B4" t="s">
        <v>19</v>
      </c>
      <c r="C4" s="14" t="s">
        <v>122</v>
      </c>
      <c r="D4" s="41"/>
      <c r="E4" s="41"/>
      <c r="F4" s="41"/>
      <c r="G4" s="8" t="e">
        <f t="shared" ref="G4:G5" si="0">F4/E4</f>
        <v>#DIV/0!</v>
      </c>
      <c r="H4" s="9">
        <f>((D4)*(E4+1))/(F4+1)</f>
        <v>0</v>
      </c>
      <c r="I4" s="10">
        <f>((E4+1)*(D4+F4+1)*(E4-F4)*D4)/(((F4+1)^2)*(F4+2))</f>
        <v>0</v>
      </c>
      <c r="J4" s="10">
        <f>SQRT(I4)</f>
        <v>0</v>
      </c>
      <c r="K4" s="10">
        <f>1.96*(J4)</f>
        <v>0</v>
      </c>
      <c r="L4" s="29"/>
      <c r="M4" s="29"/>
      <c r="N4" s="10" t="e">
        <f>M4/L4</f>
        <v>#DIV/0!</v>
      </c>
      <c r="O4" s="12" t="e">
        <f>D4*N4</f>
        <v>#DIV/0!</v>
      </c>
      <c r="P4" s="13" t="e">
        <f>H4*N4</f>
        <v>#DIV/0!</v>
      </c>
      <c r="Q4" s="14" t="e">
        <f>((E4+1)*(O4+F4+1)*(E4-F4)*O4)/(((F4+1)^2)*(F4+2))</f>
        <v>#DIV/0!</v>
      </c>
      <c r="R4" s="13" t="e">
        <f>1.96*SQRT(Q4)</f>
        <v>#DIV/0!</v>
      </c>
      <c r="S4" s="13" t="e">
        <f>P4-R4</f>
        <v>#DIV/0!</v>
      </c>
      <c r="T4" s="13" t="e">
        <f>P4+R4</f>
        <v>#DIV/0!</v>
      </c>
      <c r="U4" t="e">
        <f>R4/P4*100</f>
        <v>#DIV/0!</v>
      </c>
      <c r="V4" t="e">
        <f>((2*(Q4^0.5))/P4)*100</f>
        <v>#DIV/0!</v>
      </c>
    </row>
    <row r="5" spans="1:22" x14ac:dyDescent="0.2">
      <c r="A5" t="s">
        <v>1</v>
      </c>
      <c r="B5" t="s">
        <v>41</v>
      </c>
      <c r="C5" s="14" t="s">
        <v>122</v>
      </c>
      <c r="D5">
        <f>SUM(D3:D4)</f>
        <v>1004</v>
      </c>
      <c r="E5">
        <f>SUM(E3:E4)</f>
        <v>716</v>
      </c>
      <c r="F5" s="16">
        <f>SUM(F3:F4)</f>
        <v>123</v>
      </c>
      <c r="G5" s="8">
        <f t="shared" si="0"/>
        <v>0.1717877094972067</v>
      </c>
      <c r="H5" s="9">
        <f>((D5)*(E5+1))/(F5+1)</f>
        <v>5805.3870967741932</v>
      </c>
      <c r="I5" s="10">
        <f>((E5+1)*(D5+F5+1)*(E5-F5)*D5)/(((F5+1)^2)*(F5+2))</f>
        <v>250532.04197294486</v>
      </c>
      <c r="J5" s="10">
        <f>SQRT(I5)</f>
        <v>500.53175920509267</v>
      </c>
      <c r="K5" s="10">
        <f>1.96*(J5)</f>
        <v>981.04224804198157</v>
      </c>
      <c r="L5" s="29"/>
      <c r="M5" s="29"/>
      <c r="N5" s="10" t="e">
        <f>M5/L5</f>
        <v>#DIV/0!</v>
      </c>
      <c r="O5" s="12" t="e">
        <f>D5*N5</f>
        <v>#DIV/0!</v>
      </c>
      <c r="P5" s="13" t="e">
        <f>H5*N5</f>
        <v>#DIV/0!</v>
      </c>
      <c r="Q5" s="14" t="e">
        <f>((E5+1)*(O5+F5+1)*(E5-F5)*O5)/(((F5+1)^2)*(F5+2))</f>
        <v>#DIV/0!</v>
      </c>
      <c r="R5" s="13" t="e">
        <f>1.96*SQRT(Q5)</f>
        <v>#DIV/0!</v>
      </c>
      <c r="S5" s="13" t="e">
        <f>P5-R5</f>
        <v>#DIV/0!</v>
      </c>
      <c r="T5" s="13" t="e">
        <f>P5+R5</f>
        <v>#DIV/0!</v>
      </c>
      <c r="U5" s="14" t="e">
        <f>R5/P5*100</f>
        <v>#DIV/0!</v>
      </c>
      <c r="V5" s="14" t="e">
        <f>((2*(Q5^0.5))/P5)*100</f>
        <v>#DIV/0!</v>
      </c>
    </row>
    <row r="9" spans="1:22" x14ac:dyDescent="0.2">
      <c r="A9" t="s">
        <v>51</v>
      </c>
    </row>
    <row r="10" spans="1:22" ht="70" x14ac:dyDescent="0.2">
      <c r="A10" s="4" t="s">
        <v>2</v>
      </c>
      <c r="B10" s="4" t="s">
        <v>0</v>
      </c>
      <c r="C10" s="4" t="s">
        <v>3</v>
      </c>
      <c r="D10" s="4" t="s">
        <v>4</v>
      </c>
      <c r="E10" s="4" t="s">
        <v>5</v>
      </c>
      <c r="F10" s="4" t="s">
        <v>6</v>
      </c>
      <c r="G10" s="4" t="s">
        <v>7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4" t="s">
        <v>16</v>
      </c>
      <c r="Q10" s="4" t="s">
        <v>17</v>
      </c>
      <c r="R10" s="4" t="s">
        <v>11</v>
      </c>
      <c r="S10" s="4"/>
      <c r="T10" s="4"/>
      <c r="U10" s="6"/>
      <c r="V10" s="6"/>
    </row>
    <row r="11" spans="1:22" x14ac:dyDescent="0.2">
      <c r="A11" t="s">
        <v>1</v>
      </c>
      <c r="B11" t="s">
        <v>31</v>
      </c>
      <c r="C11" s="14" t="s">
        <v>122</v>
      </c>
      <c r="D11" s="41"/>
      <c r="E11" s="41"/>
      <c r="F11" s="41"/>
      <c r="G11" s="8" t="e">
        <f t="shared" ref="G11:G19" si="1">F11/E11</f>
        <v>#DIV/0!</v>
      </c>
      <c r="H11" s="9">
        <f t="shared" ref="H11:H19" si="2">((D11)*(E11+1))/(F11+1)</f>
        <v>0</v>
      </c>
      <c r="I11" s="10">
        <f t="shared" ref="I11:I19" si="3">((E11+1)*(D11+F11+1)*(E11-F11)*D11)/(((F11+1)^2)*(F11+2))</f>
        <v>0</v>
      </c>
      <c r="J11" s="10">
        <f t="shared" ref="J11:J19" si="4">SQRT(I11)</f>
        <v>0</v>
      </c>
      <c r="K11" s="10">
        <f t="shared" ref="K11:K19" si="5">1.96*(J11)</f>
        <v>0</v>
      </c>
      <c r="L11" s="29"/>
      <c r="M11" s="29"/>
      <c r="N11" s="10" t="e">
        <f t="shared" ref="N11:N19" si="6">M11/L11</f>
        <v>#DIV/0!</v>
      </c>
      <c r="O11" s="12" t="e">
        <f t="shared" ref="O11:O19" si="7">D11*N11</f>
        <v>#DIV/0!</v>
      </c>
      <c r="P11" s="13" t="e">
        <f t="shared" ref="P11:P19" si="8">H11*N11</f>
        <v>#DIV/0!</v>
      </c>
      <c r="Q11" s="14" t="e">
        <f t="shared" ref="Q11:Q19" si="9">((E11+1)*(O11+F11+1)*(E11-F11)*O11)/(((F11+1)^2)*(F11+2))</f>
        <v>#DIV/0!</v>
      </c>
      <c r="R11" s="13" t="e">
        <f t="shared" ref="R11:R19" si="10">1.96*SQRT(Q11)</f>
        <v>#DIV/0!</v>
      </c>
      <c r="S11" s="13" t="e">
        <f t="shared" ref="S11:S19" si="11">P11-R11</f>
        <v>#DIV/0!</v>
      </c>
      <c r="T11" s="13" t="e">
        <f t="shared" ref="T11:T19" si="12">P11+R11</f>
        <v>#DIV/0!</v>
      </c>
      <c r="U11" t="e">
        <f>R11/P11*100</f>
        <v>#DIV/0!</v>
      </c>
      <c r="V11" t="e">
        <f>((2*(Q11^0.5))/P11)*100</f>
        <v>#DIV/0!</v>
      </c>
    </row>
    <row r="12" spans="1:22" x14ac:dyDescent="0.2">
      <c r="A12" s="14" t="s">
        <v>1</v>
      </c>
      <c r="B12" s="23" t="s">
        <v>21</v>
      </c>
      <c r="C12" s="14" t="s">
        <v>122</v>
      </c>
      <c r="D12" s="41"/>
      <c r="E12" s="41"/>
      <c r="F12" s="41"/>
      <c r="G12" s="8" t="e">
        <f t="shared" si="1"/>
        <v>#DIV/0!</v>
      </c>
      <c r="H12" s="9">
        <f t="shared" si="2"/>
        <v>0</v>
      </c>
      <c r="I12" s="10">
        <f t="shared" si="3"/>
        <v>0</v>
      </c>
      <c r="J12" s="10">
        <f t="shared" si="4"/>
        <v>0</v>
      </c>
      <c r="K12" s="10">
        <f t="shared" si="5"/>
        <v>0</v>
      </c>
      <c r="L12" s="29"/>
      <c r="M12" s="29"/>
      <c r="N12" s="10" t="e">
        <f t="shared" si="6"/>
        <v>#DIV/0!</v>
      </c>
      <c r="O12" s="12" t="e">
        <f t="shared" si="7"/>
        <v>#DIV/0!</v>
      </c>
      <c r="P12" s="13" t="e">
        <f t="shared" si="8"/>
        <v>#DIV/0!</v>
      </c>
      <c r="Q12" s="14" t="e">
        <f t="shared" si="9"/>
        <v>#DIV/0!</v>
      </c>
      <c r="R12" s="13" t="e">
        <f t="shared" si="10"/>
        <v>#DIV/0!</v>
      </c>
      <c r="S12" s="13" t="e">
        <f>P12-R12</f>
        <v>#DIV/0!</v>
      </c>
      <c r="T12" s="13" t="e">
        <f t="shared" si="12"/>
        <v>#DIV/0!</v>
      </c>
      <c r="U12" s="14" t="e">
        <f t="shared" ref="U12:U19" si="13">R12/P12*100</f>
        <v>#DIV/0!</v>
      </c>
      <c r="V12" s="14" t="e">
        <f t="shared" ref="V12:V19" si="14">((2*(Q12^0.5))/P12)*100</f>
        <v>#DIV/0!</v>
      </c>
    </row>
    <row r="13" spans="1:22" x14ac:dyDescent="0.2">
      <c r="A13" t="s">
        <v>1</v>
      </c>
      <c r="B13" s="15" t="s">
        <v>25</v>
      </c>
      <c r="C13" s="14" t="s">
        <v>122</v>
      </c>
      <c r="D13" s="41"/>
      <c r="E13" s="41"/>
      <c r="F13" s="41"/>
      <c r="G13" s="8" t="e">
        <f t="shared" si="1"/>
        <v>#DIV/0!</v>
      </c>
      <c r="H13" s="9">
        <f t="shared" si="2"/>
        <v>0</v>
      </c>
      <c r="I13" s="10">
        <f t="shared" si="3"/>
        <v>0</v>
      </c>
      <c r="J13" s="10">
        <f t="shared" si="4"/>
        <v>0</v>
      </c>
      <c r="K13" s="10">
        <f t="shared" si="5"/>
        <v>0</v>
      </c>
      <c r="L13" s="29"/>
      <c r="M13" s="29"/>
      <c r="N13" s="10" t="e">
        <f t="shared" si="6"/>
        <v>#DIV/0!</v>
      </c>
      <c r="O13" s="12" t="e">
        <f t="shared" si="7"/>
        <v>#DIV/0!</v>
      </c>
      <c r="P13" s="13" t="e">
        <f t="shared" si="8"/>
        <v>#DIV/0!</v>
      </c>
      <c r="Q13" s="14" t="e">
        <f t="shared" si="9"/>
        <v>#DIV/0!</v>
      </c>
      <c r="R13" s="13" t="e">
        <f t="shared" si="10"/>
        <v>#DIV/0!</v>
      </c>
      <c r="S13" s="13" t="e">
        <f t="shared" ref="S13:S14" si="15">P13-R13</f>
        <v>#DIV/0!</v>
      </c>
      <c r="T13" s="13" t="e">
        <f t="shared" si="12"/>
        <v>#DIV/0!</v>
      </c>
      <c r="U13" t="e">
        <f t="shared" si="13"/>
        <v>#DIV/0!</v>
      </c>
      <c r="V13" t="e">
        <f t="shared" si="14"/>
        <v>#DIV/0!</v>
      </c>
    </row>
    <row r="14" spans="1:22" x14ac:dyDescent="0.2">
      <c r="A14" t="s">
        <v>1</v>
      </c>
      <c r="B14" t="s">
        <v>26</v>
      </c>
      <c r="C14" s="14" t="s">
        <v>122</v>
      </c>
      <c r="D14" s="41"/>
      <c r="E14" s="41"/>
      <c r="F14" s="41"/>
      <c r="G14" s="8" t="e">
        <f t="shared" si="1"/>
        <v>#DIV/0!</v>
      </c>
      <c r="H14" s="9">
        <f t="shared" si="2"/>
        <v>0</v>
      </c>
      <c r="I14" s="10">
        <f t="shared" si="3"/>
        <v>0</v>
      </c>
      <c r="J14" s="10">
        <f t="shared" si="4"/>
        <v>0</v>
      </c>
      <c r="K14" s="10">
        <f t="shared" si="5"/>
        <v>0</v>
      </c>
      <c r="L14" s="29"/>
      <c r="M14" s="29"/>
      <c r="N14" s="10" t="e">
        <f t="shared" si="6"/>
        <v>#DIV/0!</v>
      </c>
      <c r="O14" s="12" t="e">
        <f t="shared" si="7"/>
        <v>#DIV/0!</v>
      </c>
      <c r="P14" s="13" t="e">
        <f t="shared" si="8"/>
        <v>#DIV/0!</v>
      </c>
      <c r="Q14" s="14" t="e">
        <f t="shared" si="9"/>
        <v>#DIV/0!</v>
      </c>
      <c r="R14" s="13" t="e">
        <f t="shared" si="10"/>
        <v>#DIV/0!</v>
      </c>
      <c r="S14" s="13" t="e">
        <f t="shared" si="15"/>
        <v>#DIV/0!</v>
      </c>
      <c r="T14" s="13" t="e">
        <f t="shared" si="12"/>
        <v>#DIV/0!</v>
      </c>
      <c r="U14" t="e">
        <f t="shared" si="13"/>
        <v>#DIV/0!</v>
      </c>
      <c r="V14" t="e">
        <f t="shared" si="14"/>
        <v>#DIV/0!</v>
      </c>
    </row>
    <row r="15" spans="1:22" x14ac:dyDescent="0.2">
      <c r="A15" t="s">
        <v>1</v>
      </c>
      <c r="B15" t="s">
        <v>47</v>
      </c>
      <c r="C15" s="14" t="s">
        <v>122</v>
      </c>
      <c r="D15" s="41"/>
      <c r="E15" s="41"/>
      <c r="F15" s="41"/>
      <c r="G15" s="8" t="e">
        <f t="shared" si="1"/>
        <v>#DIV/0!</v>
      </c>
      <c r="H15" s="9">
        <f t="shared" si="2"/>
        <v>0</v>
      </c>
      <c r="I15" s="10">
        <f t="shared" si="3"/>
        <v>0</v>
      </c>
      <c r="J15" s="10">
        <f t="shared" si="4"/>
        <v>0</v>
      </c>
      <c r="K15" s="10">
        <f t="shared" si="5"/>
        <v>0</v>
      </c>
      <c r="L15" s="29"/>
      <c r="M15" s="29"/>
      <c r="N15" s="10" t="e">
        <f t="shared" si="6"/>
        <v>#DIV/0!</v>
      </c>
      <c r="O15" s="12" t="e">
        <f t="shared" si="7"/>
        <v>#DIV/0!</v>
      </c>
      <c r="P15" s="13" t="e">
        <f t="shared" si="8"/>
        <v>#DIV/0!</v>
      </c>
      <c r="Q15" s="14" t="e">
        <f t="shared" si="9"/>
        <v>#DIV/0!</v>
      </c>
      <c r="R15" s="13" t="e">
        <f t="shared" si="10"/>
        <v>#DIV/0!</v>
      </c>
      <c r="S15" s="13" t="e">
        <f t="shared" si="11"/>
        <v>#DIV/0!</v>
      </c>
      <c r="T15" s="13" t="e">
        <f t="shared" si="12"/>
        <v>#DIV/0!</v>
      </c>
      <c r="U15" t="e">
        <f t="shared" si="13"/>
        <v>#DIV/0!</v>
      </c>
      <c r="V15" t="e">
        <f t="shared" si="14"/>
        <v>#DIV/0!</v>
      </c>
    </row>
    <row r="16" spans="1:22" x14ac:dyDescent="0.2">
      <c r="A16" t="s">
        <v>1</v>
      </c>
      <c r="B16" t="s">
        <v>39</v>
      </c>
      <c r="C16" s="14" t="s">
        <v>122</v>
      </c>
      <c r="D16" s="41"/>
      <c r="E16" s="41"/>
      <c r="F16" s="41"/>
      <c r="G16" s="8" t="e">
        <f t="shared" si="1"/>
        <v>#DIV/0!</v>
      </c>
      <c r="H16" s="9">
        <f t="shared" si="2"/>
        <v>0</v>
      </c>
      <c r="I16" s="10">
        <f t="shared" si="3"/>
        <v>0</v>
      </c>
      <c r="J16" s="10">
        <f t="shared" si="4"/>
        <v>0</v>
      </c>
      <c r="K16" s="10">
        <f t="shared" si="5"/>
        <v>0</v>
      </c>
      <c r="L16" s="29"/>
      <c r="M16" s="29"/>
      <c r="N16" s="10" t="e">
        <f t="shared" si="6"/>
        <v>#DIV/0!</v>
      </c>
      <c r="O16" s="12" t="e">
        <f t="shared" si="7"/>
        <v>#DIV/0!</v>
      </c>
      <c r="P16" s="13" t="e">
        <f t="shared" si="8"/>
        <v>#DIV/0!</v>
      </c>
      <c r="Q16" s="14" t="e">
        <f t="shared" si="9"/>
        <v>#DIV/0!</v>
      </c>
      <c r="R16" s="13" t="e">
        <f t="shared" si="10"/>
        <v>#DIV/0!</v>
      </c>
      <c r="S16" s="13" t="e">
        <f t="shared" si="11"/>
        <v>#DIV/0!</v>
      </c>
      <c r="T16" s="13" t="e">
        <f t="shared" si="12"/>
        <v>#DIV/0!</v>
      </c>
      <c r="U16" t="e">
        <f t="shared" si="13"/>
        <v>#DIV/0!</v>
      </c>
      <c r="V16" t="e">
        <f t="shared" si="14"/>
        <v>#DIV/0!</v>
      </c>
    </row>
    <row r="17" spans="1:22" x14ac:dyDescent="0.2">
      <c r="A17" t="s">
        <v>1</v>
      </c>
      <c r="B17" t="s">
        <v>40</v>
      </c>
      <c r="C17" s="14" t="s">
        <v>122</v>
      </c>
      <c r="D17" s="41"/>
      <c r="E17" s="41"/>
      <c r="F17" s="41"/>
      <c r="G17" s="8" t="e">
        <f t="shared" si="1"/>
        <v>#DIV/0!</v>
      </c>
      <c r="H17" s="9">
        <f t="shared" si="2"/>
        <v>0</v>
      </c>
      <c r="I17" s="10">
        <f t="shared" si="3"/>
        <v>0</v>
      </c>
      <c r="J17" s="10">
        <f t="shared" si="4"/>
        <v>0</v>
      </c>
      <c r="K17" s="10">
        <f t="shared" si="5"/>
        <v>0</v>
      </c>
      <c r="L17" s="29"/>
      <c r="M17" s="29"/>
      <c r="N17" s="10" t="e">
        <f t="shared" si="6"/>
        <v>#DIV/0!</v>
      </c>
      <c r="O17" s="12" t="e">
        <f t="shared" si="7"/>
        <v>#DIV/0!</v>
      </c>
      <c r="P17" s="13" t="e">
        <f t="shared" si="8"/>
        <v>#DIV/0!</v>
      </c>
      <c r="Q17" s="14" t="e">
        <f t="shared" si="9"/>
        <v>#DIV/0!</v>
      </c>
      <c r="R17" s="13" t="e">
        <f>1.96*SQRT(Q17)</f>
        <v>#DIV/0!</v>
      </c>
      <c r="S17" s="13" t="e">
        <f>P17-R17</f>
        <v>#DIV/0!</v>
      </c>
      <c r="T17" s="13" t="e">
        <f t="shared" si="12"/>
        <v>#DIV/0!</v>
      </c>
      <c r="U17" t="e">
        <f t="shared" si="13"/>
        <v>#DIV/0!</v>
      </c>
      <c r="V17" t="e">
        <f t="shared" si="14"/>
        <v>#DIV/0!</v>
      </c>
    </row>
    <row r="18" spans="1:22" x14ac:dyDescent="0.2">
      <c r="A18" t="s">
        <v>1</v>
      </c>
      <c r="B18" t="s">
        <v>20</v>
      </c>
      <c r="C18" s="14" t="s">
        <v>122</v>
      </c>
      <c r="D18" s="41"/>
      <c r="E18" s="41"/>
      <c r="F18" s="41"/>
      <c r="G18" s="8" t="e">
        <f t="shared" si="1"/>
        <v>#DIV/0!</v>
      </c>
      <c r="H18" s="9">
        <f t="shared" si="2"/>
        <v>0</v>
      </c>
      <c r="I18" s="10">
        <f t="shared" si="3"/>
        <v>0</v>
      </c>
      <c r="J18" s="10">
        <f t="shared" si="4"/>
        <v>0</v>
      </c>
      <c r="K18" s="10">
        <f t="shared" si="5"/>
        <v>0</v>
      </c>
      <c r="L18" s="29"/>
      <c r="M18" s="29"/>
      <c r="N18" s="10" t="e">
        <f t="shared" si="6"/>
        <v>#DIV/0!</v>
      </c>
      <c r="O18" s="12" t="e">
        <f t="shared" si="7"/>
        <v>#DIV/0!</v>
      </c>
      <c r="P18" s="13" t="e">
        <f t="shared" si="8"/>
        <v>#DIV/0!</v>
      </c>
      <c r="Q18" s="14" t="e">
        <f t="shared" si="9"/>
        <v>#DIV/0!</v>
      </c>
      <c r="R18" s="13" t="e">
        <f t="shared" si="10"/>
        <v>#DIV/0!</v>
      </c>
      <c r="S18" s="13" t="e">
        <f t="shared" si="11"/>
        <v>#DIV/0!</v>
      </c>
      <c r="T18" s="13" t="e">
        <f t="shared" si="12"/>
        <v>#DIV/0!</v>
      </c>
      <c r="U18" t="e">
        <f t="shared" si="13"/>
        <v>#DIV/0!</v>
      </c>
      <c r="V18" t="e">
        <f t="shared" si="14"/>
        <v>#DIV/0!</v>
      </c>
    </row>
    <row r="19" spans="1:22" x14ac:dyDescent="0.2">
      <c r="A19" t="s">
        <v>1</v>
      </c>
      <c r="B19" t="s">
        <v>38</v>
      </c>
      <c r="C19" s="14" t="s">
        <v>122</v>
      </c>
      <c r="D19" s="41"/>
      <c r="E19" s="41"/>
      <c r="F19" s="41"/>
      <c r="G19" s="8" t="e">
        <f t="shared" si="1"/>
        <v>#DIV/0!</v>
      </c>
      <c r="H19" s="9">
        <f t="shared" si="2"/>
        <v>0</v>
      </c>
      <c r="I19" s="10">
        <f t="shared" si="3"/>
        <v>0</v>
      </c>
      <c r="J19" s="10">
        <f t="shared" si="4"/>
        <v>0</v>
      </c>
      <c r="K19" s="10">
        <f t="shared" si="5"/>
        <v>0</v>
      </c>
      <c r="L19" s="29"/>
      <c r="M19" s="29"/>
      <c r="N19" s="10" t="e">
        <f t="shared" si="6"/>
        <v>#DIV/0!</v>
      </c>
      <c r="O19" s="12" t="e">
        <f t="shared" si="7"/>
        <v>#DIV/0!</v>
      </c>
      <c r="P19" s="13" t="e">
        <f t="shared" si="8"/>
        <v>#DIV/0!</v>
      </c>
      <c r="Q19" s="14" t="e">
        <f t="shared" si="9"/>
        <v>#DIV/0!</v>
      </c>
      <c r="R19" s="13" t="e">
        <f t="shared" si="10"/>
        <v>#DIV/0!</v>
      </c>
      <c r="S19" s="13" t="e">
        <f t="shared" si="11"/>
        <v>#DIV/0!</v>
      </c>
      <c r="T19" s="13" t="e">
        <f t="shared" si="12"/>
        <v>#DIV/0!</v>
      </c>
      <c r="U19" t="e">
        <f t="shared" si="13"/>
        <v>#DIV/0!</v>
      </c>
      <c r="V19" t="e">
        <f t="shared" si="14"/>
        <v>#DIV/0!</v>
      </c>
    </row>
    <row r="20" spans="1:22" x14ac:dyDescent="0.2">
      <c r="M20" s="29"/>
    </row>
    <row r="23" spans="1:22" x14ac:dyDescent="0.2">
      <c r="B23" t="s">
        <v>54</v>
      </c>
    </row>
    <row r="24" spans="1:22" x14ac:dyDescent="0.2">
      <c r="B24" t="s">
        <v>46</v>
      </c>
      <c r="F24" s="14"/>
    </row>
    <row r="25" spans="1:22" x14ac:dyDescent="0.2">
      <c r="B25" t="s">
        <v>55</v>
      </c>
    </row>
    <row r="26" spans="1:22" x14ac:dyDescent="0.2">
      <c r="B26" t="s">
        <v>56</v>
      </c>
    </row>
    <row r="27" spans="1:22" x14ac:dyDescent="0.2">
      <c r="B27" t="s">
        <v>57</v>
      </c>
      <c r="H27" s="14"/>
      <c r="I27" s="14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">
      <c r="B28" t="s">
        <v>61</v>
      </c>
      <c r="H28" s="14"/>
      <c r="I28" s="14"/>
    </row>
    <row r="29" spans="1:22" x14ac:dyDescent="0.2">
      <c r="B29" t="s">
        <v>60</v>
      </c>
      <c r="H29" s="14"/>
      <c r="I29" s="14"/>
    </row>
    <row r="30" spans="1:22" x14ac:dyDescent="0.2">
      <c r="B30" t="s">
        <v>62</v>
      </c>
      <c r="H30" s="14"/>
      <c r="I30" s="14"/>
    </row>
    <row r="31" spans="1:22" x14ac:dyDescent="0.2">
      <c r="B31" t="s">
        <v>63</v>
      </c>
      <c r="H31" s="14"/>
      <c r="I31" s="14"/>
    </row>
    <row r="33" spans="1:23" x14ac:dyDescent="0.2">
      <c r="A33" t="s">
        <v>1</v>
      </c>
      <c r="B33" t="s">
        <v>41</v>
      </c>
      <c r="C33" s="14" t="s">
        <v>52</v>
      </c>
      <c r="D33" s="66"/>
      <c r="E33" s="66"/>
      <c r="F33" s="66"/>
      <c r="G33" s="67"/>
      <c r="H33" s="9">
        <f>((D33)*(E33+1))/(F33+1)</f>
        <v>0</v>
      </c>
      <c r="I33" s="10">
        <f>((E33+1)*(D33+F33+1)*(E33-F33)*D33)/(((F33+1)^2)*(F33+2))</f>
        <v>0</v>
      </c>
      <c r="J33" s="10">
        <f>SQRT(I33)</f>
        <v>0</v>
      </c>
      <c r="K33" s="10">
        <f>1.96*(J33)</f>
        <v>0</v>
      </c>
      <c r="L33" s="42"/>
      <c r="M33" s="42"/>
      <c r="N33" s="10" t="e">
        <f>M33/L33</f>
        <v>#DIV/0!</v>
      </c>
      <c r="O33" s="12" t="e">
        <f>D33*N33</f>
        <v>#DIV/0!</v>
      </c>
      <c r="P33" s="13" t="e">
        <f>H33*N33</f>
        <v>#DIV/0!</v>
      </c>
      <c r="Q33" s="14" t="e">
        <f>((E33+1)*(O33+F33+1)*(E33-F33)*O33)/(((F33+1)^2)*(F33+2))</f>
        <v>#DIV/0!</v>
      </c>
      <c r="R33" s="13" t="e">
        <f>1.96*SQRT(Q33)</f>
        <v>#DIV/0!</v>
      </c>
      <c r="S33" s="13" t="e">
        <f>P33-R33</f>
        <v>#DIV/0!</v>
      </c>
      <c r="T33" s="13" t="e">
        <f>P33+R33</f>
        <v>#DIV/0!</v>
      </c>
      <c r="U33" s="14" t="e">
        <f>R33/P33*100</f>
        <v>#DIV/0!</v>
      </c>
      <c r="V33" s="14" t="e">
        <f>((2*(Q33^0.5))/P33)*100</f>
        <v>#DIV/0!</v>
      </c>
      <c r="W33" t="e">
        <f t="shared" ref="W33" si="16">H33*(M33/L33)</f>
        <v>#DIV/0!</v>
      </c>
    </row>
    <row r="36" spans="1:23" x14ac:dyDescent="0.2">
      <c r="A36" s="38" t="s">
        <v>45</v>
      </c>
    </row>
    <row r="37" spans="1:23" ht="70" x14ac:dyDescent="0.2">
      <c r="A37" s="4" t="s">
        <v>2</v>
      </c>
      <c r="B37" s="4" t="s">
        <v>0</v>
      </c>
      <c r="C37" s="4" t="s">
        <v>3</v>
      </c>
      <c r="D37" s="4" t="s">
        <v>4</v>
      </c>
      <c r="E37" s="4" t="s">
        <v>5</v>
      </c>
      <c r="F37" s="4" t="s">
        <v>6</v>
      </c>
      <c r="G37" s="4" t="s">
        <v>7</v>
      </c>
      <c r="H37" s="5" t="s">
        <v>59</v>
      </c>
      <c r="I37" s="5" t="s">
        <v>9</v>
      </c>
      <c r="J37" s="5" t="s">
        <v>10</v>
      </c>
      <c r="K37" s="5" t="s">
        <v>11</v>
      </c>
      <c r="L37" s="5" t="s">
        <v>12</v>
      </c>
      <c r="M37" s="5" t="s">
        <v>13</v>
      </c>
      <c r="N37" s="5" t="s">
        <v>14</v>
      </c>
      <c r="O37" s="5" t="s">
        <v>15</v>
      </c>
      <c r="P37" s="4" t="s">
        <v>58</v>
      </c>
      <c r="Q37" s="4" t="s">
        <v>17</v>
      </c>
      <c r="R37" s="4" t="s">
        <v>11</v>
      </c>
      <c r="S37" s="4" t="s">
        <v>35</v>
      </c>
      <c r="T37" s="4" t="s">
        <v>34</v>
      </c>
      <c r="U37" s="6" t="s">
        <v>28</v>
      </c>
      <c r="V37" s="6" t="s">
        <v>29</v>
      </c>
      <c r="W37" s="4" t="s">
        <v>64</v>
      </c>
    </row>
    <row r="38" spans="1:23" x14ac:dyDescent="0.2">
      <c r="A38" t="s">
        <v>1</v>
      </c>
      <c r="B38" s="14" t="s">
        <v>18</v>
      </c>
      <c r="C38" s="14" t="s">
        <v>122</v>
      </c>
      <c r="D38" s="41">
        <v>263</v>
      </c>
      <c r="E38" s="41">
        <v>170</v>
      </c>
      <c r="F38" s="41">
        <v>8</v>
      </c>
      <c r="G38" s="8">
        <f>F38/E38</f>
        <v>4.7058823529411764E-2</v>
      </c>
      <c r="H38" s="9">
        <f>((D38)*(E38+1))/(F38+1)</f>
        <v>4997</v>
      </c>
      <c r="I38" s="10">
        <f>((E38+1)*(D38+F38+1)*(E38-F38)*D38)/(((F38+1)^2)*(F38+2))</f>
        <v>2446531.2000000002</v>
      </c>
      <c r="J38" s="10">
        <f>SQRT(I38)</f>
        <v>1564.1391242469451</v>
      </c>
      <c r="K38" s="10">
        <f>1.96*(J38)</f>
        <v>3065.7126835240124</v>
      </c>
      <c r="L38" s="42">
        <v>32</v>
      </c>
      <c r="M38" s="42">
        <v>73</v>
      </c>
      <c r="N38" s="10">
        <f>M38/L38</f>
        <v>2.28125</v>
      </c>
      <c r="O38" s="12">
        <f>D38*N38</f>
        <v>599.96875</v>
      </c>
      <c r="P38" s="13">
        <f>H38*N38</f>
        <v>11399.40625</v>
      </c>
      <c r="Q38" s="14">
        <f>((E38+1)*(O38+F38+1)*(E38-F38)*O38)/(((F38+1)^2)*(F38+2))</f>
        <v>12495387.914648438</v>
      </c>
      <c r="R38" s="13">
        <f>1.96*SQRT(Q38)</f>
        <v>6928.367932847781</v>
      </c>
      <c r="S38" s="13">
        <f>P38-R38</f>
        <v>4471.038317152219</v>
      </c>
      <c r="T38" s="13">
        <f>P38+R38</f>
        <v>18327.774182847781</v>
      </c>
      <c r="U38" s="14">
        <f>R38/P38*100</f>
        <v>60.778322843330379</v>
      </c>
      <c r="V38" s="14">
        <f>((2*(Q38^0.5))/P38)*100</f>
        <v>62.018696778908556</v>
      </c>
      <c r="W38">
        <f t="shared" ref="W38" si="17">H38*(M38/L38)</f>
        <v>11399.40625</v>
      </c>
    </row>
    <row r="39" spans="1:23" x14ac:dyDescent="0.2">
      <c r="A39" t="s">
        <v>1</v>
      </c>
      <c r="B39" t="s">
        <v>19</v>
      </c>
      <c r="C39" s="14" t="s">
        <v>122</v>
      </c>
      <c r="D39" s="41">
        <v>1</v>
      </c>
      <c r="E39" s="41">
        <v>0</v>
      </c>
      <c r="F39" s="41">
        <v>0</v>
      </c>
      <c r="G39" s="8" t="e">
        <f t="shared" ref="G39:G40" si="18">F39/E39</f>
        <v>#DIV/0!</v>
      </c>
      <c r="H39" s="9">
        <f>((D39)*(E39+1))/(F39+1)</f>
        <v>1</v>
      </c>
      <c r="I39" s="10">
        <f>((E39+1)*(D39+F39+1)*(E39-F39)*D39)/(((F39+1)^2)*(F39+2))</f>
        <v>0</v>
      </c>
      <c r="J39" s="10">
        <f>SQRT(I39)</f>
        <v>0</v>
      </c>
      <c r="K39" s="10">
        <f>1.96*(J39)</f>
        <v>0</v>
      </c>
      <c r="L39" s="42">
        <v>32</v>
      </c>
      <c r="M39" s="42">
        <v>73</v>
      </c>
      <c r="N39" s="10">
        <f>M39/L39</f>
        <v>2.28125</v>
      </c>
      <c r="O39" s="12">
        <f>D39*N39</f>
        <v>2.28125</v>
      </c>
      <c r="P39" s="13">
        <f>H39*N39</f>
        <v>2.28125</v>
      </c>
      <c r="Q39" s="14">
        <f>((E39+1)*(O39+F39+1)*(E39-F39)*O39)/(((F39+1)^2)*(F39+2))</f>
        <v>0</v>
      </c>
      <c r="R39" s="13">
        <f>1.96*SQRT(Q39)</f>
        <v>0</v>
      </c>
      <c r="S39" s="13">
        <f>P39-R39</f>
        <v>2.28125</v>
      </c>
      <c r="T39" s="13">
        <f>P39+R39</f>
        <v>2.28125</v>
      </c>
      <c r="U39">
        <f>R39/P39*100</f>
        <v>0</v>
      </c>
      <c r="V39">
        <f>((2*(Q39^0.5))/P39)*100</f>
        <v>0</v>
      </c>
      <c r="W39">
        <f>H39*(M39/L39)</f>
        <v>2.28125</v>
      </c>
    </row>
    <row r="40" spans="1:23" x14ac:dyDescent="0.2">
      <c r="A40" t="s">
        <v>1</v>
      </c>
      <c r="B40" t="s">
        <v>41</v>
      </c>
      <c r="C40" s="14" t="s">
        <v>122</v>
      </c>
      <c r="D40">
        <f>SUM(D38:D39)</f>
        <v>264</v>
      </c>
      <c r="E40">
        <f>SUM(E38:E39)</f>
        <v>170</v>
      </c>
      <c r="F40" s="16">
        <f>SUM(F38:F39)</f>
        <v>8</v>
      </c>
      <c r="G40" s="8">
        <f t="shared" si="18"/>
        <v>4.7058823529411764E-2</v>
      </c>
      <c r="H40" s="9">
        <f>((D40)*(E40+1))/(F40+1)</f>
        <v>5016</v>
      </c>
      <c r="I40" s="10">
        <f>((E40+1)*(D40+F40+1)*(E40-F40)*D40)/(((F40+1)^2)*(F40+2))</f>
        <v>2464862.4</v>
      </c>
      <c r="J40" s="10">
        <f>SQRT(I40)</f>
        <v>1569.9880254320412</v>
      </c>
      <c r="K40" s="10">
        <f>1.96*(J40)</f>
        <v>3077.1765298468008</v>
      </c>
      <c r="L40" s="42"/>
      <c r="M40" s="42"/>
      <c r="N40" s="10" t="e">
        <f>M40/L40</f>
        <v>#DIV/0!</v>
      </c>
      <c r="O40" s="12" t="e">
        <f>D40*N40</f>
        <v>#DIV/0!</v>
      </c>
      <c r="P40" s="13" t="e">
        <f>H40*N40</f>
        <v>#DIV/0!</v>
      </c>
      <c r="Q40" s="14" t="e">
        <f>((E40+1)*(O40+F40+1)*(E40-F40)*O40)/(((F40+1)^2)*(F40+2))</f>
        <v>#DIV/0!</v>
      </c>
      <c r="R40" s="13" t="e">
        <f>1.96*SQRT(Q40)</f>
        <v>#DIV/0!</v>
      </c>
      <c r="S40" s="13" t="e">
        <f>P40-R40</f>
        <v>#DIV/0!</v>
      </c>
      <c r="T40" s="13" t="e">
        <f>P40+R40</f>
        <v>#DIV/0!</v>
      </c>
      <c r="U40" s="14" t="e">
        <f>R40/P40*100</f>
        <v>#DIV/0!</v>
      </c>
      <c r="V40" s="14" t="e">
        <f>((2*(Q40^0.5))/P40)*100</f>
        <v>#DIV/0!</v>
      </c>
      <c r="W40" t="e">
        <f t="shared" ref="W40" si="19">H40*(M40/L40)</f>
        <v>#DIV/0!</v>
      </c>
    </row>
    <row r="44" spans="1:23" x14ac:dyDescent="0.2">
      <c r="A44" t="s">
        <v>82</v>
      </c>
    </row>
    <row r="45" spans="1:23" ht="70" x14ac:dyDescent="0.2">
      <c r="A45" s="4" t="s">
        <v>2</v>
      </c>
      <c r="B45" s="4" t="s">
        <v>0</v>
      </c>
      <c r="C45" s="4" t="s">
        <v>3</v>
      </c>
      <c r="D45" s="4" t="s">
        <v>4</v>
      </c>
      <c r="E45" s="4" t="s">
        <v>5</v>
      </c>
      <c r="F45" s="4" t="s">
        <v>6</v>
      </c>
      <c r="G45" s="4" t="s">
        <v>7</v>
      </c>
      <c r="H45" s="5" t="s">
        <v>8</v>
      </c>
      <c r="I45" s="5" t="s">
        <v>9</v>
      </c>
      <c r="J45" s="5" t="s">
        <v>10</v>
      </c>
      <c r="K45" s="5" t="s">
        <v>11</v>
      </c>
      <c r="L45" s="5" t="s">
        <v>12</v>
      </c>
      <c r="M45" s="5" t="s">
        <v>13</v>
      </c>
      <c r="N45" s="5" t="s">
        <v>14</v>
      </c>
      <c r="O45" s="5" t="s">
        <v>15</v>
      </c>
      <c r="P45" s="4" t="s">
        <v>16</v>
      </c>
      <c r="Q45" s="4" t="s">
        <v>17</v>
      </c>
      <c r="R45" s="4" t="s">
        <v>11</v>
      </c>
      <c r="S45" s="4"/>
      <c r="T45" s="4"/>
      <c r="U45" s="6"/>
      <c r="V45" s="6"/>
      <c r="W45" t="s">
        <v>64</v>
      </c>
    </row>
    <row r="46" spans="1:23" x14ac:dyDescent="0.2">
      <c r="A46" t="s">
        <v>1</v>
      </c>
      <c r="B46" t="s">
        <v>31</v>
      </c>
      <c r="C46" s="14" t="s">
        <v>122</v>
      </c>
      <c r="D46" s="41">
        <v>2</v>
      </c>
      <c r="E46" s="41">
        <v>0</v>
      </c>
      <c r="F46" s="41">
        <v>0</v>
      </c>
      <c r="G46" s="8" t="e">
        <f t="shared" ref="G46:G54" si="20">F46/E46</f>
        <v>#DIV/0!</v>
      </c>
      <c r="H46" s="9">
        <f t="shared" ref="H46:H54" si="21">((D46)*(E46+1))/(F46+1)</f>
        <v>2</v>
      </c>
      <c r="I46" s="10">
        <f t="shared" ref="I46:I51" si="22">((E46+1)*(D46+F46+1)*(E46-F46)*D46)/(((F46+1)^2)*(F46+2))</f>
        <v>0</v>
      </c>
      <c r="J46" s="10">
        <f t="shared" ref="J46:J54" si="23">SQRT(I46)</f>
        <v>0</v>
      </c>
      <c r="K46" s="10">
        <f t="shared" ref="K46:K54" si="24">1.96*(J46)</f>
        <v>0</v>
      </c>
      <c r="L46" s="42">
        <v>32</v>
      </c>
      <c r="M46" s="42">
        <v>73</v>
      </c>
      <c r="N46" s="10">
        <f>M46/L46</f>
        <v>2.28125</v>
      </c>
      <c r="O46" s="12">
        <f t="shared" ref="O46:O54" si="25">D46*N46</f>
        <v>4.5625</v>
      </c>
      <c r="P46" s="13">
        <f t="shared" ref="P46:P54" si="26">H46*N46</f>
        <v>4.5625</v>
      </c>
      <c r="Q46" s="14">
        <f t="shared" ref="Q46:Q54" si="27">((E46+1)*(O46+F46+1)*(E46-F46)*O46)/(((F46+1)^2)*(F46+2))</f>
        <v>0</v>
      </c>
      <c r="R46" s="13">
        <f t="shared" ref="R46:R54" si="28">1.96*SQRT(Q46)</f>
        <v>0</v>
      </c>
      <c r="S46" s="13">
        <f t="shared" ref="S46:S54" si="29">P46-R46</f>
        <v>4.5625</v>
      </c>
      <c r="T46" s="13">
        <f t="shared" ref="T46:T54" si="30">P46+R46</f>
        <v>4.5625</v>
      </c>
      <c r="U46">
        <f>R46/P46*100</f>
        <v>0</v>
      </c>
      <c r="V46">
        <f>((2*(Q46^0.5))/P46)*100</f>
        <v>0</v>
      </c>
      <c r="W46">
        <f>H46*(M46/L46)</f>
        <v>4.5625</v>
      </c>
    </row>
    <row r="47" spans="1:23" x14ac:dyDescent="0.2">
      <c r="A47" s="14" t="s">
        <v>1</v>
      </c>
      <c r="B47" s="23" t="s">
        <v>21</v>
      </c>
      <c r="C47" s="14" t="s">
        <v>122</v>
      </c>
      <c r="D47" s="41">
        <v>2</v>
      </c>
      <c r="E47" s="41">
        <v>1</v>
      </c>
      <c r="F47" s="41">
        <v>0</v>
      </c>
      <c r="G47" s="8">
        <f t="shared" si="20"/>
        <v>0</v>
      </c>
      <c r="H47" s="9">
        <f t="shared" si="21"/>
        <v>4</v>
      </c>
      <c r="I47" s="10">
        <f t="shared" si="22"/>
        <v>6</v>
      </c>
      <c r="J47" s="10">
        <f t="shared" si="23"/>
        <v>2.4494897427831779</v>
      </c>
      <c r="K47" s="10">
        <f t="shared" si="24"/>
        <v>4.8009998958550284</v>
      </c>
      <c r="L47" s="42">
        <v>32</v>
      </c>
      <c r="M47" s="42">
        <v>73</v>
      </c>
      <c r="N47" s="10">
        <f>M47/L47</f>
        <v>2.28125</v>
      </c>
      <c r="O47" s="12">
        <f t="shared" si="25"/>
        <v>4.5625</v>
      </c>
      <c r="P47" s="13">
        <f t="shared" si="26"/>
        <v>9.125</v>
      </c>
      <c r="Q47" s="14">
        <f t="shared" si="27"/>
        <v>25.37890625</v>
      </c>
      <c r="R47" s="13">
        <f t="shared" si="28"/>
        <v>9.8739863403794512</v>
      </c>
      <c r="S47" s="13">
        <f t="shared" si="29"/>
        <v>-0.74898634037945122</v>
      </c>
      <c r="T47" s="13">
        <f t="shared" si="30"/>
        <v>18.998986340379453</v>
      </c>
      <c r="U47" s="14">
        <f t="shared" ref="U47:U49" si="31">R47/P47*100</f>
        <v>108.20806948361042</v>
      </c>
      <c r="V47" s="14">
        <f t="shared" ref="V47:V49" si="32">((2*(Q47^0.5))/P47)*100</f>
        <v>110.41639743225554</v>
      </c>
      <c r="W47">
        <f>H47*(M47/L47)</f>
        <v>9.125</v>
      </c>
    </row>
    <row r="48" spans="1:23" x14ac:dyDescent="0.2">
      <c r="A48" t="s">
        <v>1</v>
      </c>
      <c r="B48" s="15" t="s">
        <v>25</v>
      </c>
      <c r="C48" s="14" t="s">
        <v>122</v>
      </c>
      <c r="D48" s="41">
        <v>11</v>
      </c>
      <c r="E48" s="41">
        <v>7</v>
      </c>
      <c r="F48" s="41">
        <v>0</v>
      </c>
      <c r="G48" s="8">
        <f t="shared" si="20"/>
        <v>0</v>
      </c>
      <c r="H48" s="9">
        <f t="shared" si="21"/>
        <v>88</v>
      </c>
      <c r="I48" s="10">
        <f t="shared" si="22"/>
        <v>3696</v>
      </c>
      <c r="J48" s="10">
        <f t="shared" si="23"/>
        <v>60.794736614282655</v>
      </c>
      <c r="K48" s="10">
        <f t="shared" si="24"/>
        <v>119.157683763994</v>
      </c>
      <c r="L48" s="42">
        <v>32</v>
      </c>
      <c r="M48" s="42">
        <v>73</v>
      </c>
      <c r="N48" s="10">
        <f t="shared" ref="N48:N52" si="33">M48/L48</f>
        <v>2.28125</v>
      </c>
      <c r="O48" s="12">
        <f t="shared" si="25"/>
        <v>25.09375</v>
      </c>
      <c r="P48" s="13">
        <f t="shared" si="26"/>
        <v>200.75</v>
      </c>
      <c r="Q48" s="14">
        <f t="shared" si="27"/>
        <v>18334.12109375</v>
      </c>
      <c r="R48" s="13">
        <f t="shared" si="28"/>
        <v>265.39095612652289</v>
      </c>
      <c r="S48" s="13">
        <f t="shared" si="29"/>
        <v>-64.640956126522894</v>
      </c>
      <c r="T48" s="13">
        <f t="shared" si="30"/>
        <v>466.14095612652289</v>
      </c>
      <c r="U48">
        <f t="shared" si="31"/>
        <v>132.19972907921439</v>
      </c>
      <c r="V48">
        <f t="shared" si="32"/>
        <v>134.89768273389225</v>
      </c>
    </row>
    <row r="49" spans="1:23" x14ac:dyDescent="0.2">
      <c r="A49" t="s">
        <v>1</v>
      </c>
      <c r="B49" t="s">
        <v>26</v>
      </c>
      <c r="C49" s="14" t="s">
        <v>122</v>
      </c>
      <c r="D49" s="41">
        <v>0</v>
      </c>
      <c r="E49" s="41">
        <v>0</v>
      </c>
      <c r="F49" s="41">
        <v>0</v>
      </c>
      <c r="G49" s="8" t="e">
        <f t="shared" si="20"/>
        <v>#DIV/0!</v>
      </c>
      <c r="H49" s="9">
        <f t="shared" si="21"/>
        <v>0</v>
      </c>
      <c r="I49" s="10">
        <f t="shared" si="22"/>
        <v>0</v>
      </c>
      <c r="J49" s="10">
        <f t="shared" si="23"/>
        <v>0</v>
      </c>
      <c r="K49" s="10">
        <f t="shared" si="24"/>
        <v>0</v>
      </c>
      <c r="L49" s="42">
        <v>32</v>
      </c>
      <c r="M49" s="42">
        <v>73</v>
      </c>
      <c r="N49" s="10">
        <f t="shared" si="33"/>
        <v>2.28125</v>
      </c>
      <c r="O49" s="12">
        <f t="shared" si="25"/>
        <v>0</v>
      </c>
      <c r="P49" s="13">
        <f t="shared" si="26"/>
        <v>0</v>
      </c>
      <c r="Q49" s="14">
        <f t="shared" si="27"/>
        <v>0</v>
      </c>
      <c r="R49" s="13">
        <f t="shared" si="28"/>
        <v>0</v>
      </c>
      <c r="S49" s="13">
        <f t="shared" si="29"/>
        <v>0</v>
      </c>
      <c r="T49" s="13">
        <f t="shared" si="30"/>
        <v>0</v>
      </c>
      <c r="U49" t="e">
        <f t="shared" si="31"/>
        <v>#DIV/0!</v>
      </c>
      <c r="V49" t="e">
        <f t="shared" si="32"/>
        <v>#DIV/0!</v>
      </c>
    </row>
    <row r="50" spans="1:23" x14ac:dyDescent="0.2">
      <c r="A50" t="s">
        <v>1</v>
      </c>
      <c r="B50" t="s">
        <v>47</v>
      </c>
      <c r="C50" s="14" t="s">
        <v>122</v>
      </c>
      <c r="D50" s="41">
        <v>0</v>
      </c>
      <c r="E50" s="41">
        <v>0</v>
      </c>
      <c r="F50" s="41">
        <v>0</v>
      </c>
      <c r="G50" s="8" t="e">
        <f t="shared" si="20"/>
        <v>#DIV/0!</v>
      </c>
      <c r="H50" s="9">
        <f t="shared" si="21"/>
        <v>0</v>
      </c>
      <c r="I50" s="10">
        <f t="shared" si="22"/>
        <v>0</v>
      </c>
      <c r="J50" s="10">
        <f t="shared" si="23"/>
        <v>0</v>
      </c>
      <c r="K50" s="10">
        <f t="shared" si="24"/>
        <v>0</v>
      </c>
      <c r="L50" s="42">
        <v>32</v>
      </c>
      <c r="M50" s="42">
        <v>73</v>
      </c>
      <c r="N50" s="10">
        <f t="shared" si="33"/>
        <v>2.28125</v>
      </c>
      <c r="O50" s="12">
        <f t="shared" si="25"/>
        <v>0</v>
      </c>
      <c r="P50" s="13">
        <f t="shared" si="26"/>
        <v>0</v>
      </c>
      <c r="Q50" s="14">
        <f t="shared" si="27"/>
        <v>0</v>
      </c>
      <c r="R50" s="13">
        <f t="shared" si="28"/>
        <v>0</v>
      </c>
      <c r="S50" s="13">
        <f t="shared" si="29"/>
        <v>0</v>
      </c>
      <c r="T50" s="13">
        <f t="shared" si="30"/>
        <v>0</v>
      </c>
      <c r="U50" t="e">
        <f>R50/P50*100</f>
        <v>#DIV/0!</v>
      </c>
      <c r="V50" t="e">
        <f>((2*(Q50^0.5))/P50)*100</f>
        <v>#DIV/0!</v>
      </c>
      <c r="W50">
        <f t="shared" ref="W50:W52" si="34">H50*(M50/L50)</f>
        <v>0</v>
      </c>
    </row>
    <row r="51" spans="1:23" x14ac:dyDescent="0.2">
      <c r="A51" t="s">
        <v>1</v>
      </c>
      <c r="B51" t="s">
        <v>39</v>
      </c>
      <c r="C51" s="14" t="s">
        <v>122</v>
      </c>
      <c r="D51" s="41">
        <v>2</v>
      </c>
      <c r="E51" s="41">
        <v>2</v>
      </c>
      <c r="F51" s="41">
        <v>0</v>
      </c>
      <c r="G51" s="8">
        <f t="shared" si="20"/>
        <v>0</v>
      </c>
      <c r="H51" s="9">
        <f t="shared" si="21"/>
        <v>6</v>
      </c>
      <c r="I51" s="10">
        <f t="shared" si="22"/>
        <v>18</v>
      </c>
      <c r="J51" s="10">
        <f t="shared" si="23"/>
        <v>4.2426406871192848</v>
      </c>
      <c r="K51" s="10">
        <f t="shared" si="24"/>
        <v>8.3155757467537974</v>
      </c>
      <c r="L51" s="42">
        <v>32</v>
      </c>
      <c r="M51" s="42">
        <v>73</v>
      </c>
      <c r="N51" s="10">
        <f t="shared" si="33"/>
        <v>2.28125</v>
      </c>
      <c r="O51" s="12">
        <f t="shared" si="25"/>
        <v>4.5625</v>
      </c>
      <c r="P51" s="13">
        <f t="shared" si="26"/>
        <v>13.6875</v>
      </c>
      <c r="Q51" s="14">
        <f t="shared" si="27"/>
        <v>76.13671875</v>
      </c>
      <c r="R51" s="13">
        <f t="shared" si="28"/>
        <v>17.102246014778292</v>
      </c>
      <c r="S51" s="13">
        <f t="shared" si="29"/>
        <v>-3.4147460147782915</v>
      </c>
      <c r="T51" s="13">
        <f t="shared" si="30"/>
        <v>30.789746014778292</v>
      </c>
      <c r="U51">
        <f>R51/P51*100</f>
        <v>124.94791608970442</v>
      </c>
      <c r="V51">
        <f>((2*(Q51^0.5))/P51)*100</f>
        <v>127.49787356092288</v>
      </c>
      <c r="W51">
        <f t="shared" si="34"/>
        <v>13.6875</v>
      </c>
    </row>
    <row r="52" spans="1:23" x14ac:dyDescent="0.2">
      <c r="A52" t="s">
        <v>1</v>
      </c>
      <c r="B52" t="s">
        <v>40</v>
      </c>
      <c r="C52" s="14" t="s">
        <v>122</v>
      </c>
      <c r="D52" s="41">
        <v>15</v>
      </c>
      <c r="E52" s="41">
        <v>10</v>
      </c>
      <c r="F52" s="41">
        <v>0</v>
      </c>
      <c r="G52" s="8">
        <f t="shared" si="20"/>
        <v>0</v>
      </c>
      <c r="H52" s="9">
        <f t="shared" si="21"/>
        <v>165</v>
      </c>
      <c r="I52" s="10">
        <f>((E52+1)*(D52+F52+1)*(E52-F52)*D52)/(((F52+1)^2)*(F52+2))</f>
        <v>13200</v>
      </c>
      <c r="J52" s="10">
        <f t="shared" si="23"/>
        <v>114.89125293076057</v>
      </c>
      <c r="K52" s="10">
        <f t="shared" si="24"/>
        <v>225.18685574429071</v>
      </c>
      <c r="L52" s="42">
        <v>32</v>
      </c>
      <c r="M52" s="42">
        <v>73</v>
      </c>
      <c r="N52" s="10">
        <f t="shared" si="33"/>
        <v>2.28125</v>
      </c>
      <c r="O52" s="12">
        <f t="shared" si="25"/>
        <v>34.21875</v>
      </c>
      <c r="P52" s="13">
        <f t="shared" si="26"/>
        <v>376.40625</v>
      </c>
      <c r="Q52" s="14">
        <f t="shared" si="27"/>
        <v>66282.7880859375</v>
      </c>
      <c r="R52" s="13">
        <f t="shared" si="28"/>
        <v>504.61070015501804</v>
      </c>
      <c r="S52" s="13">
        <f t="shared" si="29"/>
        <v>-128.20445015501804</v>
      </c>
      <c r="T52" s="13">
        <f t="shared" si="30"/>
        <v>881.01695015501809</v>
      </c>
      <c r="U52">
        <f t="shared" ref="U52:U54" si="35">R52/P52*100</f>
        <v>134.06012789506499</v>
      </c>
      <c r="V52">
        <f t="shared" ref="V52:V54" si="36">((2*(Q52^0.5))/P52)*100</f>
        <v>136.79604887251529</v>
      </c>
      <c r="W52">
        <f t="shared" si="34"/>
        <v>376.40625</v>
      </c>
    </row>
    <row r="53" spans="1:23" x14ac:dyDescent="0.2">
      <c r="A53" t="s">
        <v>1</v>
      </c>
      <c r="B53" t="s">
        <v>20</v>
      </c>
      <c r="C53" s="14" t="s">
        <v>122</v>
      </c>
      <c r="D53" s="41">
        <v>1</v>
      </c>
      <c r="E53" s="41">
        <v>0</v>
      </c>
      <c r="F53" s="41">
        <v>0</v>
      </c>
      <c r="G53" s="8" t="e">
        <f t="shared" si="20"/>
        <v>#DIV/0!</v>
      </c>
      <c r="H53" s="9">
        <f t="shared" si="21"/>
        <v>1</v>
      </c>
      <c r="I53" s="10">
        <f t="shared" ref="I53:I54" si="37">((E53+1)*(D53+F53+1)*(E53-F53)*D53)/(((F53+1)^2)*(F53+2))</f>
        <v>0</v>
      </c>
      <c r="J53" s="10">
        <f t="shared" si="23"/>
        <v>0</v>
      </c>
      <c r="K53" s="10">
        <f t="shared" si="24"/>
        <v>0</v>
      </c>
      <c r="L53" s="42">
        <v>32</v>
      </c>
      <c r="M53" s="42">
        <v>73</v>
      </c>
      <c r="N53" s="10">
        <f>M53/L53</f>
        <v>2.28125</v>
      </c>
      <c r="O53" s="12">
        <f t="shared" si="25"/>
        <v>2.28125</v>
      </c>
      <c r="P53" s="13">
        <f t="shared" si="26"/>
        <v>2.28125</v>
      </c>
      <c r="Q53" s="14">
        <f t="shared" si="27"/>
        <v>0</v>
      </c>
      <c r="R53" s="13">
        <f t="shared" si="28"/>
        <v>0</v>
      </c>
      <c r="S53" s="13">
        <f t="shared" si="29"/>
        <v>2.28125</v>
      </c>
      <c r="T53" s="13">
        <f t="shared" si="30"/>
        <v>2.28125</v>
      </c>
      <c r="U53">
        <f t="shared" si="35"/>
        <v>0</v>
      </c>
      <c r="V53">
        <f t="shared" si="36"/>
        <v>0</v>
      </c>
      <c r="W53">
        <f>H53*(M53/L53)</f>
        <v>2.28125</v>
      </c>
    </row>
    <row r="54" spans="1:23" x14ac:dyDescent="0.2">
      <c r="A54" t="s">
        <v>1</v>
      </c>
      <c r="B54" t="s">
        <v>38</v>
      </c>
      <c r="C54" s="14" t="s">
        <v>122</v>
      </c>
      <c r="D54" s="41">
        <v>89</v>
      </c>
      <c r="E54" s="41">
        <v>61</v>
      </c>
      <c r="F54" s="41">
        <v>1</v>
      </c>
      <c r="G54" s="8">
        <f t="shared" si="20"/>
        <v>1.6393442622950821E-2</v>
      </c>
      <c r="H54" s="9">
        <f t="shared" si="21"/>
        <v>2759</v>
      </c>
      <c r="I54" s="10">
        <f t="shared" si="37"/>
        <v>2510690</v>
      </c>
      <c r="J54" s="10">
        <f t="shared" si="23"/>
        <v>1584.5156988808915</v>
      </c>
      <c r="K54" s="10">
        <f t="shared" si="24"/>
        <v>3105.650769806547</v>
      </c>
      <c r="L54" s="42">
        <v>32</v>
      </c>
      <c r="M54" s="42">
        <v>73</v>
      </c>
      <c r="N54" s="10">
        <f>M54/L54</f>
        <v>2.28125</v>
      </c>
      <c r="O54" s="12">
        <f t="shared" si="25"/>
        <v>203.03125</v>
      </c>
      <c r="P54" s="13">
        <f t="shared" si="26"/>
        <v>6293.96875</v>
      </c>
      <c r="Q54" s="14">
        <f t="shared" si="27"/>
        <v>12904602.802734375</v>
      </c>
      <c r="R54" s="13">
        <f t="shared" si="28"/>
        <v>7040.9035021781383</v>
      </c>
      <c r="S54" s="13">
        <f t="shared" si="29"/>
        <v>-746.9347521781383</v>
      </c>
      <c r="T54" s="13">
        <f t="shared" si="30"/>
        <v>13334.872252178138</v>
      </c>
      <c r="U54">
        <f t="shared" si="35"/>
        <v>111.86746839469355</v>
      </c>
      <c r="V54">
        <f t="shared" si="36"/>
        <v>114.15047795376894</v>
      </c>
      <c r="W54">
        <f>H54*(M54/L54)</f>
        <v>6293.96875</v>
      </c>
    </row>
    <row r="58" spans="1:23" x14ac:dyDescent="0.2">
      <c r="A58" s="38" t="s">
        <v>44</v>
      </c>
      <c r="B58" t="s">
        <v>83</v>
      </c>
    </row>
    <row r="59" spans="1:23" ht="70" x14ac:dyDescent="0.2">
      <c r="A59" s="4" t="s">
        <v>2</v>
      </c>
      <c r="B59" s="4" t="s">
        <v>0</v>
      </c>
      <c r="C59" s="4" t="s">
        <v>3</v>
      </c>
      <c r="D59" s="4" t="s">
        <v>4</v>
      </c>
      <c r="E59" s="4" t="s">
        <v>5</v>
      </c>
      <c r="F59" s="4" t="s">
        <v>6</v>
      </c>
      <c r="G59" s="4" t="s">
        <v>7</v>
      </c>
      <c r="H59" s="5" t="s">
        <v>59</v>
      </c>
      <c r="I59" s="5" t="s">
        <v>9</v>
      </c>
      <c r="J59" s="5" t="s">
        <v>10</v>
      </c>
      <c r="K59" s="5" t="s">
        <v>11</v>
      </c>
      <c r="L59" s="5" t="s">
        <v>12</v>
      </c>
      <c r="M59" s="5" t="s">
        <v>13</v>
      </c>
      <c r="N59" s="5" t="s">
        <v>14</v>
      </c>
      <c r="O59" s="5" t="s">
        <v>15</v>
      </c>
      <c r="P59" s="4" t="s">
        <v>58</v>
      </c>
      <c r="Q59" s="4" t="s">
        <v>17</v>
      </c>
      <c r="R59" s="4" t="s">
        <v>11</v>
      </c>
      <c r="S59" s="4" t="s">
        <v>35</v>
      </c>
      <c r="T59" s="4" t="s">
        <v>34</v>
      </c>
      <c r="U59" s="6" t="s">
        <v>28</v>
      </c>
      <c r="V59" s="6" t="s">
        <v>29</v>
      </c>
      <c r="W59" s="4" t="s">
        <v>64</v>
      </c>
    </row>
    <row r="60" spans="1:23" x14ac:dyDescent="0.2">
      <c r="A60" t="s">
        <v>1</v>
      </c>
      <c r="B60" s="14" t="s">
        <v>18</v>
      </c>
      <c r="C60" s="14" t="s">
        <v>122</v>
      </c>
      <c r="D60" s="41">
        <v>347</v>
      </c>
      <c r="E60" s="41">
        <v>255</v>
      </c>
      <c r="F60" s="41">
        <v>50</v>
      </c>
      <c r="G60" s="8">
        <f>F60/E60</f>
        <v>0.19607843137254902</v>
      </c>
      <c r="H60" s="9">
        <f>((D60)*(E60+1))/(F60+1)</f>
        <v>1741.8039215686274</v>
      </c>
      <c r="I60" s="10">
        <f>((E60+1)*(D60+F60+1)*(E60-F60)*D60)/(((F60+1)^2)*(F60+2))</f>
        <v>53587.398929405848</v>
      </c>
      <c r="J60" s="10">
        <f>SQRT(I60)</f>
        <v>231.4895222886035</v>
      </c>
      <c r="K60" s="10">
        <f>1.96*(J60)</f>
        <v>453.71946368566284</v>
      </c>
      <c r="L60" s="42">
        <v>35</v>
      </c>
      <c r="M60" s="42">
        <v>54</v>
      </c>
      <c r="N60" s="10">
        <f>M60/L60</f>
        <v>1.5428571428571429</v>
      </c>
      <c r="O60" s="12">
        <f>D60*N60</f>
        <v>535.37142857142862</v>
      </c>
      <c r="P60" s="13">
        <f>H60*N60</f>
        <v>2687.3546218487395</v>
      </c>
      <c r="Q60" s="14">
        <f>((E60+1)*(O60+F60+1)*(E60-F60)*O60)/(((F60+1)^2)*(F60+2))</f>
        <v>121808.64765526123</v>
      </c>
      <c r="R60" s="13">
        <f>1.96*SQRT(Q60)</f>
        <v>684.06147445419811</v>
      </c>
      <c r="S60" s="13">
        <f>P60-R60</f>
        <v>2003.2931473945414</v>
      </c>
      <c r="T60" s="13">
        <f>P60+R60</f>
        <v>3371.4160963029376</v>
      </c>
      <c r="U60" s="14">
        <f>R60/P60*100</f>
        <v>25.45482717065471</v>
      </c>
      <c r="V60" s="14">
        <f>((2*(Q60^0.5))/P60)*100</f>
        <v>25.974313439443584</v>
      </c>
      <c r="W60">
        <f t="shared" ref="W60" si="38">H60*(M60/L60)</f>
        <v>2687.3546218487395</v>
      </c>
    </row>
    <row r="61" spans="1:23" x14ac:dyDescent="0.2">
      <c r="A61" t="s">
        <v>1</v>
      </c>
      <c r="B61" t="s">
        <v>19</v>
      </c>
      <c r="C61" s="14" t="s">
        <v>122</v>
      </c>
      <c r="D61" s="41">
        <v>0</v>
      </c>
      <c r="E61" s="41">
        <v>0</v>
      </c>
      <c r="F61" s="41">
        <v>0</v>
      </c>
      <c r="G61" s="8" t="e">
        <f t="shared" ref="G61:G62" si="39">F61/E61</f>
        <v>#DIV/0!</v>
      </c>
      <c r="H61" s="9">
        <f>((D61)*(E61+1))/(F61+1)</f>
        <v>0</v>
      </c>
      <c r="I61" s="10">
        <f>((E61+1)*(D61+F61+1)*(E61-F61)*D61)/(((F61+1)^2)*(F61+2))</f>
        <v>0</v>
      </c>
      <c r="J61" s="10">
        <f>SQRT(I61)</f>
        <v>0</v>
      </c>
      <c r="K61" s="10">
        <f>1.96*(J61)</f>
        <v>0</v>
      </c>
      <c r="L61" s="42">
        <v>35</v>
      </c>
      <c r="M61" s="42">
        <v>54</v>
      </c>
      <c r="N61" s="10">
        <f>M61/L61</f>
        <v>1.5428571428571429</v>
      </c>
      <c r="O61" s="12">
        <f>D61*N61</f>
        <v>0</v>
      </c>
      <c r="P61" s="13">
        <f>H61*N61</f>
        <v>0</v>
      </c>
      <c r="Q61" s="14">
        <f>((E61+1)*(O61+F61+1)*(E61-F61)*O61)/(((F61+1)^2)*(F61+2))</f>
        <v>0</v>
      </c>
      <c r="R61" s="13">
        <f>1.96*SQRT(Q61)</f>
        <v>0</v>
      </c>
      <c r="S61" s="13">
        <f>P61-R61</f>
        <v>0</v>
      </c>
      <c r="T61" s="13">
        <f>P61+R61</f>
        <v>0</v>
      </c>
      <c r="U61" t="e">
        <f>R61/P61*100</f>
        <v>#DIV/0!</v>
      </c>
      <c r="V61" t="e">
        <f>((2*(Q61^0.5))/P61)*100</f>
        <v>#DIV/0!</v>
      </c>
      <c r="W61">
        <f>H61*(M61/L61)</f>
        <v>0</v>
      </c>
    </row>
    <row r="62" spans="1:23" x14ac:dyDescent="0.2">
      <c r="A62" t="s">
        <v>1</v>
      </c>
      <c r="B62" t="s">
        <v>41</v>
      </c>
      <c r="C62" s="14" t="s">
        <v>122</v>
      </c>
      <c r="D62">
        <f>SUM(D60:D61)</f>
        <v>347</v>
      </c>
      <c r="E62">
        <f>SUM(E60:E61)</f>
        <v>255</v>
      </c>
      <c r="F62" s="16">
        <f>SUM(F60:F61)</f>
        <v>50</v>
      </c>
      <c r="G62" s="8">
        <f t="shared" si="39"/>
        <v>0.19607843137254902</v>
      </c>
      <c r="H62" s="9">
        <f>((D62)*(E62+1))/(F62+1)</f>
        <v>1741.8039215686274</v>
      </c>
      <c r="I62" s="10">
        <f>((E62+1)*(D62+F62+1)*(E62-F62)*D62)/(((F62+1)^2)*(F62+2))</f>
        <v>53587.398929405848</v>
      </c>
      <c r="J62" s="10">
        <f>SQRT(I62)</f>
        <v>231.4895222886035</v>
      </c>
      <c r="K62" s="10">
        <f>1.96*(J62)</f>
        <v>453.71946368566284</v>
      </c>
      <c r="L62" s="42"/>
      <c r="M62" s="42"/>
      <c r="N62" s="10" t="e">
        <f>M62/L62</f>
        <v>#DIV/0!</v>
      </c>
      <c r="O62" s="12" t="e">
        <f>D62*N62</f>
        <v>#DIV/0!</v>
      </c>
      <c r="P62" s="13" t="e">
        <f>H62*N62</f>
        <v>#DIV/0!</v>
      </c>
      <c r="Q62" s="14" t="e">
        <f>((E62+1)*(O62+F62+1)*(E62-F62)*O62)/(((F62+1)^2)*(F62+2))</f>
        <v>#DIV/0!</v>
      </c>
      <c r="R62" s="13" t="e">
        <f>1.96*SQRT(Q62)</f>
        <v>#DIV/0!</v>
      </c>
      <c r="S62" s="13" t="e">
        <f>P62-R62</f>
        <v>#DIV/0!</v>
      </c>
      <c r="T62" s="13" t="e">
        <f>P62+R62</f>
        <v>#DIV/0!</v>
      </c>
      <c r="U62" s="14" t="e">
        <f>R62/P62*100</f>
        <v>#DIV/0!</v>
      </c>
      <c r="V62" s="14" t="e">
        <f>((2*(Q62^0.5))/P62)*100</f>
        <v>#DIV/0!</v>
      </c>
      <c r="W62" t="e">
        <f t="shared" ref="W62" si="40">H62*(M62/L62)</f>
        <v>#DIV/0!</v>
      </c>
    </row>
    <row r="66" spans="1:37" x14ac:dyDescent="0.2">
      <c r="A66" t="s">
        <v>82</v>
      </c>
    </row>
    <row r="67" spans="1:37" ht="71" thickBot="1" x14ac:dyDescent="0.25">
      <c r="A67" s="4" t="s">
        <v>2</v>
      </c>
      <c r="B67" s="4" t="s">
        <v>0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5" t="s">
        <v>8</v>
      </c>
      <c r="I67" s="5" t="s">
        <v>9</v>
      </c>
      <c r="J67" s="5" t="s">
        <v>10</v>
      </c>
      <c r="K67" s="5" t="s">
        <v>11</v>
      </c>
      <c r="L67" s="5" t="s">
        <v>12</v>
      </c>
      <c r="M67" s="5" t="s">
        <v>13</v>
      </c>
      <c r="N67" s="5" t="s">
        <v>14</v>
      </c>
      <c r="O67" s="5" t="s">
        <v>15</v>
      </c>
      <c r="P67" s="4" t="s">
        <v>16</v>
      </c>
      <c r="Q67" s="4" t="s">
        <v>17</v>
      </c>
      <c r="R67" s="4" t="s">
        <v>11</v>
      </c>
      <c r="S67" s="4"/>
      <c r="T67" s="4"/>
      <c r="U67" s="6"/>
      <c r="V67" s="6"/>
      <c r="W67" t="s">
        <v>64</v>
      </c>
    </row>
    <row r="68" spans="1:37" x14ac:dyDescent="0.2">
      <c r="A68" t="s">
        <v>1</v>
      </c>
      <c r="B68" t="s">
        <v>31</v>
      </c>
      <c r="C68" s="14" t="s">
        <v>122</v>
      </c>
      <c r="D68" s="41">
        <v>0</v>
      </c>
      <c r="E68" s="41">
        <v>0</v>
      </c>
      <c r="F68" s="41">
        <v>0</v>
      </c>
      <c r="G68" s="39" t="e">
        <f>F68/E68</f>
        <v>#DIV/0!</v>
      </c>
      <c r="H68" s="9">
        <f t="shared" ref="H68" si="41">((D68)*(E68+1))/(F68+1)</f>
        <v>0</v>
      </c>
      <c r="I68" s="10">
        <f t="shared" ref="I68" si="42">((E68+1)*(D68+F68+1)*(E68-F68)*D68)/(((F68+1)^2)*(F68+2))</f>
        <v>0</v>
      </c>
      <c r="J68" s="10">
        <f t="shared" ref="J68:J76" si="43">SQRT(I68)</f>
        <v>0</v>
      </c>
      <c r="K68" s="10">
        <f t="shared" ref="K68:K76" si="44">1.96*(J68)</f>
        <v>0</v>
      </c>
      <c r="L68" s="42">
        <v>35</v>
      </c>
      <c r="M68" s="42">
        <v>54</v>
      </c>
      <c r="N68" s="10">
        <f t="shared" ref="N68:N76" si="45">M68/L68</f>
        <v>1.5428571428571429</v>
      </c>
      <c r="O68" s="12">
        <f t="shared" ref="O68" si="46">D68*N68</f>
        <v>0</v>
      </c>
      <c r="P68" s="13">
        <f t="shared" ref="P68:P76" si="47">H68*N68</f>
        <v>0</v>
      </c>
      <c r="Q68" s="14">
        <f t="shared" ref="Q68" si="48">((E68+1)*(O68+F68+1)*(E68-F68)*O68)/(((F68+1)^2)*(F68+2))</f>
        <v>0</v>
      </c>
      <c r="R68" s="13">
        <f t="shared" ref="R68:R76" si="49">1.96*SQRT(Q68)</f>
        <v>0</v>
      </c>
      <c r="S68" s="13">
        <f t="shared" ref="S68:S76" si="50">P68-R68</f>
        <v>0</v>
      </c>
      <c r="T68" s="13">
        <f t="shared" ref="T68:T76" si="51">P68+R68</f>
        <v>0</v>
      </c>
      <c r="U68" t="e">
        <f>R68/P68*100</f>
        <v>#DIV/0!</v>
      </c>
      <c r="V68" t="e">
        <f>((2*(Q68^0.5))/P68)*100</f>
        <v>#DIV/0!</v>
      </c>
      <c r="W68">
        <f>H68*(M68/L68)</f>
        <v>0</v>
      </c>
      <c r="AA68" s="111" t="s">
        <v>113</v>
      </c>
      <c r="AB68" s="108" t="s">
        <v>104</v>
      </c>
      <c r="AC68" s="108" t="s">
        <v>105</v>
      </c>
      <c r="AD68" s="108" t="s">
        <v>106</v>
      </c>
      <c r="AE68" s="58" t="s">
        <v>113</v>
      </c>
      <c r="AF68" s="108" t="s">
        <v>12</v>
      </c>
      <c r="AG68" s="58" t="s">
        <v>80</v>
      </c>
      <c r="AH68" s="58" t="s">
        <v>116</v>
      </c>
      <c r="AI68" s="108" t="s">
        <v>35</v>
      </c>
      <c r="AJ68" s="108" t="s">
        <v>34</v>
      </c>
      <c r="AK68" s="108" t="s">
        <v>118</v>
      </c>
    </row>
    <row r="69" spans="1:37" ht="17" thickBot="1" x14ac:dyDescent="0.25">
      <c r="A69" s="14" t="s">
        <v>1</v>
      </c>
      <c r="B69" s="23" t="s">
        <v>21</v>
      </c>
      <c r="C69" s="14" t="s">
        <v>122</v>
      </c>
      <c r="D69" s="43">
        <v>0</v>
      </c>
      <c r="E69" s="43">
        <v>0</v>
      </c>
      <c r="F69" s="41">
        <v>0</v>
      </c>
      <c r="G69" s="39" t="e">
        <f t="shared" ref="G69:G76" si="52">F69/E69</f>
        <v>#DIV/0!</v>
      </c>
      <c r="H69" s="9">
        <f>((D72)*(E72+1))/(F72+1)</f>
        <v>0</v>
      </c>
      <c r="I69" s="10">
        <f>((E72+1)*(D72+F72+1)*(E72-F72)*D72)/(((F72+1)^2)*(F72+2))</f>
        <v>0</v>
      </c>
      <c r="J69" s="10">
        <f t="shared" si="43"/>
        <v>0</v>
      </c>
      <c r="K69" s="10">
        <f t="shared" si="44"/>
        <v>0</v>
      </c>
      <c r="L69" s="42">
        <v>35</v>
      </c>
      <c r="M69" s="42">
        <v>54</v>
      </c>
      <c r="N69" s="10">
        <f t="shared" si="45"/>
        <v>1.5428571428571429</v>
      </c>
      <c r="O69" s="12">
        <f>D72*N69</f>
        <v>0</v>
      </c>
      <c r="P69" s="13">
        <f t="shared" si="47"/>
        <v>0</v>
      </c>
      <c r="Q69" s="14">
        <f>((E72+1)*(O69+F72+1)*(E72-F72)*O69)/(((F72+1)^2)*(F72+2))</f>
        <v>0</v>
      </c>
      <c r="R69" s="13">
        <f t="shared" si="49"/>
        <v>0</v>
      </c>
      <c r="S69" s="13">
        <f t="shared" si="50"/>
        <v>0</v>
      </c>
      <c r="T69" s="13">
        <f t="shared" si="51"/>
        <v>0</v>
      </c>
      <c r="U69" s="14" t="e">
        <f t="shared" ref="U69:U71" si="53">R69/P69*100</f>
        <v>#DIV/0!</v>
      </c>
      <c r="V69" s="14" t="e">
        <f t="shared" ref="V69:V71" si="54">((2*(Q69^0.5))/P69)*100</f>
        <v>#DIV/0!</v>
      </c>
      <c r="W69">
        <f t="shared" ref="W69:W76" si="55">H69*(M69/L69)</f>
        <v>0</v>
      </c>
      <c r="AA69" s="112"/>
      <c r="AB69" s="110"/>
      <c r="AC69" s="110"/>
      <c r="AD69" s="110"/>
      <c r="AE69" s="59" t="s">
        <v>114</v>
      </c>
      <c r="AF69" s="110"/>
      <c r="AG69" s="59" t="s">
        <v>115</v>
      </c>
      <c r="AH69" s="59" t="s">
        <v>117</v>
      </c>
      <c r="AI69" s="110"/>
      <c r="AJ69" s="110"/>
      <c r="AK69" s="110"/>
    </row>
    <row r="70" spans="1:37" x14ac:dyDescent="0.2">
      <c r="A70" t="s">
        <v>1</v>
      </c>
      <c r="B70" s="15" t="s">
        <v>25</v>
      </c>
      <c r="C70" s="14" t="s">
        <v>122</v>
      </c>
      <c r="D70" s="41">
        <v>12</v>
      </c>
      <c r="E70" s="41">
        <v>9</v>
      </c>
      <c r="F70" s="41">
        <v>3</v>
      </c>
      <c r="G70" s="8">
        <f t="shared" si="52"/>
        <v>0.33333333333333331</v>
      </c>
      <c r="H70" s="9">
        <f t="shared" ref="H70:H71" si="56">((D70)*(E70+1))/(F70+1)</f>
        <v>30</v>
      </c>
      <c r="I70" s="10">
        <f t="shared" ref="I70:I71" si="57">((E70+1)*(D70+F70+1)*(E70-F70)*D70)/(((F70+1)^2)*(F70+2))</f>
        <v>144</v>
      </c>
      <c r="J70" s="10">
        <f t="shared" si="43"/>
        <v>12</v>
      </c>
      <c r="K70" s="10">
        <f t="shared" si="44"/>
        <v>23.52</v>
      </c>
      <c r="L70" s="42">
        <v>35</v>
      </c>
      <c r="M70" s="42">
        <v>54</v>
      </c>
      <c r="N70" s="10">
        <f t="shared" si="45"/>
        <v>1.5428571428571429</v>
      </c>
      <c r="O70" s="12">
        <f t="shared" ref="O70:O71" si="58">D70*N70</f>
        <v>18.514285714285716</v>
      </c>
      <c r="P70" s="13">
        <f t="shared" si="47"/>
        <v>46.285714285714285</v>
      </c>
      <c r="Q70" s="14">
        <f t="shared" ref="Q70:Q71" si="59">((E70+1)*(O70+F70+1)*(E70-F70)*O70)/(((F70+1)^2)*(F70+2))</f>
        <v>312.62693877551027</v>
      </c>
      <c r="R70" s="13">
        <f t="shared" si="49"/>
        <v>34.655268690344904</v>
      </c>
      <c r="S70" s="13">
        <f t="shared" si="50"/>
        <v>11.63044559536938</v>
      </c>
      <c r="T70" s="13">
        <f t="shared" si="51"/>
        <v>80.940982976059189</v>
      </c>
      <c r="U70">
        <f t="shared" si="53"/>
        <v>74.872494084078497</v>
      </c>
      <c r="V70">
        <f t="shared" si="54"/>
        <v>76.400504167427059</v>
      </c>
      <c r="AA70" s="64" t="s">
        <v>110</v>
      </c>
      <c r="AB70" s="60">
        <v>622</v>
      </c>
      <c r="AC70" s="60">
        <v>514</v>
      </c>
      <c r="AD70" s="60">
        <v>41</v>
      </c>
      <c r="AE70" s="47">
        <v>0.08</v>
      </c>
      <c r="AF70" s="60">
        <v>40</v>
      </c>
      <c r="AG70" s="60">
        <v>86</v>
      </c>
      <c r="AH70" s="46">
        <v>16398</v>
      </c>
      <c r="AI70" s="46">
        <v>11627</v>
      </c>
      <c r="AJ70" s="46">
        <v>21168</v>
      </c>
      <c r="AK70" s="60">
        <v>30</v>
      </c>
    </row>
    <row r="71" spans="1:37" x14ac:dyDescent="0.2">
      <c r="A71" t="s">
        <v>1</v>
      </c>
      <c r="B71" t="s">
        <v>26</v>
      </c>
      <c r="C71" s="14" t="s">
        <v>122</v>
      </c>
      <c r="D71" s="41">
        <v>0</v>
      </c>
      <c r="E71" s="41">
        <v>0</v>
      </c>
      <c r="F71" s="41">
        <v>0</v>
      </c>
      <c r="G71" s="8" t="e">
        <f t="shared" si="52"/>
        <v>#DIV/0!</v>
      </c>
      <c r="H71" s="9">
        <f t="shared" si="56"/>
        <v>0</v>
      </c>
      <c r="I71" s="10">
        <f t="shared" si="57"/>
        <v>0</v>
      </c>
      <c r="J71" s="10">
        <f t="shared" si="43"/>
        <v>0</v>
      </c>
      <c r="K71" s="10">
        <f t="shared" si="44"/>
        <v>0</v>
      </c>
      <c r="L71" s="42">
        <v>35</v>
      </c>
      <c r="M71" s="42">
        <v>54</v>
      </c>
      <c r="N71" s="10">
        <f t="shared" si="45"/>
        <v>1.5428571428571429</v>
      </c>
      <c r="O71" s="12">
        <f t="shared" si="58"/>
        <v>0</v>
      </c>
      <c r="P71" s="13">
        <f t="shared" si="47"/>
        <v>0</v>
      </c>
      <c r="Q71" s="14">
        <f t="shared" si="59"/>
        <v>0</v>
      </c>
      <c r="R71" s="13">
        <f t="shared" si="49"/>
        <v>0</v>
      </c>
      <c r="S71" s="13">
        <f t="shared" si="50"/>
        <v>0</v>
      </c>
      <c r="T71" s="13">
        <f t="shared" si="51"/>
        <v>0</v>
      </c>
      <c r="U71" t="e">
        <f t="shared" si="53"/>
        <v>#DIV/0!</v>
      </c>
      <c r="V71" t="e">
        <f t="shared" si="54"/>
        <v>#DIV/0!</v>
      </c>
      <c r="AA71" s="64"/>
      <c r="AB71" s="60"/>
      <c r="AC71" s="60"/>
      <c r="AD71" s="60"/>
      <c r="AE71" s="47"/>
      <c r="AF71" s="60"/>
      <c r="AG71" s="60"/>
      <c r="AH71" s="46"/>
      <c r="AI71" s="46"/>
      <c r="AJ71" s="46"/>
      <c r="AK71" s="60"/>
    </row>
    <row r="72" spans="1:37" ht="17" thickBot="1" x14ac:dyDescent="0.25">
      <c r="A72" t="s">
        <v>1</v>
      </c>
      <c r="B72" t="s">
        <v>47</v>
      </c>
      <c r="C72" s="14" t="s">
        <v>122</v>
      </c>
      <c r="D72" s="41">
        <v>0</v>
      </c>
      <c r="E72" s="41">
        <v>0</v>
      </c>
      <c r="F72" s="41">
        <v>0</v>
      </c>
      <c r="G72" s="39" t="e">
        <f t="shared" si="52"/>
        <v>#DIV/0!</v>
      </c>
      <c r="H72" s="9">
        <f t="shared" ref="H72:H76" si="60">((D73)*(E73+1))/(F73+1)</f>
        <v>0</v>
      </c>
      <c r="I72" s="10">
        <f t="shared" ref="I72:I76" si="61">((E73+1)*(D73+F73+1)*(E73-F73)*D73)/(((F73+1)^2)*(F73+2))</f>
        <v>0</v>
      </c>
      <c r="J72" s="10">
        <f t="shared" si="43"/>
        <v>0</v>
      </c>
      <c r="K72" s="10">
        <f t="shared" si="44"/>
        <v>0</v>
      </c>
      <c r="L72" s="42">
        <v>35</v>
      </c>
      <c r="M72" s="42">
        <v>54</v>
      </c>
      <c r="N72" s="10">
        <f t="shared" si="45"/>
        <v>1.5428571428571429</v>
      </c>
      <c r="O72" s="12">
        <f t="shared" ref="O72:O76" si="62">D73*N72</f>
        <v>0</v>
      </c>
      <c r="P72" s="13">
        <f t="shared" si="47"/>
        <v>0</v>
      </c>
      <c r="Q72" s="14">
        <f t="shared" ref="Q72:Q76" si="63">((E73+1)*(O72+F73+1)*(E73-F73)*O72)/(((F73+1)^2)*(F73+2))</f>
        <v>0</v>
      </c>
      <c r="R72" s="13">
        <f t="shared" si="49"/>
        <v>0</v>
      </c>
      <c r="S72" s="13">
        <f t="shared" si="50"/>
        <v>0</v>
      </c>
      <c r="T72" s="13">
        <f t="shared" si="51"/>
        <v>0</v>
      </c>
      <c r="U72" t="e">
        <f>R72/P72*100</f>
        <v>#DIV/0!</v>
      </c>
      <c r="V72" t="e">
        <f>((2*(Q72^0.5))/P72)*100</f>
        <v>#DIV/0!</v>
      </c>
      <c r="W72">
        <f t="shared" si="55"/>
        <v>0</v>
      </c>
      <c r="AA72" s="65" t="s">
        <v>111</v>
      </c>
      <c r="AB72" s="59">
        <v>646</v>
      </c>
      <c r="AC72" s="59">
        <v>572</v>
      </c>
      <c r="AD72" s="59">
        <v>18</v>
      </c>
      <c r="AE72" s="48">
        <v>3.1E-2</v>
      </c>
      <c r="AF72" s="59">
        <v>42</v>
      </c>
      <c r="AG72" s="59">
        <v>86</v>
      </c>
      <c r="AH72" s="49">
        <v>39892</v>
      </c>
      <c r="AI72" s="49">
        <v>22578</v>
      </c>
      <c r="AJ72" s="49">
        <v>57206</v>
      </c>
      <c r="AK72" s="59">
        <v>44</v>
      </c>
    </row>
    <row r="73" spans="1:37" x14ac:dyDescent="0.2">
      <c r="A73" t="s">
        <v>1</v>
      </c>
      <c r="B73" t="s">
        <v>39</v>
      </c>
      <c r="C73" s="14" t="s">
        <v>122</v>
      </c>
      <c r="D73" s="41">
        <v>0</v>
      </c>
      <c r="E73" s="41">
        <v>0</v>
      </c>
      <c r="F73" s="41">
        <v>0</v>
      </c>
      <c r="G73" s="39" t="e">
        <f t="shared" si="52"/>
        <v>#DIV/0!</v>
      </c>
      <c r="H73" s="9">
        <f t="shared" si="60"/>
        <v>120</v>
      </c>
      <c r="I73" s="10">
        <f t="shared" si="61"/>
        <v>7020</v>
      </c>
      <c r="J73" s="10">
        <f t="shared" si="43"/>
        <v>83.785440262613648</v>
      </c>
      <c r="K73" s="10">
        <f t="shared" si="44"/>
        <v>164.21946291472275</v>
      </c>
      <c r="L73" s="42">
        <v>35</v>
      </c>
      <c r="M73" s="42">
        <v>54</v>
      </c>
      <c r="N73" s="10">
        <f t="shared" si="45"/>
        <v>1.5428571428571429</v>
      </c>
      <c r="O73" s="12">
        <f t="shared" si="62"/>
        <v>18.514285714285716</v>
      </c>
      <c r="P73" s="13">
        <f t="shared" si="47"/>
        <v>185.14285714285714</v>
      </c>
      <c r="Q73" s="14">
        <f t="shared" si="63"/>
        <v>16258.187755102044</v>
      </c>
      <c r="R73" s="13">
        <f t="shared" si="49"/>
        <v>249.91489367382653</v>
      </c>
      <c r="S73" s="13">
        <f t="shared" si="50"/>
        <v>-64.772036530969388</v>
      </c>
      <c r="T73" s="13">
        <f t="shared" si="51"/>
        <v>435.05775081668367</v>
      </c>
      <c r="U73">
        <f>R73/P73*100</f>
        <v>134.98489627444334</v>
      </c>
      <c r="V73">
        <f>((2*(Q73^0.5))/P73)*100</f>
        <v>137.73969007596259</v>
      </c>
      <c r="W73">
        <f t="shared" si="55"/>
        <v>185.14285714285714</v>
      </c>
    </row>
    <row r="74" spans="1:37" x14ac:dyDescent="0.2">
      <c r="A74" t="s">
        <v>1</v>
      </c>
      <c r="B74" t="s">
        <v>40</v>
      </c>
      <c r="C74" s="14" t="s">
        <v>122</v>
      </c>
      <c r="D74" s="41">
        <v>12</v>
      </c>
      <c r="E74" s="41">
        <v>9</v>
      </c>
      <c r="F74" s="41">
        <v>0</v>
      </c>
      <c r="G74" s="39">
        <f t="shared" si="52"/>
        <v>0</v>
      </c>
      <c r="H74" s="9">
        <f t="shared" si="60"/>
        <v>0</v>
      </c>
      <c r="I74" s="10">
        <f t="shared" si="61"/>
        <v>0</v>
      </c>
      <c r="J74" s="10">
        <f t="shared" si="43"/>
        <v>0</v>
      </c>
      <c r="K74" s="10">
        <f t="shared" si="44"/>
        <v>0</v>
      </c>
      <c r="L74" s="42">
        <v>35</v>
      </c>
      <c r="M74" s="42">
        <v>54</v>
      </c>
      <c r="N74" s="10">
        <f t="shared" si="45"/>
        <v>1.5428571428571429</v>
      </c>
      <c r="O74" s="12">
        <f t="shared" si="62"/>
        <v>0</v>
      </c>
      <c r="P74" s="13">
        <f t="shared" si="47"/>
        <v>0</v>
      </c>
      <c r="Q74" s="14">
        <f t="shared" si="63"/>
        <v>0</v>
      </c>
      <c r="R74" s="13">
        <f t="shared" si="49"/>
        <v>0</v>
      </c>
      <c r="S74" s="13">
        <f t="shared" si="50"/>
        <v>0</v>
      </c>
      <c r="T74" s="13">
        <f t="shared" si="51"/>
        <v>0</v>
      </c>
      <c r="U74" t="e">
        <f t="shared" ref="U74:U76" si="64">R74/P74*100</f>
        <v>#DIV/0!</v>
      </c>
      <c r="V74" t="e">
        <f t="shared" ref="V74:V76" si="65">((2*(Q74^0.5))/P74)*100</f>
        <v>#DIV/0!</v>
      </c>
      <c r="W74">
        <f t="shared" si="55"/>
        <v>0</v>
      </c>
    </row>
    <row r="75" spans="1:37" ht="17" thickBot="1" x14ac:dyDescent="0.25">
      <c r="A75" t="s">
        <v>1</v>
      </c>
      <c r="B75" t="s">
        <v>20</v>
      </c>
      <c r="C75" s="14" t="s">
        <v>122</v>
      </c>
      <c r="D75" s="41">
        <v>0</v>
      </c>
      <c r="E75" s="41">
        <v>0</v>
      </c>
      <c r="F75" s="41">
        <v>0</v>
      </c>
      <c r="G75" s="39" t="e">
        <f t="shared" si="52"/>
        <v>#DIV/0!</v>
      </c>
      <c r="H75" s="9">
        <f t="shared" si="60"/>
        <v>1927</v>
      </c>
      <c r="I75" s="10">
        <f t="shared" si="61"/>
        <v>1849920</v>
      </c>
      <c r="J75" s="10">
        <f t="shared" si="43"/>
        <v>1360.1176419707231</v>
      </c>
      <c r="K75" s="10">
        <f t="shared" si="44"/>
        <v>2665.8305782626171</v>
      </c>
      <c r="L75" s="42">
        <v>35</v>
      </c>
      <c r="M75" s="42">
        <v>54</v>
      </c>
      <c r="N75" s="10">
        <f t="shared" si="45"/>
        <v>1.5428571428571429</v>
      </c>
      <c r="O75" s="12">
        <f t="shared" si="62"/>
        <v>72.51428571428572</v>
      </c>
      <c r="P75" s="13">
        <f t="shared" si="47"/>
        <v>2973.0857142857144</v>
      </c>
      <c r="Q75" s="14">
        <f t="shared" si="63"/>
        <v>4371285.4530612249</v>
      </c>
      <c r="R75" s="13">
        <f t="shared" si="49"/>
        <v>4097.893385201719</v>
      </c>
      <c r="S75" s="13">
        <f t="shared" si="50"/>
        <v>-1124.8076709160046</v>
      </c>
      <c r="T75" s="13">
        <f t="shared" si="51"/>
        <v>7070.9790994874329</v>
      </c>
      <c r="U75">
        <f t="shared" si="64"/>
        <v>137.83300513373325</v>
      </c>
      <c r="V75">
        <f t="shared" si="65"/>
        <v>140.64592360585027</v>
      </c>
      <c r="W75">
        <f t="shared" si="55"/>
        <v>2973.0857142857144</v>
      </c>
    </row>
    <row r="76" spans="1:37" ht="17" thickBot="1" x14ac:dyDescent="0.25">
      <c r="A76" t="s">
        <v>1</v>
      </c>
      <c r="B76" t="s">
        <v>38</v>
      </c>
      <c r="C76" s="14" t="s">
        <v>122</v>
      </c>
      <c r="D76" s="41">
        <v>47</v>
      </c>
      <c r="E76" s="41">
        <v>40</v>
      </c>
      <c r="F76" s="41">
        <v>0</v>
      </c>
      <c r="G76" s="39">
        <f t="shared" si="52"/>
        <v>0</v>
      </c>
      <c r="H76" s="9">
        <f t="shared" si="60"/>
        <v>0</v>
      </c>
      <c r="I76" s="10">
        <f t="shared" si="61"/>
        <v>0</v>
      </c>
      <c r="J76" s="10">
        <f t="shared" si="43"/>
        <v>0</v>
      </c>
      <c r="K76" s="10">
        <f t="shared" si="44"/>
        <v>0</v>
      </c>
      <c r="L76" s="42">
        <v>35</v>
      </c>
      <c r="M76" s="42">
        <v>54</v>
      </c>
      <c r="N76" s="10">
        <f t="shared" si="45"/>
        <v>1.5428571428571429</v>
      </c>
      <c r="O76" s="12">
        <f t="shared" si="62"/>
        <v>0</v>
      </c>
      <c r="P76" s="13">
        <f t="shared" si="47"/>
        <v>0</v>
      </c>
      <c r="Q76" s="14">
        <f t="shared" si="63"/>
        <v>0</v>
      </c>
      <c r="R76" s="13">
        <f t="shared" si="49"/>
        <v>0</v>
      </c>
      <c r="S76" s="13">
        <f t="shared" si="50"/>
        <v>0</v>
      </c>
      <c r="T76" s="13">
        <f t="shared" si="51"/>
        <v>0</v>
      </c>
      <c r="U76" t="e">
        <f t="shared" si="64"/>
        <v>#DIV/0!</v>
      </c>
      <c r="V76" t="e">
        <f t="shared" si="65"/>
        <v>#DIV/0!</v>
      </c>
      <c r="W76">
        <f t="shared" si="55"/>
        <v>0</v>
      </c>
      <c r="AA76" s="54" t="s">
        <v>0</v>
      </c>
      <c r="AB76" s="31" t="s">
        <v>95</v>
      </c>
    </row>
    <row r="77" spans="1:37" x14ac:dyDescent="0.2">
      <c r="D77" s="28"/>
      <c r="E77" s="28"/>
      <c r="F77" s="28"/>
      <c r="G77" s="39"/>
      <c r="AA77" s="34" t="s">
        <v>96</v>
      </c>
      <c r="AB77" s="51">
        <v>1748</v>
      </c>
    </row>
    <row r="78" spans="1:37" x14ac:dyDescent="0.2">
      <c r="AA78" s="34" t="s">
        <v>112</v>
      </c>
      <c r="AB78" s="51">
        <v>2046</v>
      </c>
    </row>
    <row r="79" spans="1:37" x14ac:dyDescent="0.2">
      <c r="D79" s="28"/>
      <c r="E79" s="28"/>
      <c r="AA79" s="34" t="s">
        <v>38</v>
      </c>
      <c r="AB79" s="51">
        <v>2454</v>
      </c>
    </row>
    <row r="80" spans="1:37" x14ac:dyDescent="0.2">
      <c r="D80" s="28"/>
      <c r="E80" s="28"/>
      <c r="AA80" s="55" t="s">
        <v>97</v>
      </c>
      <c r="AB80" s="51">
        <v>1485</v>
      </c>
    </row>
    <row r="81" spans="4:28" x14ac:dyDescent="0.2">
      <c r="D81" s="28"/>
      <c r="E81" s="28"/>
      <c r="AA81" s="34" t="s">
        <v>20</v>
      </c>
      <c r="AB81" s="33">
        <v>5</v>
      </c>
    </row>
    <row r="82" spans="4:28" x14ac:dyDescent="0.2">
      <c r="E82" s="28"/>
      <c r="AA82" s="34" t="s">
        <v>98</v>
      </c>
      <c r="AB82" s="33">
        <v>297</v>
      </c>
    </row>
    <row r="83" spans="4:28" x14ac:dyDescent="0.2">
      <c r="AA83" s="34" t="s">
        <v>99</v>
      </c>
      <c r="AB83" s="33">
        <v>30</v>
      </c>
    </row>
    <row r="84" spans="4:28" x14ac:dyDescent="0.2">
      <c r="AA84" s="34" t="s">
        <v>100</v>
      </c>
      <c r="AB84" s="33">
        <v>340</v>
      </c>
    </row>
    <row r="85" spans="4:28" x14ac:dyDescent="0.2">
      <c r="AA85" s="34" t="s">
        <v>78</v>
      </c>
      <c r="AB85" s="33">
        <v>349</v>
      </c>
    </row>
    <row r="86" spans="4:28" x14ac:dyDescent="0.2">
      <c r="AA86" s="34" t="s">
        <v>102</v>
      </c>
      <c r="AB86" s="33">
        <v>13</v>
      </c>
    </row>
    <row r="87" spans="4:28" ht="17" thickBot="1" x14ac:dyDescent="0.25">
      <c r="AA87" s="35" t="s">
        <v>101</v>
      </c>
      <c r="AB87" s="52">
        <v>30</v>
      </c>
    </row>
  </sheetData>
  <mergeCells count="8">
    <mergeCell ref="AJ68:AJ69"/>
    <mergeCell ref="AK68:AK69"/>
    <mergeCell ref="AA68:AA69"/>
    <mergeCell ref="AB68:AB69"/>
    <mergeCell ref="AC68:AC69"/>
    <mergeCell ref="AD68:AD69"/>
    <mergeCell ref="AF68:AF69"/>
    <mergeCell ref="AI68:AI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1226A-9818-2E4C-B704-4C8292BA3705}">
  <sheetPr>
    <tabColor rgb="FFFFFF00"/>
  </sheetPr>
  <dimension ref="A1:AH101"/>
  <sheetViews>
    <sheetView topLeftCell="L69" zoomScale="130" zoomScaleNormal="130" workbookViewId="0">
      <selection activeCell="AA98" sqref="AA98:AE101"/>
    </sheetView>
  </sheetViews>
  <sheetFormatPr baseColWidth="10" defaultRowHeight="16" x14ac:dyDescent="0.2"/>
  <cols>
    <col min="2" max="2" width="17" customWidth="1"/>
    <col min="25" max="25" width="4" customWidth="1"/>
    <col min="26" max="26" width="7.6640625" customWidth="1"/>
    <col min="27" max="27" width="14.5" customWidth="1"/>
  </cols>
  <sheetData>
    <row r="1" spans="1:23" x14ac:dyDescent="0.2">
      <c r="A1" t="s">
        <v>136</v>
      </c>
      <c r="D1" s="26"/>
    </row>
    <row r="2" spans="1:23" ht="70" x14ac:dyDescent="0.2">
      <c r="A2" s="4" t="s">
        <v>2</v>
      </c>
      <c r="B2" s="4" t="s">
        <v>0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59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4" t="s">
        <v>58</v>
      </c>
      <c r="Q2" s="4" t="s">
        <v>17</v>
      </c>
      <c r="R2" s="4" t="s">
        <v>11</v>
      </c>
      <c r="S2" s="4" t="s">
        <v>35</v>
      </c>
      <c r="T2" s="4" t="s">
        <v>34</v>
      </c>
      <c r="U2" s="6" t="s">
        <v>28</v>
      </c>
      <c r="V2" s="6" t="s">
        <v>29</v>
      </c>
      <c r="W2" s="4" t="s">
        <v>64</v>
      </c>
    </row>
    <row r="3" spans="1:23" x14ac:dyDescent="0.2">
      <c r="A3" t="s">
        <v>1</v>
      </c>
      <c r="B3" s="14" t="s">
        <v>18</v>
      </c>
      <c r="C3" s="14" t="s">
        <v>138</v>
      </c>
      <c r="D3">
        <v>197</v>
      </c>
      <c r="E3">
        <v>171</v>
      </c>
      <c r="F3" s="63">
        <v>14</v>
      </c>
      <c r="G3" s="8">
        <f t="shared" ref="G3:G5" si="0">F3/E3</f>
        <v>8.1871345029239762E-2</v>
      </c>
      <c r="H3" s="9">
        <f>((D3)*(E3+1))/(F3+1)</f>
        <v>2258.9333333333334</v>
      </c>
      <c r="I3" s="10">
        <f>((E3+1)*(D3+F3+1)*(E3-F3)*D3)/(((F3+1)^2)*(F3+2))</f>
        <v>313276.40444444446</v>
      </c>
      <c r="J3" s="10">
        <f>SQRT(I3)</f>
        <v>559.71100082492967</v>
      </c>
      <c r="K3" s="10">
        <f>1.96*(J3)</f>
        <v>1097.0335616168622</v>
      </c>
      <c r="L3" s="42">
        <v>85</v>
      </c>
      <c r="M3" s="42">
        <v>180</v>
      </c>
      <c r="N3" s="10">
        <f>M3/L3</f>
        <v>2.1176470588235294</v>
      </c>
      <c r="O3" s="12">
        <f>D3*N3</f>
        <v>417.1764705882353</v>
      </c>
      <c r="P3" s="13">
        <f>H3*N3</f>
        <v>4783.623529411765</v>
      </c>
      <c r="Q3" s="14">
        <f>((E3+1)*(O3+F3+1)*(E3-F3)*O3)/(((F3+1)^2)*(F3+2))</f>
        <v>1352404.2365397925</v>
      </c>
      <c r="R3" s="13">
        <f>1.96*SQRT(Q3)</f>
        <v>2279.3411581181231</v>
      </c>
      <c r="S3" s="13">
        <f>P3-R3</f>
        <v>2504.282371293642</v>
      </c>
      <c r="T3" s="13">
        <f>P3+R3</f>
        <v>7062.9646875298877</v>
      </c>
      <c r="U3" s="14">
        <f>R3/P3*100</f>
        <v>47.648840760644269</v>
      </c>
      <c r="V3" s="14">
        <f>((2*(Q3^0.5))/P3)*100</f>
        <v>48.621266082290077</v>
      </c>
      <c r="W3">
        <f t="shared" ref="W3:W5" si="1">H3*(M3/L3)</f>
        <v>4783.623529411765</v>
      </c>
    </row>
    <row r="4" spans="1:23" x14ac:dyDescent="0.2">
      <c r="A4" t="s">
        <v>1</v>
      </c>
      <c r="B4" t="s">
        <v>19</v>
      </c>
      <c r="C4" s="14" t="s">
        <v>138</v>
      </c>
      <c r="D4" s="41">
        <v>344</v>
      </c>
      <c r="E4" s="41">
        <v>256</v>
      </c>
      <c r="F4" s="41">
        <v>24</v>
      </c>
      <c r="G4" s="8">
        <f t="shared" si="0"/>
        <v>9.375E-2</v>
      </c>
      <c r="H4" s="9">
        <f>((D4)*(E4+1))/(F4+1)</f>
        <v>3536.32</v>
      </c>
      <c r="I4" s="10">
        <f>((E4+1)*(D4+F4+1)*(E4-F4)*D4)/(((F4+1)^2)*(F4+2))</f>
        <v>465749.66547692305</v>
      </c>
      <c r="J4" s="10">
        <f>SQRT(I4)</f>
        <v>682.45854487794577</v>
      </c>
      <c r="K4" s="10">
        <f>1.96*(J4)</f>
        <v>1337.6187479607736</v>
      </c>
      <c r="L4" s="42">
        <v>39</v>
      </c>
      <c r="M4" s="42">
        <v>80</v>
      </c>
      <c r="N4" s="10">
        <f>M4/L4</f>
        <v>2.0512820512820511</v>
      </c>
      <c r="O4" s="12">
        <f>D4*N4</f>
        <v>705.64102564102564</v>
      </c>
      <c r="P4" s="13">
        <f>H4*N4</f>
        <v>7253.9897435897428</v>
      </c>
      <c r="Q4" s="14">
        <f>((E4+1)*(O4+F4+1)*(E4-F4)*O4)/(((F4+1)^2)*(F4+2))</f>
        <v>1891714.6176139179</v>
      </c>
      <c r="R4" s="13">
        <f>1.96*SQRT(Q4)</f>
        <v>2695.7764883286645</v>
      </c>
      <c r="S4" s="13">
        <f>P4-R4</f>
        <v>4558.2132552610783</v>
      </c>
      <c r="T4" s="13">
        <f>P4+R4</f>
        <v>9949.7662319184074</v>
      </c>
      <c r="U4">
        <f>R4/P4*100</f>
        <v>37.162673006408468</v>
      </c>
      <c r="V4">
        <f>((2*(Q4^0.5))/P4)*100</f>
        <v>37.921094904498446</v>
      </c>
      <c r="W4">
        <f>H4*(M4/L4)</f>
        <v>7253.9897435897428</v>
      </c>
    </row>
    <row r="5" spans="1:23" x14ac:dyDescent="0.2">
      <c r="A5" t="s">
        <v>1</v>
      </c>
      <c r="B5" t="s">
        <v>41</v>
      </c>
      <c r="C5" s="14" t="s">
        <v>138</v>
      </c>
      <c r="D5">
        <f>SUM(D3:D4)</f>
        <v>541</v>
      </c>
      <c r="E5">
        <f>SUM(E3:E4)</f>
        <v>427</v>
      </c>
      <c r="F5" s="16">
        <f>SUM(F3:F4)</f>
        <v>38</v>
      </c>
      <c r="G5" s="8">
        <f t="shared" si="0"/>
        <v>8.899297423887588E-2</v>
      </c>
      <c r="H5" s="9">
        <f>((D5)*(E5+1))/(F5+1)</f>
        <v>5937.1282051282051</v>
      </c>
      <c r="I5" s="10">
        <f>((E5+1)*(D5+F5+1)*(E5-F5)*D5)/(((F5+1)^2)*(F5+2))</f>
        <v>858676.19592373434</v>
      </c>
      <c r="J5" s="10">
        <f>SQRT(I5)</f>
        <v>926.64782734528353</v>
      </c>
      <c r="K5" s="10">
        <f>1.96*(J5)</f>
        <v>1816.2297415967557</v>
      </c>
      <c r="L5" s="29">
        <f>SUM(L3:L4)</f>
        <v>124</v>
      </c>
      <c r="M5" s="29">
        <f>SUM(M3:M4)</f>
        <v>260</v>
      </c>
      <c r="N5" s="10">
        <f>M5/L5</f>
        <v>2.096774193548387</v>
      </c>
      <c r="O5" s="12">
        <f>D5*N5</f>
        <v>1134.3548387096773</v>
      </c>
      <c r="P5" s="13">
        <f>H5*N5</f>
        <v>12448.817204301075</v>
      </c>
      <c r="Q5" s="14">
        <f>((E5+1)*(O5+F5+1)*(E5-F5)*O5)/(((F5+1)^2)*(F5+2))</f>
        <v>3642356.591166608</v>
      </c>
      <c r="R5" s="13">
        <f>1.96*SQRT(Q5)</f>
        <v>3740.6519593014323</v>
      </c>
      <c r="S5" s="13">
        <f>P5-R5</f>
        <v>8708.1652449996418</v>
      </c>
      <c r="T5" s="13">
        <f>P5+R5</f>
        <v>16189.469163602507</v>
      </c>
      <c r="U5" s="14">
        <f>R5/P5*100</f>
        <v>30.048251957696309</v>
      </c>
      <c r="V5" s="14">
        <f>((2*(Q5^0.5))/P5)*100</f>
        <v>30.66148158948603</v>
      </c>
      <c r="W5">
        <f t="shared" si="1"/>
        <v>12448.817204301075</v>
      </c>
    </row>
    <row r="9" spans="1:23" x14ac:dyDescent="0.2">
      <c r="A9" t="s">
        <v>137</v>
      </c>
    </row>
    <row r="10" spans="1:23" ht="70" x14ac:dyDescent="0.2">
      <c r="A10" s="4" t="s">
        <v>2</v>
      </c>
      <c r="B10" s="4" t="s">
        <v>0</v>
      </c>
      <c r="C10" s="4" t="s">
        <v>3</v>
      </c>
      <c r="D10" s="4" t="s">
        <v>4</v>
      </c>
      <c r="E10" s="4" t="s">
        <v>5</v>
      </c>
      <c r="F10" s="4" t="s">
        <v>6</v>
      </c>
      <c r="G10" s="4" t="s">
        <v>7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4" t="s">
        <v>16</v>
      </c>
      <c r="Q10" s="4" t="s">
        <v>17</v>
      </c>
      <c r="R10" s="4" t="s">
        <v>11</v>
      </c>
      <c r="S10" s="4"/>
      <c r="T10" s="4"/>
      <c r="U10" s="6"/>
      <c r="V10" s="6"/>
      <c r="W10" t="s">
        <v>64</v>
      </c>
    </row>
    <row r="11" spans="1:23" x14ac:dyDescent="0.2">
      <c r="A11" t="s">
        <v>1</v>
      </c>
      <c r="B11" t="s">
        <v>31</v>
      </c>
      <c r="C11" s="14" t="s">
        <v>138</v>
      </c>
      <c r="D11" s="41"/>
      <c r="E11" s="41"/>
      <c r="F11" s="41"/>
      <c r="G11" s="8" t="e">
        <f t="shared" ref="G11:G19" si="2">F11/E11</f>
        <v>#DIV/0!</v>
      </c>
      <c r="H11" s="9">
        <f t="shared" ref="H11:H18" si="3">((D11)*(E11+1))/(F11+1)</f>
        <v>0</v>
      </c>
      <c r="I11" s="10">
        <f t="shared" ref="I11:I19" si="4">((E11+1)*(D11+F11+1)*(E11-F11)*D11)/(((F11+1)^2)*(F11+2))</f>
        <v>0</v>
      </c>
      <c r="J11" s="10">
        <f t="shared" ref="J11:J19" si="5">SQRT(I11)</f>
        <v>0</v>
      </c>
      <c r="K11" s="10">
        <f t="shared" ref="K11:K19" si="6">1.96*(J11)</f>
        <v>0</v>
      </c>
      <c r="L11" s="42"/>
      <c r="M11" s="42"/>
      <c r="N11" s="10" t="e">
        <f t="shared" ref="N11:N19" si="7">M11/L11</f>
        <v>#DIV/0!</v>
      </c>
      <c r="O11" s="12" t="e">
        <f t="shared" ref="O11:O19" si="8">D11*N11</f>
        <v>#DIV/0!</v>
      </c>
      <c r="P11" s="13" t="e">
        <f t="shared" ref="P11:P19" si="9">H11*N11</f>
        <v>#DIV/0!</v>
      </c>
      <c r="Q11" s="14" t="e">
        <f t="shared" ref="Q11:Q19" si="10">((E11+1)*(O11+F11+1)*(E11-F11)*O11)/(((F11+1)^2)*(F11+2))</f>
        <v>#DIV/0!</v>
      </c>
      <c r="R11" s="13" t="e">
        <f t="shared" ref="R11:R19" si="11">1.96*SQRT(Q11)</f>
        <v>#DIV/0!</v>
      </c>
      <c r="S11" s="13" t="e">
        <f t="shared" ref="S11:S19" si="12">P11-R11</f>
        <v>#DIV/0!</v>
      </c>
      <c r="T11" s="13" t="e">
        <f t="shared" ref="T11:T19" si="13">P11+R11</f>
        <v>#DIV/0!</v>
      </c>
      <c r="U11" t="e">
        <f>R11/P11*100</f>
        <v>#DIV/0!</v>
      </c>
      <c r="V11" t="e">
        <f>((2*(Q11^0.5))/P11)*100</f>
        <v>#DIV/0!</v>
      </c>
      <c r="W11" t="e">
        <f>H11*(M11/L11)</f>
        <v>#DIV/0!</v>
      </c>
    </row>
    <row r="12" spans="1:23" x14ac:dyDescent="0.2">
      <c r="A12" s="14" t="s">
        <v>1</v>
      </c>
      <c r="B12" s="23" t="s">
        <v>21</v>
      </c>
      <c r="C12" s="14" t="s">
        <v>138</v>
      </c>
      <c r="D12" s="41"/>
      <c r="E12" s="41"/>
      <c r="F12" s="41"/>
      <c r="G12" s="8" t="e">
        <f t="shared" si="2"/>
        <v>#DIV/0!</v>
      </c>
      <c r="H12" s="9">
        <f t="shared" si="3"/>
        <v>0</v>
      </c>
      <c r="I12" s="10">
        <f t="shared" si="4"/>
        <v>0</v>
      </c>
      <c r="J12" s="10">
        <f t="shared" si="5"/>
        <v>0</v>
      </c>
      <c r="K12" s="10">
        <f t="shared" si="6"/>
        <v>0</v>
      </c>
      <c r="L12" s="42"/>
      <c r="M12" s="42"/>
      <c r="N12" s="10" t="e">
        <f t="shared" si="7"/>
        <v>#DIV/0!</v>
      </c>
      <c r="O12" s="12" t="e">
        <f t="shared" si="8"/>
        <v>#DIV/0!</v>
      </c>
      <c r="P12" s="13" t="e">
        <f t="shared" si="9"/>
        <v>#DIV/0!</v>
      </c>
      <c r="Q12" s="14" t="e">
        <f>((E12+1)*(O12+F12+1)*(E12-F12)*O12)/(((F12+1)^2)*(F12+2))</f>
        <v>#DIV/0!</v>
      </c>
      <c r="R12" s="13" t="e">
        <f t="shared" si="11"/>
        <v>#DIV/0!</v>
      </c>
      <c r="S12" s="13" t="e">
        <f t="shared" si="12"/>
        <v>#DIV/0!</v>
      </c>
      <c r="T12" s="13" t="e">
        <f t="shared" si="13"/>
        <v>#DIV/0!</v>
      </c>
      <c r="U12" s="14" t="e">
        <f t="shared" ref="U12:U19" si="14">R12/P12*100</f>
        <v>#DIV/0!</v>
      </c>
      <c r="V12" s="14" t="e">
        <f t="shared" ref="V12:V19" si="15">((2*(Q12^0.5))/P12)*100</f>
        <v>#DIV/0!</v>
      </c>
      <c r="W12" t="e">
        <f t="shared" ref="W12:W19" si="16">H12*(M12/L12)</f>
        <v>#DIV/0!</v>
      </c>
    </row>
    <row r="13" spans="1:23" x14ac:dyDescent="0.2">
      <c r="A13" t="s">
        <v>1</v>
      </c>
      <c r="B13" s="15" t="s">
        <v>25</v>
      </c>
      <c r="C13" s="14" t="s">
        <v>138</v>
      </c>
      <c r="D13" s="41"/>
      <c r="E13" s="41"/>
      <c r="F13" s="41"/>
      <c r="G13" s="8" t="e">
        <f t="shared" si="2"/>
        <v>#DIV/0!</v>
      </c>
      <c r="H13" s="9">
        <f t="shared" si="3"/>
        <v>0</v>
      </c>
      <c r="I13" s="10">
        <f t="shared" si="4"/>
        <v>0</v>
      </c>
      <c r="J13" s="10">
        <f t="shared" si="5"/>
        <v>0</v>
      </c>
      <c r="K13" s="10">
        <f t="shared" si="6"/>
        <v>0</v>
      </c>
      <c r="L13" s="42"/>
      <c r="M13" s="42"/>
      <c r="N13" s="10" t="e">
        <f t="shared" si="7"/>
        <v>#DIV/0!</v>
      </c>
      <c r="O13" s="12" t="e">
        <f>D13*N13</f>
        <v>#DIV/0!</v>
      </c>
      <c r="P13" s="13" t="e">
        <f t="shared" si="9"/>
        <v>#DIV/0!</v>
      </c>
      <c r="Q13" s="14" t="e">
        <f t="shared" si="10"/>
        <v>#DIV/0!</v>
      </c>
      <c r="R13" s="13" t="e">
        <f t="shared" si="11"/>
        <v>#DIV/0!</v>
      </c>
      <c r="S13" s="13" t="e">
        <f t="shared" si="12"/>
        <v>#DIV/0!</v>
      </c>
      <c r="T13" s="13" t="e">
        <f t="shared" si="13"/>
        <v>#DIV/0!</v>
      </c>
      <c r="U13" t="e">
        <f t="shared" si="14"/>
        <v>#DIV/0!</v>
      </c>
      <c r="V13" t="e">
        <f t="shared" si="15"/>
        <v>#DIV/0!</v>
      </c>
    </row>
    <row r="14" spans="1:23" x14ac:dyDescent="0.2">
      <c r="A14" t="s">
        <v>1</v>
      </c>
      <c r="B14" t="s">
        <v>26</v>
      </c>
      <c r="C14" s="14" t="s">
        <v>138</v>
      </c>
      <c r="D14" s="41"/>
      <c r="E14" s="41"/>
      <c r="F14" s="41"/>
      <c r="G14" s="8" t="e">
        <f t="shared" si="2"/>
        <v>#DIV/0!</v>
      </c>
      <c r="H14" s="9">
        <f t="shared" si="3"/>
        <v>0</v>
      </c>
      <c r="I14" s="10">
        <f t="shared" si="4"/>
        <v>0</v>
      </c>
      <c r="J14" s="10">
        <f t="shared" si="5"/>
        <v>0</v>
      </c>
      <c r="K14" s="10">
        <f t="shared" si="6"/>
        <v>0</v>
      </c>
      <c r="L14" s="42"/>
      <c r="M14" s="42"/>
      <c r="N14" s="10" t="e">
        <f t="shared" si="7"/>
        <v>#DIV/0!</v>
      </c>
      <c r="O14" s="12" t="e">
        <f t="shared" ref="O14" si="17">D14*N14</f>
        <v>#DIV/0!</v>
      </c>
      <c r="P14" s="13" t="e">
        <f t="shared" si="9"/>
        <v>#DIV/0!</v>
      </c>
      <c r="Q14" s="14" t="e">
        <f t="shared" si="10"/>
        <v>#DIV/0!</v>
      </c>
      <c r="R14" s="13" t="e">
        <f t="shared" si="11"/>
        <v>#DIV/0!</v>
      </c>
      <c r="S14" s="13" t="e">
        <f t="shared" si="12"/>
        <v>#DIV/0!</v>
      </c>
      <c r="T14" s="13" t="e">
        <f t="shared" si="13"/>
        <v>#DIV/0!</v>
      </c>
      <c r="U14" t="e">
        <f t="shared" si="14"/>
        <v>#DIV/0!</v>
      </c>
      <c r="V14" t="e">
        <f t="shared" si="15"/>
        <v>#DIV/0!</v>
      </c>
    </row>
    <row r="15" spans="1:23" x14ac:dyDescent="0.2">
      <c r="A15" t="s">
        <v>1</v>
      </c>
      <c r="B15" t="s">
        <v>47</v>
      </c>
      <c r="C15" s="14" t="s">
        <v>138</v>
      </c>
      <c r="D15" s="41"/>
      <c r="E15" s="41"/>
      <c r="F15" s="41"/>
      <c r="G15" s="8" t="e">
        <f t="shared" si="2"/>
        <v>#DIV/0!</v>
      </c>
      <c r="H15" s="9">
        <f t="shared" si="3"/>
        <v>0</v>
      </c>
      <c r="I15" s="10">
        <f t="shared" si="4"/>
        <v>0</v>
      </c>
      <c r="J15" s="10">
        <f t="shared" si="5"/>
        <v>0</v>
      </c>
      <c r="K15" s="10">
        <f t="shared" si="6"/>
        <v>0</v>
      </c>
      <c r="L15" s="42"/>
      <c r="M15" s="42"/>
      <c r="N15" s="10" t="e">
        <f t="shared" si="7"/>
        <v>#DIV/0!</v>
      </c>
      <c r="O15" s="12" t="e">
        <f t="shared" si="8"/>
        <v>#DIV/0!</v>
      </c>
      <c r="P15" s="13" t="e">
        <f t="shared" si="9"/>
        <v>#DIV/0!</v>
      </c>
      <c r="Q15" s="14" t="e">
        <f t="shared" si="10"/>
        <v>#DIV/0!</v>
      </c>
      <c r="R15" s="13" t="e">
        <f t="shared" si="11"/>
        <v>#DIV/0!</v>
      </c>
      <c r="S15" s="13" t="e">
        <f t="shared" si="12"/>
        <v>#DIV/0!</v>
      </c>
      <c r="T15" s="13" t="e">
        <f t="shared" si="13"/>
        <v>#DIV/0!</v>
      </c>
      <c r="U15" t="e">
        <f>R15/P15*100</f>
        <v>#DIV/0!</v>
      </c>
      <c r="V15" t="e">
        <f>((2*(Q15^0.5))/P15)*100</f>
        <v>#DIV/0!</v>
      </c>
      <c r="W15" t="e">
        <f t="shared" si="16"/>
        <v>#DIV/0!</v>
      </c>
    </row>
    <row r="16" spans="1:23" x14ac:dyDescent="0.2">
      <c r="A16" t="s">
        <v>1</v>
      </c>
      <c r="B16" t="s">
        <v>39</v>
      </c>
      <c r="C16" s="14" t="s">
        <v>138</v>
      </c>
      <c r="D16" s="41"/>
      <c r="E16" s="41"/>
      <c r="F16" s="41"/>
      <c r="G16" s="8" t="e">
        <f t="shared" si="2"/>
        <v>#DIV/0!</v>
      </c>
      <c r="H16" s="9">
        <f t="shared" si="3"/>
        <v>0</v>
      </c>
      <c r="I16" s="10">
        <f t="shared" si="4"/>
        <v>0</v>
      </c>
      <c r="J16" s="10">
        <f t="shared" si="5"/>
        <v>0</v>
      </c>
      <c r="K16" s="10">
        <f t="shared" si="6"/>
        <v>0</v>
      </c>
      <c r="L16" s="42"/>
      <c r="M16" s="42"/>
      <c r="N16" s="10" t="e">
        <f t="shared" si="7"/>
        <v>#DIV/0!</v>
      </c>
      <c r="O16" s="12" t="e">
        <f t="shared" si="8"/>
        <v>#DIV/0!</v>
      </c>
      <c r="P16" s="13" t="e">
        <f t="shared" si="9"/>
        <v>#DIV/0!</v>
      </c>
      <c r="Q16" s="14" t="e">
        <f t="shared" si="10"/>
        <v>#DIV/0!</v>
      </c>
      <c r="R16" s="13" t="e">
        <f t="shared" si="11"/>
        <v>#DIV/0!</v>
      </c>
      <c r="S16" s="13" t="e">
        <f t="shared" si="12"/>
        <v>#DIV/0!</v>
      </c>
      <c r="T16" s="13" t="e">
        <f t="shared" si="13"/>
        <v>#DIV/0!</v>
      </c>
      <c r="U16" t="e">
        <f>R16/P16*100</f>
        <v>#DIV/0!</v>
      </c>
      <c r="V16" t="e">
        <f>((2*(Q16^0.5))/P16)*100</f>
        <v>#DIV/0!</v>
      </c>
      <c r="W16" t="e">
        <f t="shared" si="16"/>
        <v>#DIV/0!</v>
      </c>
    </row>
    <row r="17" spans="1:23" x14ac:dyDescent="0.2">
      <c r="A17" t="s">
        <v>1</v>
      </c>
      <c r="B17" t="s">
        <v>40</v>
      </c>
      <c r="C17" s="14" t="s">
        <v>138</v>
      </c>
      <c r="D17" s="41"/>
      <c r="E17" s="41"/>
      <c r="F17" s="41"/>
      <c r="G17" s="8" t="e">
        <f t="shared" si="2"/>
        <v>#DIV/0!</v>
      </c>
      <c r="H17" s="9">
        <f t="shared" si="3"/>
        <v>0</v>
      </c>
      <c r="I17" s="10">
        <f>((E17+1)*(D17+F17+1)*(E17-F17)*D17)/(((F17+1)^2)*(F17+2))</f>
        <v>0</v>
      </c>
      <c r="J17" s="10">
        <f t="shared" si="5"/>
        <v>0</v>
      </c>
      <c r="K17" s="10">
        <f t="shared" si="6"/>
        <v>0</v>
      </c>
      <c r="L17" s="42"/>
      <c r="M17" s="42"/>
      <c r="N17" s="10" t="e">
        <f t="shared" si="7"/>
        <v>#DIV/0!</v>
      </c>
      <c r="O17" s="12" t="e">
        <f t="shared" si="8"/>
        <v>#DIV/0!</v>
      </c>
      <c r="P17" s="13" t="e">
        <f t="shared" si="9"/>
        <v>#DIV/0!</v>
      </c>
      <c r="Q17" s="14" t="e">
        <f t="shared" si="10"/>
        <v>#DIV/0!</v>
      </c>
      <c r="R17" s="13" t="e">
        <f t="shared" si="11"/>
        <v>#DIV/0!</v>
      </c>
      <c r="S17" s="13" t="e">
        <f t="shared" si="12"/>
        <v>#DIV/0!</v>
      </c>
      <c r="T17" s="13" t="e">
        <f t="shared" si="13"/>
        <v>#DIV/0!</v>
      </c>
      <c r="U17" t="e">
        <f t="shared" si="14"/>
        <v>#DIV/0!</v>
      </c>
      <c r="V17" t="e">
        <f t="shared" si="15"/>
        <v>#DIV/0!</v>
      </c>
      <c r="W17" t="e">
        <f t="shared" si="16"/>
        <v>#DIV/0!</v>
      </c>
    </row>
    <row r="18" spans="1:23" x14ac:dyDescent="0.2">
      <c r="A18" t="s">
        <v>1</v>
      </c>
      <c r="B18" t="s">
        <v>20</v>
      </c>
      <c r="C18" s="14" t="s">
        <v>138</v>
      </c>
      <c r="D18" s="41"/>
      <c r="E18" s="41"/>
      <c r="F18" s="41"/>
      <c r="G18" s="8" t="e">
        <f t="shared" si="2"/>
        <v>#DIV/0!</v>
      </c>
      <c r="H18" s="9">
        <f t="shared" si="3"/>
        <v>0</v>
      </c>
      <c r="I18" s="10">
        <f t="shared" si="4"/>
        <v>0</v>
      </c>
      <c r="J18" s="10">
        <f t="shared" si="5"/>
        <v>0</v>
      </c>
      <c r="K18" s="10">
        <f t="shared" si="6"/>
        <v>0</v>
      </c>
      <c r="L18" s="42"/>
      <c r="M18" s="42"/>
      <c r="N18" s="10" t="e">
        <f t="shared" si="7"/>
        <v>#DIV/0!</v>
      </c>
      <c r="O18" s="12" t="e">
        <f t="shared" si="8"/>
        <v>#DIV/0!</v>
      </c>
      <c r="P18" s="13" t="e">
        <f t="shared" si="9"/>
        <v>#DIV/0!</v>
      </c>
      <c r="Q18" s="14" t="e">
        <f t="shared" si="10"/>
        <v>#DIV/0!</v>
      </c>
      <c r="R18" s="13" t="e">
        <f t="shared" si="11"/>
        <v>#DIV/0!</v>
      </c>
      <c r="S18" s="13" t="e">
        <f t="shared" si="12"/>
        <v>#DIV/0!</v>
      </c>
      <c r="T18" s="13" t="e">
        <f t="shared" si="13"/>
        <v>#DIV/0!</v>
      </c>
      <c r="U18" t="e">
        <f t="shared" si="14"/>
        <v>#DIV/0!</v>
      </c>
      <c r="V18" t="e">
        <f t="shared" si="15"/>
        <v>#DIV/0!</v>
      </c>
      <c r="W18" t="e">
        <f t="shared" si="16"/>
        <v>#DIV/0!</v>
      </c>
    </row>
    <row r="19" spans="1:23" x14ac:dyDescent="0.2">
      <c r="A19" t="s">
        <v>1</v>
      </c>
      <c r="B19" t="s">
        <v>38</v>
      </c>
      <c r="C19" s="14" t="s">
        <v>138</v>
      </c>
      <c r="D19" s="41"/>
      <c r="E19" s="41"/>
      <c r="F19" s="41"/>
      <c r="G19" s="8" t="e">
        <f t="shared" si="2"/>
        <v>#DIV/0!</v>
      </c>
      <c r="H19" s="9">
        <f>((D19)*(E19+1))/(F19+1)</f>
        <v>0</v>
      </c>
      <c r="I19" s="10">
        <f t="shared" si="4"/>
        <v>0</v>
      </c>
      <c r="J19" s="10">
        <f t="shared" si="5"/>
        <v>0</v>
      </c>
      <c r="K19" s="10">
        <f t="shared" si="6"/>
        <v>0</v>
      </c>
      <c r="L19" s="42"/>
      <c r="M19" s="42"/>
      <c r="N19" s="10" t="e">
        <f t="shared" si="7"/>
        <v>#DIV/0!</v>
      </c>
      <c r="O19" s="12" t="e">
        <f t="shared" si="8"/>
        <v>#DIV/0!</v>
      </c>
      <c r="P19" s="13" t="e">
        <f t="shared" si="9"/>
        <v>#DIV/0!</v>
      </c>
      <c r="Q19" s="14" t="e">
        <f t="shared" si="10"/>
        <v>#DIV/0!</v>
      </c>
      <c r="R19" s="13" t="e">
        <f t="shared" si="11"/>
        <v>#DIV/0!</v>
      </c>
      <c r="S19" s="13" t="e">
        <f t="shared" si="12"/>
        <v>#DIV/0!</v>
      </c>
      <c r="T19" s="13" t="e">
        <f t="shared" si="13"/>
        <v>#DIV/0!</v>
      </c>
      <c r="U19" t="e">
        <f t="shared" si="14"/>
        <v>#DIV/0!</v>
      </c>
      <c r="V19" t="e">
        <f t="shared" si="15"/>
        <v>#DIV/0!</v>
      </c>
      <c r="W19" t="e">
        <f t="shared" si="16"/>
        <v>#DIV/0!</v>
      </c>
    </row>
    <row r="20" spans="1:23" x14ac:dyDescent="0.2">
      <c r="M20" s="29"/>
    </row>
    <row r="22" spans="1:23" x14ac:dyDescent="0.2">
      <c r="E22" s="28"/>
    </row>
    <row r="23" spans="1:23" x14ac:dyDescent="0.2">
      <c r="B23" t="s">
        <v>54</v>
      </c>
      <c r="E23" s="28"/>
    </row>
    <row r="24" spans="1:23" x14ac:dyDescent="0.2">
      <c r="B24" t="s">
        <v>46</v>
      </c>
    </row>
    <row r="25" spans="1:23" x14ac:dyDescent="0.2">
      <c r="B25" t="s">
        <v>55</v>
      </c>
    </row>
    <row r="26" spans="1:23" x14ac:dyDescent="0.2">
      <c r="B26" t="s">
        <v>56</v>
      </c>
    </row>
    <row r="27" spans="1:23" x14ac:dyDescent="0.2">
      <c r="B27" t="s">
        <v>57</v>
      </c>
      <c r="I27" s="14"/>
      <c r="J27" s="14"/>
      <c r="K27" s="3"/>
    </row>
    <row r="28" spans="1:23" x14ac:dyDescent="0.2">
      <c r="B28" t="s">
        <v>61</v>
      </c>
      <c r="I28" s="14"/>
      <c r="J28" s="14"/>
    </row>
    <row r="29" spans="1:23" x14ac:dyDescent="0.2">
      <c r="B29" t="s">
        <v>60</v>
      </c>
      <c r="I29" s="14"/>
      <c r="J29" s="14"/>
    </row>
    <row r="30" spans="1:23" x14ac:dyDescent="0.2">
      <c r="B30" t="s">
        <v>62</v>
      </c>
      <c r="I30" s="14"/>
      <c r="J30" s="14"/>
    </row>
    <row r="31" spans="1:23" x14ac:dyDescent="0.2">
      <c r="B31" t="s">
        <v>63</v>
      </c>
      <c r="I31" s="14"/>
      <c r="J31" s="14"/>
    </row>
    <row r="32" spans="1:23" x14ac:dyDescent="0.2">
      <c r="I32" s="14"/>
      <c r="J32" s="14"/>
    </row>
    <row r="33" spans="1:23" x14ac:dyDescent="0.2">
      <c r="I33" s="14"/>
      <c r="J33" s="14"/>
    </row>
    <row r="34" spans="1:23" x14ac:dyDescent="0.2">
      <c r="I34" s="14"/>
      <c r="J34" s="14"/>
    </row>
    <row r="37" spans="1:23" x14ac:dyDescent="0.2">
      <c r="A37" s="38" t="s">
        <v>45</v>
      </c>
      <c r="L37" t="s">
        <v>140</v>
      </c>
    </row>
    <row r="38" spans="1:23" ht="70" x14ac:dyDescent="0.2">
      <c r="A38" s="4" t="s">
        <v>2</v>
      </c>
      <c r="B38" s="4" t="s">
        <v>0</v>
      </c>
      <c r="C38" s="4" t="s">
        <v>3</v>
      </c>
      <c r="D38" s="4" t="s">
        <v>4</v>
      </c>
      <c r="E38" s="4" t="s">
        <v>5</v>
      </c>
      <c r="F38" s="4" t="s">
        <v>6</v>
      </c>
      <c r="G38" s="4" t="s">
        <v>7</v>
      </c>
      <c r="H38" s="5" t="s">
        <v>59</v>
      </c>
      <c r="I38" s="5" t="s">
        <v>9</v>
      </c>
      <c r="J38" s="5" t="s">
        <v>10</v>
      </c>
      <c r="K38" s="5" t="s">
        <v>11</v>
      </c>
      <c r="L38" s="5" t="s">
        <v>12</v>
      </c>
      <c r="M38" s="5" t="s">
        <v>13</v>
      </c>
      <c r="N38" s="5" t="s">
        <v>14</v>
      </c>
      <c r="O38" s="5" t="s">
        <v>15</v>
      </c>
      <c r="P38" s="4" t="s">
        <v>58</v>
      </c>
      <c r="Q38" s="4" t="s">
        <v>17</v>
      </c>
      <c r="R38" s="4" t="s">
        <v>11</v>
      </c>
      <c r="S38" s="4" t="s">
        <v>35</v>
      </c>
      <c r="T38" s="4" t="s">
        <v>34</v>
      </c>
      <c r="U38" s="6" t="s">
        <v>28</v>
      </c>
      <c r="V38" s="6" t="s">
        <v>29</v>
      </c>
      <c r="W38" s="4" t="s">
        <v>64</v>
      </c>
    </row>
    <row r="39" spans="1:23" x14ac:dyDescent="0.2">
      <c r="A39" t="s">
        <v>1</v>
      </c>
      <c r="B39" s="14" t="s">
        <v>18</v>
      </c>
      <c r="C39" s="14" t="s">
        <v>138</v>
      </c>
      <c r="D39" s="41">
        <v>181</v>
      </c>
      <c r="E39" s="41">
        <v>153</v>
      </c>
      <c r="F39" s="41">
        <v>9</v>
      </c>
      <c r="G39" s="8">
        <f>F39/E39</f>
        <v>5.8823529411764705E-2</v>
      </c>
      <c r="H39" s="9">
        <f>((D39)*(E39+1))/(F39+1)</f>
        <v>2787.4</v>
      </c>
      <c r="I39" s="10">
        <f>((E39+1)*(D39+F39+1)*(E39-F39)*D39)/(((F39+1)^2)*(F39+2))</f>
        <v>696951.36</v>
      </c>
      <c r="J39" s="10">
        <f>SQRT(I39)</f>
        <v>834.8361276322438</v>
      </c>
      <c r="K39" s="10">
        <f>1.96*(J39)</f>
        <v>1636.2788101591977</v>
      </c>
      <c r="L39" s="42">
        <v>46</v>
      </c>
      <c r="M39" s="42">
        <v>100</v>
      </c>
      <c r="N39" s="10">
        <f>M39/L39</f>
        <v>2.1739130434782608</v>
      </c>
      <c r="O39" s="12">
        <f>D39*N39</f>
        <v>393.47826086956519</v>
      </c>
      <c r="P39" s="13">
        <f>H39*N39</f>
        <v>6059.565217391304</v>
      </c>
      <c r="Q39" s="14">
        <f>((E39+1)*(O39+F39+1)*(E39-F39)*O39)/(((F39+1)^2)*(F39+2))</f>
        <v>3200600.0756143667</v>
      </c>
      <c r="R39" s="13">
        <f>1.96*SQRT(Q39)</f>
        <v>3506.4833167263396</v>
      </c>
      <c r="S39" s="13">
        <f>P39-R39</f>
        <v>2553.0819006649645</v>
      </c>
      <c r="T39" s="13">
        <f>P39+R39</f>
        <v>9566.0485341176427</v>
      </c>
      <c r="U39" s="14">
        <f>R39/P39*100</f>
        <v>57.866912739259391</v>
      </c>
      <c r="V39" s="14">
        <f>((2*(Q39^0.5))/P39)*100</f>
        <v>59.047870142101424</v>
      </c>
      <c r="W39">
        <f t="shared" ref="W39" si="18">H39*(M39/L39)</f>
        <v>6059.565217391304</v>
      </c>
    </row>
    <row r="40" spans="1:23" x14ac:dyDescent="0.2">
      <c r="A40" t="s">
        <v>1</v>
      </c>
      <c r="B40" t="s">
        <v>19</v>
      </c>
      <c r="C40" s="14" t="s">
        <v>138</v>
      </c>
      <c r="D40" s="41">
        <v>4</v>
      </c>
      <c r="E40" s="41">
        <v>0</v>
      </c>
      <c r="F40" s="41">
        <v>0</v>
      </c>
      <c r="G40" s="8" t="e">
        <f t="shared" ref="G40:G41" si="19">F40/E40</f>
        <v>#DIV/0!</v>
      </c>
      <c r="H40" s="9">
        <f>((D40)*(E40+1))/(F40+1)</f>
        <v>4</v>
      </c>
      <c r="I40" s="10">
        <f>((E40+1)*(D40+F40+1)*(E40-F40)*D40)/(((F40+1)^2)*(F40+2))</f>
        <v>0</v>
      </c>
      <c r="J40" s="10">
        <f>SQRT(I40)</f>
        <v>0</v>
      </c>
      <c r="K40" s="10">
        <f>1.96*(J40)</f>
        <v>0</v>
      </c>
      <c r="L40" s="42">
        <v>46</v>
      </c>
      <c r="M40" s="42">
        <v>100</v>
      </c>
      <c r="N40" s="10">
        <f>M40/L40</f>
        <v>2.1739130434782608</v>
      </c>
      <c r="O40" s="12">
        <f>D40*N40</f>
        <v>8.695652173913043</v>
      </c>
      <c r="P40" s="13">
        <f>H40*N40</f>
        <v>8.695652173913043</v>
      </c>
      <c r="Q40" s="14">
        <f>((E40+1)*(O40+F40+1)*(E40-F40)*O40)/(((F40+1)^2)*(F40+2))</f>
        <v>0</v>
      </c>
      <c r="R40" s="13">
        <f>1.96*SQRT(Q40)</f>
        <v>0</v>
      </c>
      <c r="S40" s="13">
        <f>P40-R40</f>
        <v>8.695652173913043</v>
      </c>
      <c r="T40" s="13">
        <f>P40+R40</f>
        <v>8.695652173913043</v>
      </c>
      <c r="U40">
        <f>R40/P40*100</f>
        <v>0</v>
      </c>
      <c r="V40">
        <f>((2*(Q40^0.5))/P40)*100</f>
        <v>0</v>
      </c>
      <c r="W40">
        <f>H40*(M40/L40)</f>
        <v>8.695652173913043</v>
      </c>
    </row>
    <row r="41" spans="1:23" x14ac:dyDescent="0.2">
      <c r="A41" t="s">
        <v>1</v>
      </c>
      <c r="B41" t="s">
        <v>41</v>
      </c>
      <c r="C41" s="14" t="s">
        <v>138</v>
      </c>
      <c r="D41">
        <f>SUM(D39:D40)</f>
        <v>185</v>
      </c>
      <c r="E41">
        <f>SUM(E39:E40)</f>
        <v>153</v>
      </c>
      <c r="F41" s="16">
        <f>SUM(F39:F40)</f>
        <v>9</v>
      </c>
      <c r="G41" s="8">
        <f t="shared" si="19"/>
        <v>5.8823529411764705E-2</v>
      </c>
      <c r="H41" s="9">
        <f>((D41)*(E41+1))/(F41+1)</f>
        <v>2849</v>
      </c>
      <c r="I41" s="10">
        <f>((E41+1)*(D41+F41+1)*(E41-F41)*D41)/(((F41+1)^2)*(F41+2))</f>
        <v>727272</v>
      </c>
      <c r="J41" s="10">
        <f>SQRT(I41)</f>
        <v>852.8024390209024</v>
      </c>
      <c r="K41" s="10">
        <f>1.96*(J41)</f>
        <v>1671.4927804809686</v>
      </c>
      <c r="L41" s="29"/>
      <c r="M41" s="29"/>
      <c r="N41" s="10" t="e">
        <f>M41/L41</f>
        <v>#DIV/0!</v>
      </c>
      <c r="O41" s="12" t="e">
        <f>D41*N41</f>
        <v>#DIV/0!</v>
      </c>
      <c r="P41" s="13" t="e">
        <f>H41*N41</f>
        <v>#DIV/0!</v>
      </c>
      <c r="Q41" s="14" t="e">
        <f>((E41+1)*(O41+F41+1)*(E41-F41)*O41)/(((F41+1)^2)*(F41+2))</f>
        <v>#DIV/0!</v>
      </c>
      <c r="R41" s="13" t="e">
        <f>1.96*SQRT(Q41)</f>
        <v>#DIV/0!</v>
      </c>
      <c r="S41" s="13" t="e">
        <f>P41-R41</f>
        <v>#DIV/0!</v>
      </c>
      <c r="T41" s="13" t="e">
        <f>P41+R41</f>
        <v>#DIV/0!</v>
      </c>
      <c r="U41" s="14" t="e">
        <f>R41/P41*100</f>
        <v>#DIV/0!</v>
      </c>
      <c r="V41" s="14" t="e">
        <f>((2*(Q41^0.5))/P41)*100</f>
        <v>#DIV/0!</v>
      </c>
      <c r="W41" t="e">
        <f t="shared" ref="W41" si="20">H41*(M41/L41)</f>
        <v>#DIV/0!</v>
      </c>
    </row>
    <row r="45" spans="1:23" x14ac:dyDescent="0.2">
      <c r="A45" t="s">
        <v>137</v>
      </c>
    </row>
    <row r="46" spans="1:23" ht="70" x14ac:dyDescent="0.2">
      <c r="A46" s="4" t="s">
        <v>2</v>
      </c>
      <c r="B46" s="4" t="s">
        <v>0</v>
      </c>
      <c r="C46" s="4" t="s">
        <v>3</v>
      </c>
      <c r="D46" s="4" t="s">
        <v>4</v>
      </c>
      <c r="E46" s="4" t="s">
        <v>5</v>
      </c>
      <c r="F46" s="4" t="s">
        <v>6</v>
      </c>
      <c r="G46" s="4" t="s">
        <v>7</v>
      </c>
      <c r="H46" s="5" t="s">
        <v>8</v>
      </c>
      <c r="I46" s="5" t="s">
        <v>9</v>
      </c>
      <c r="J46" s="5" t="s">
        <v>10</v>
      </c>
      <c r="K46" s="5" t="s">
        <v>11</v>
      </c>
      <c r="L46" s="5" t="s">
        <v>12</v>
      </c>
      <c r="M46" s="5" t="s">
        <v>13</v>
      </c>
      <c r="N46" s="5" t="s">
        <v>14</v>
      </c>
      <c r="O46" s="5" t="s">
        <v>15</v>
      </c>
      <c r="P46" s="4" t="s">
        <v>16</v>
      </c>
      <c r="Q46" s="4" t="s">
        <v>17</v>
      </c>
      <c r="R46" s="4" t="s">
        <v>11</v>
      </c>
      <c r="S46" s="4"/>
      <c r="T46" s="4"/>
      <c r="U46" s="6"/>
      <c r="V46" s="6"/>
      <c r="W46" t="s">
        <v>64</v>
      </c>
    </row>
    <row r="47" spans="1:23" x14ac:dyDescent="0.2">
      <c r="A47" t="s">
        <v>1</v>
      </c>
      <c r="B47" t="s">
        <v>31</v>
      </c>
      <c r="C47" s="14" t="s">
        <v>138</v>
      </c>
      <c r="D47" s="41">
        <v>0</v>
      </c>
      <c r="E47" s="41">
        <v>0</v>
      </c>
      <c r="F47" s="41">
        <v>0</v>
      </c>
      <c r="G47" s="8" t="e">
        <f t="shared" ref="G47:G55" si="21">F47/E47</f>
        <v>#DIV/0!</v>
      </c>
      <c r="H47" s="9">
        <f t="shared" ref="H47:H55" si="22">((D47)*(E47+1))/(F47+1)</f>
        <v>0</v>
      </c>
      <c r="I47" s="10">
        <f t="shared" ref="I47" si="23">((E47+1)*(D47+F47+1)*(E47-F47)*D47)/(((F47+1)^2)*(F47+2))</f>
        <v>0</v>
      </c>
      <c r="J47" s="10">
        <f t="shared" ref="J47:J55" si="24">SQRT(I47)</f>
        <v>0</v>
      </c>
      <c r="K47" s="10">
        <f t="shared" ref="K47:K55" si="25">1.96*(J47)</f>
        <v>0</v>
      </c>
      <c r="L47" s="42">
        <v>46</v>
      </c>
      <c r="M47" s="42">
        <v>100</v>
      </c>
      <c r="N47" s="10">
        <f t="shared" ref="N47:N55" si="26">M47/L47</f>
        <v>2.1739130434782608</v>
      </c>
      <c r="O47" s="12">
        <f t="shared" ref="O47:O55" si="27">D47*N47</f>
        <v>0</v>
      </c>
      <c r="P47" s="13">
        <f t="shared" ref="P47:P55" si="28">H47*N47</f>
        <v>0</v>
      </c>
      <c r="Q47" s="14">
        <f t="shared" ref="Q47:Q55" si="29">((E47+1)*(O47+F47+1)*(E47-F47)*O47)/(((F47+1)^2)*(F47+2))</f>
        <v>0</v>
      </c>
      <c r="R47" s="13">
        <f t="shared" ref="R47:R55" si="30">1.96*SQRT(Q47)</f>
        <v>0</v>
      </c>
      <c r="S47" s="13">
        <f t="shared" ref="S47:S55" si="31">P47-R47</f>
        <v>0</v>
      </c>
      <c r="T47" s="13">
        <f t="shared" ref="T47:T55" si="32">P47+R47</f>
        <v>0</v>
      </c>
      <c r="U47" t="e">
        <f>R47/P47*100</f>
        <v>#DIV/0!</v>
      </c>
      <c r="V47" t="e">
        <f>((2*(Q47^0.5))/P47)*100</f>
        <v>#DIV/0!</v>
      </c>
      <c r="W47">
        <f>H47*(M47/L47)</f>
        <v>0</v>
      </c>
    </row>
    <row r="48" spans="1:23" x14ac:dyDescent="0.2">
      <c r="A48" s="14" t="s">
        <v>1</v>
      </c>
      <c r="B48" s="23" t="s">
        <v>21</v>
      </c>
      <c r="C48" s="14" t="s">
        <v>138</v>
      </c>
      <c r="D48" s="41">
        <f>305+138</f>
        <v>443</v>
      </c>
      <c r="E48" s="41">
        <v>261</v>
      </c>
      <c r="F48" s="41">
        <v>40</v>
      </c>
      <c r="G48" s="8">
        <f>F48/E48</f>
        <v>0.1532567049808429</v>
      </c>
      <c r="H48" s="9">
        <f>((D48)*(E48+1))/(F48+1)</f>
        <v>2830.8780487804879</v>
      </c>
      <c r="I48" s="10">
        <f t="shared" ref="I48:I53" si="33">((E48+1)*(D48+F48+1)*(E48-F48)*D48)/(((F48+1)^2)*(F48+2))</f>
        <v>175843.22857709412</v>
      </c>
      <c r="J48" s="10">
        <f t="shared" si="24"/>
        <v>419.33665303320925</v>
      </c>
      <c r="K48" s="10">
        <f t="shared" si="25"/>
        <v>821.89983994509009</v>
      </c>
      <c r="L48" s="42">
        <v>46</v>
      </c>
      <c r="M48" s="42">
        <v>100</v>
      </c>
      <c r="N48" s="10">
        <f t="shared" si="26"/>
        <v>2.1739130434782608</v>
      </c>
      <c r="O48" s="12">
        <f>D48*N48</f>
        <v>963.04347826086951</v>
      </c>
      <c r="P48" s="13">
        <f t="shared" si="28"/>
        <v>6154.0827147401906</v>
      </c>
      <c r="Q48" s="14">
        <f>((E48+1)*(O48+F48+1)*(E48-F48)*O48)/(((F48+1)^2)*(F48+2))</f>
        <v>793003.2646836451</v>
      </c>
      <c r="R48" s="13">
        <f t="shared" si="30"/>
        <v>1745.3943226700064</v>
      </c>
      <c r="S48" s="13">
        <f t="shared" si="31"/>
        <v>4408.6883920701839</v>
      </c>
      <c r="T48" s="13">
        <f t="shared" si="32"/>
        <v>7899.4770374101972</v>
      </c>
      <c r="U48" s="14">
        <f t="shared" ref="U48:U50" si="34">R48/P48*100</f>
        <v>28.36156749225124</v>
      </c>
      <c r="V48" s="14">
        <f t="shared" ref="V48:V50" si="35">((2*(Q48^0.5))/P48)*100</f>
        <v>28.940374992093105</v>
      </c>
      <c r="W48">
        <f t="shared" ref="W48:W55" si="36">H48*(M48/L48)</f>
        <v>6154.0827147401906</v>
      </c>
    </row>
    <row r="49" spans="1:23" x14ac:dyDescent="0.2">
      <c r="A49" t="s">
        <v>1</v>
      </c>
      <c r="B49" s="15" t="s">
        <v>25</v>
      </c>
      <c r="C49" s="14" t="s">
        <v>138</v>
      </c>
      <c r="D49" s="41">
        <v>63</v>
      </c>
      <c r="E49" s="41">
        <v>53</v>
      </c>
      <c r="F49" s="41">
        <v>3</v>
      </c>
      <c r="G49" s="8">
        <f>F49/E49</f>
        <v>5.6603773584905662E-2</v>
      </c>
      <c r="H49" s="9">
        <f>((D49)*(E49+1))/(F49+1)</f>
        <v>850.5</v>
      </c>
      <c r="I49" s="10">
        <f t="shared" si="33"/>
        <v>142458.75</v>
      </c>
      <c r="J49" s="10">
        <f t="shared" si="24"/>
        <v>377.43708084924566</v>
      </c>
      <c r="K49" s="10">
        <f t="shared" si="25"/>
        <v>739.77667846452152</v>
      </c>
      <c r="L49" s="42">
        <v>46</v>
      </c>
      <c r="M49" s="42">
        <v>100</v>
      </c>
      <c r="N49" s="10">
        <f t="shared" si="26"/>
        <v>2.1739130434782608</v>
      </c>
      <c r="O49" s="12">
        <f>D49*N49</f>
        <v>136.95652173913044</v>
      </c>
      <c r="P49" s="13">
        <f t="shared" si="28"/>
        <v>1848.9130434782608</v>
      </c>
      <c r="Q49" s="14">
        <f>((E49+1)*(O49+F49+1)*(E49-F49)*O49)/(((F49+1)^2)*(F49+2))</f>
        <v>651540.87901701336</v>
      </c>
      <c r="R49" s="13">
        <f t="shared" si="30"/>
        <v>1582.0744106494355</v>
      </c>
      <c r="S49" s="13">
        <f t="shared" si="31"/>
        <v>266.83863282882521</v>
      </c>
      <c r="T49" s="13">
        <f t="shared" si="32"/>
        <v>3430.9874541276963</v>
      </c>
      <c r="U49">
        <f t="shared" si="34"/>
        <v>85.567810570104683</v>
      </c>
      <c r="V49">
        <f t="shared" si="35"/>
        <v>87.314092418474161</v>
      </c>
    </row>
    <row r="50" spans="1:23" x14ac:dyDescent="0.2">
      <c r="A50" t="s">
        <v>1</v>
      </c>
      <c r="B50" t="s">
        <v>26</v>
      </c>
      <c r="C50" s="14" t="s">
        <v>138</v>
      </c>
      <c r="D50" s="41">
        <v>176</v>
      </c>
      <c r="E50" s="41">
        <v>148</v>
      </c>
      <c r="F50" s="41">
        <v>3</v>
      </c>
      <c r="G50" s="8">
        <f>F50/E50</f>
        <v>2.0270270270270271E-2</v>
      </c>
      <c r="H50" s="9">
        <f>((D50)*(E50+1))/(F50+1)</f>
        <v>6556</v>
      </c>
      <c r="I50" s="10">
        <f t="shared" si="33"/>
        <v>8555580</v>
      </c>
      <c r="J50" s="10">
        <f t="shared" si="24"/>
        <v>2924.9923076821929</v>
      </c>
      <c r="K50" s="10">
        <f t="shared" si="25"/>
        <v>5732.9849230570981</v>
      </c>
      <c r="L50" s="42">
        <v>46</v>
      </c>
      <c r="M50" s="42">
        <v>100</v>
      </c>
      <c r="N50" s="10">
        <f t="shared" si="26"/>
        <v>2.1739130434782608</v>
      </c>
      <c r="O50" s="12">
        <f>D50*N50</f>
        <v>382.60869565217388</v>
      </c>
      <c r="P50" s="13">
        <f t="shared" si="28"/>
        <v>14252.173913043478</v>
      </c>
      <c r="Q50" s="14">
        <f>((E50+1)*(O50+F50+1)*(E50-F50)*O50)/(((F50+1)^2)*(F50+2))</f>
        <v>39947604.158790156</v>
      </c>
      <c r="R50" s="13">
        <f t="shared" si="30"/>
        <v>12388.006947705844</v>
      </c>
      <c r="S50" s="13">
        <f t="shared" si="31"/>
        <v>1864.1669653376339</v>
      </c>
      <c r="T50" s="13">
        <f t="shared" si="32"/>
        <v>26640.180860749322</v>
      </c>
      <c r="U50">
        <f t="shared" si="34"/>
        <v>86.920121963768892</v>
      </c>
      <c r="V50">
        <f t="shared" si="35"/>
        <v>88.69400200384581</v>
      </c>
    </row>
    <row r="51" spans="1:23" x14ac:dyDescent="0.2">
      <c r="A51" t="s">
        <v>1</v>
      </c>
      <c r="B51" t="s">
        <v>47</v>
      </c>
      <c r="C51" s="14" t="s">
        <v>138</v>
      </c>
      <c r="D51" s="41">
        <v>1</v>
      </c>
      <c r="E51" s="41">
        <v>1</v>
      </c>
      <c r="F51" s="41">
        <v>0</v>
      </c>
      <c r="G51" s="8">
        <f>F51/E51</f>
        <v>0</v>
      </c>
      <c r="H51" s="9">
        <f>((D51)*(E51+1))/(F51+1)</f>
        <v>2</v>
      </c>
      <c r="I51" s="10">
        <f t="shared" si="33"/>
        <v>2</v>
      </c>
      <c r="J51" s="10">
        <f t="shared" si="24"/>
        <v>1.4142135623730951</v>
      </c>
      <c r="K51" s="10">
        <f t="shared" si="25"/>
        <v>2.7718585822512662</v>
      </c>
      <c r="L51" s="42">
        <v>46</v>
      </c>
      <c r="M51" s="42">
        <v>100</v>
      </c>
      <c r="N51" s="10">
        <f t="shared" si="26"/>
        <v>2.1739130434782608</v>
      </c>
      <c r="O51" s="12">
        <f>D51*N51</f>
        <v>2.1739130434782608</v>
      </c>
      <c r="P51" s="13">
        <f t="shared" si="28"/>
        <v>4.3478260869565215</v>
      </c>
      <c r="Q51" s="14">
        <f>((E51+1)*(O51+F51+1)*(E51-F51)*O51)/(((F51+1)^2)*(F51+2))</f>
        <v>6.8998109640831755</v>
      </c>
      <c r="R51" s="13">
        <f t="shared" si="30"/>
        <v>5.1484282844011657</v>
      </c>
      <c r="S51" s="13">
        <f t="shared" si="31"/>
        <v>-0.80060219744464423</v>
      </c>
      <c r="T51" s="13">
        <f t="shared" si="32"/>
        <v>9.4962543713576864</v>
      </c>
      <c r="U51">
        <f>R51/P51*100</f>
        <v>118.41385054122682</v>
      </c>
      <c r="V51">
        <f>((2*(Q51^0.5))/P51)*100</f>
        <v>120.83045973594572</v>
      </c>
      <c r="W51">
        <f t="shared" si="36"/>
        <v>4.3478260869565215</v>
      </c>
    </row>
    <row r="52" spans="1:23" x14ac:dyDescent="0.2">
      <c r="A52" t="s">
        <v>1</v>
      </c>
      <c r="B52" t="s">
        <v>39</v>
      </c>
      <c r="C52" s="14" t="s">
        <v>138</v>
      </c>
      <c r="D52" s="41">
        <v>1</v>
      </c>
      <c r="E52" s="41">
        <v>1</v>
      </c>
      <c r="F52" s="41">
        <v>0</v>
      </c>
      <c r="G52" s="8">
        <f>F52/E52</f>
        <v>0</v>
      </c>
      <c r="H52" s="9">
        <f>((D52)*(E52+1))/(F52+1)</f>
        <v>2</v>
      </c>
      <c r="I52" s="10">
        <f t="shared" si="33"/>
        <v>2</v>
      </c>
      <c r="J52" s="10">
        <f t="shared" si="24"/>
        <v>1.4142135623730951</v>
      </c>
      <c r="K52" s="10">
        <f t="shared" si="25"/>
        <v>2.7718585822512662</v>
      </c>
      <c r="L52" s="42">
        <v>46</v>
      </c>
      <c r="M52" s="42">
        <v>100</v>
      </c>
      <c r="N52" s="10">
        <f t="shared" si="26"/>
        <v>2.1739130434782608</v>
      </c>
      <c r="O52" s="12">
        <f>D52*N52</f>
        <v>2.1739130434782608</v>
      </c>
      <c r="P52" s="13">
        <f t="shared" si="28"/>
        <v>4.3478260869565215</v>
      </c>
      <c r="Q52" s="14">
        <f>((E52+1)*(O52+F52+1)*(E52-F52)*O52)/(((F52+1)^2)*(F52+2))</f>
        <v>6.8998109640831755</v>
      </c>
      <c r="R52" s="13">
        <f t="shared" si="30"/>
        <v>5.1484282844011657</v>
      </c>
      <c r="S52" s="13">
        <f t="shared" si="31"/>
        <v>-0.80060219744464423</v>
      </c>
      <c r="T52" s="13">
        <f t="shared" si="32"/>
        <v>9.4962543713576864</v>
      </c>
      <c r="U52">
        <f>R52/P52*100</f>
        <v>118.41385054122682</v>
      </c>
      <c r="V52">
        <f>((2*(Q52^0.5))/P52)*100</f>
        <v>120.83045973594572</v>
      </c>
      <c r="W52">
        <f t="shared" si="36"/>
        <v>4.3478260869565215</v>
      </c>
    </row>
    <row r="53" spans="1:23" x14ac:dyDescent="0.2">
      <c r="A53" t="s">
        <v>1</v>
      </c>
      <c r="B53" t="s">
        <v>40</v>
      </c>
      <c r="C53" s="14" t="s">
        <v>138</v>
      </c>
      <c r="D53" s="41">
        <f>SUM(D48:D52)</f>
        <v>684</v>
      </c>
      <c r="E53" s="41">
        <f>SUM(E48:E52)</f>
        <v>464</v>
      </c>
      <c r="F53" s="41">
        <v>46</v>
      </c>
      <c r="G53" s="8">
        <f t="shared" si="21"/>
        <v>9.9137931034482762E-2</v>
      </c>
      <c r="H53" s="9">
        <f t="shared" si="22"/>
        <v>6767.2340425531911</v>
      </c>
      <c r="I53" s="10">
        <f t="shared" si="33"/>
        <v>916570.25690357632</v>
      </c>
      <c r="J53" s="10">
        <f t="shared" si="24"/>
        <v>957.37675807572032</v>
      </c>
      <c r="K53" s="10">
        <f t="shared" si="25"/>
        <v>1876.4584458284119</v>
      </c>
      <c r="L53" s="42">
        <v>46</v>
      </c>
      <c r="M53" s="42">
        <v>100</v>
      </c>
      <c r="N53" s="10">
        <f t="shared" si="26"/>
        <v>2.1739130434782608</v>
      </c>
      <c r="O53" s="12">
        <f t="shared" si="27"/>
        <v>1486.9565217391303</v>
      </c>
      <c r="P53" s="13">
        <f t="shared" si="28"/>
        <v>14711.378353376502</v>
      </c>
      <c r="Q53" s="14">
        <f t="shared" si="29"/>
        <v>4181225.6087829378</v>
      </c>
      <c r="R53" s="13">
        <f t="shared" si="30"/>
        <v>4007.8168993481395</v>
      </c>
      <c r="S53" s="13">
        <f t="shared" si="31"/>
        <v>10703.561454028362</v>
      </c>
      <c r="T53" s="13">
        <f t="shared" si="32"/>
        <v>18719.195252724639</v>
      </c>
      <c r="U53">
        <f t="shared" ref="U53:U55" si="37">R53/P53*100</f>
        <v>27.24297345277834</v>
      </c>
      <c r="V53">
        <f t="shared" ref="V53:V55" si="38">((2*(Q53^0.5))/P53)*100</f>
        <v>27.798952502835039</v>
      </c>
      <c r="W53">
        <f t="shared" si="36"/>
        <v>14711.378353376502</v>
      </c>
    </row>
    <row r="54" spans="1:23" x14ac:dyDescent="0.2">
      <c r="A54" t="s">
        <v>1</v>
      </c>
      <c r="B54" t="s">
        <v>20</v>
      </c>
      <c r="C54" s="14" t="s">
        <v>138</v>
      </c>
      <c r="D54" s="41">
        <v>1</v>
      </c>
      <c r="E54" s="41">
        <v>1</v>
      </c>
      <c r="F54" s="41">
        <v>0</v>
      </c>
      <c r="G54" s="8">
        <f t="shared" si="21"/>
        <v>0</v>
      </c>
      <c r="H54" s="9">
        <f t="shared" si="22"/>
        <v>2</v>
      </c>
      <c r="I54" s="10">
        <f t="shared" ref="I54:I55" si="39">((E54+1)*(D54+F54+1)*(E54-F54)*D54)/(((F54+1)^2)*(F54+2))</f>
        <v>2</v>
      </c>
      <c r="J54" s="10">
        <f t="shared" si="24"/>
        <v>1.4142135623730951</v>
      </c>
      <c r="K54" s="10">
        <f t="shared" si="25"/>
        <v>2.7718585822512662</v>
      </c>
      <c r="L54" s="42">
        <v>46</v>
      </c>
      <c r="M54" s="42">
        <v>100</v>
      </c>
      <c r="N54" s="10">
        <f t="shared" si="26"/>
        <v>2.1739130434782608</v>
      </c>
      <c r="O54" s="12">
        <f t="shared" si="27"/>
        <v>2.1739130434782608</v>
      </c>
      <c r="P54" s="13">
        <f t="shared" si="28"/>
        <v>4.3478260869565215</v>
      </c>
      <c r="Q54" s="14">
        <f t="shared" si="29"/>
        <v>6.8998109640831755</v>
      </c>
      <c r="R54" s="13">
        <f t="shared" si="30"/>
        <v>5.1484282844011657</v>
      </c>
      <c r="S54" s="13">
        <f t="shared" si="31"/>
        <v>-0.80060219744464423</v>
      </c>
      <c r="T54" s="13">
        <f t="shared" si="32"/>
        <v>9.4962543713576864</v>
      </c>
      <c r="U54">
        <f t="shared" si="37"/>
        <v>118.41385054122682</v>
      </c>
      <c r="V54">
        <f t="shared" si="38"/>
        <v>120.83045973594572</v>
      </c>
      <c r="W54">
        <f t="shared" si="36"/>
        <v>4.3478260869565215</v>
      </c>
    </row>
    <row r="55" spans="1:23" x14ac:dyDescent="0.2">
      <c r="A55" t="s">
        <v>1</v>
      </c>
      <c r="B55" t="s">
        <v>38</v>
      </c>
      <c r="C55" s="14" t="s">
        <v>138</v>
      </c>
      <c r="D55" s="41">
        <v>1355</v>
      </c>
      <c r="E55" s="41">
        <v>539</v>
      </c>
      <c r="F55" s="41">
        <v>34</v>
      </c>
      <c r="G55" s="8">
        <f t="shared" si="21"/>
        <v>6.3079777365491654E-2</v>
      </c>
      <c r="H55" s="9">
        <f t="shared" si="22"/>
        <v>20905.714285714286</v>
      </c>
      <c r="I55" s="10">
        <f t="shared" si="39"/>
        <v>11646639.795918368</v>
      </c>
      <c r="J55" s="10">
        <f t="shared" si="24"/>
        <v>3412.7173624427746</v>
      </c>
      <c r="K55" s="10">
        <f t="shared" si="25"/>
        <v>6688.9260303878382</v>
      </c>
      <c r="L55" s="42">
        <v>46</v>
      </c>
      <c r="M55" s="42">
        <v>100</v>
      </c>
      <c r="N55" s="10">
        <f t="shared" si="26"/>
        <v>2.1739130434782608</v>
      </c>
      <c r="O55" s="12">
        <f t="shared" si="27"/>
        <v>2945.6521739130435</v>
      </c>
      <c r="P55" s="13">
        <f t="shared" si="28"/>
        <v>45447.204968944097</v>
      </c>
      <c r="Q55" s="14">
        <f t="shared" si="29"/>
        <v>54292433.885652557</v>
      </c>
      <c r="R55" s="13">
        <f t="shared" si="30"/>
        <v>14441.946337496302</v>
      </c>
      <c r="S55" s="13">
        <f t="shared" si="31"/>
        <v>31005.258631447796</v>
      </c>
      <c r="T55" s="13">
        <f t="shared" si="32"/>
        <v>59889.151306440399</v>
      </c>
      <c r="U55">
        <f t="shared" si="37"/>
        <v>31.777413698741352</v>
      </c>
      <c r="V55">
        <f t="shared" si="38"/>
        <v>32.425932345654438</v>
      </c>
      <c r="W55">
        <f t="shared" si="36"/>
        <v>45447.204968944097</v>
      </c>
    </row>
    <row r="59" spans="1:23" x14ac:dyDescent="0.2">
      <c r="A59" s="38" t="s">
        <v>44</v>
      </c>
      <c r="L59" t="s">
        <v>128</v>
      </c>
    </row>
    <row r="60" spans="1:23" ht="70" x14ac:dyDescent="0.2">
      <c r="A60" s="4" t="s">
        <v>2</v>
      </c>
      <c r="B60" s="4" t="s">
        <v>0</v>
      </c>
      <c r="C60" s="4" t="s">
        <v>3</v>
      </c>
      <c r="D60" s="4" t="s">
        <v>4</v>
      </c>
      <c r="E60" s="4" t="s">
        <v>5</v>
      </c>
      <c r="F60" s="4" t="s">
        <v>6</v>
      </c>
      <c r="G60" s="4" t="s">
        <v>7</v>
      </c>
      <c r="H60" s="5" t="s">
        <v>59</v>
      </c>
      <c r="I60" s="5" t="s">
        <v>9</v>
      </c>
      <c r="J60" s="5" t="s">
        <v>10</v>
      </c>
      <c r="K60" s="5" t="s">
        <v>11</v>
      </c>
      <c r="L60" s="5" t="s">
        <v>12</v>
      </c>
      <c r="M60" s="5" t="s">
        <v>13</v>
      </c>
      <c r="N60" s="5" t="s">
        <v>14</v>
      </c>
      <c r="O60" s="5" t="s">
        <v>15</v>
      </c>
      <c r="P60" s="4" t="s">
        <v>58</v>
      </c>
      <c r="Q60" s="4" t="s">
        <v>17</v>
      </c>
      <c r="R60" s="4" t="s">
        <v>11</v>
      </c>
      <c r="S60" s="4" t="s">
        <v>35</v>
      </c>
      <c r="T60" s="4" t="s">
        <v>34</v>
      </c>
      <c r="U60" s="6" t="s">
        <v>28</v>
      </c>
      <c r="V60" s="6" t="s">
        <v>29</v>
      </c>
      <c r="W60" s="4" t="s">
        <v>64</v>
      </c>
    </row>
    <row r="61" spans="1:23" x14ac:dyDescent="0.2">
      <c r="A61" t="s">
        <v>1</v>
      </c>
      <c r="B61" s="14" t="s">
        <v>18</v>
      </c>
      <c r="C61" s="14" t="s">
        <v>138</v>
      </c>
      <c r="D61" s="41">
        <v>195</v>
      </c>
      <c r="E61" s="41">
        <v>153</v>
      </c>
      <c r="F61" s="41">
        <v>24</v>
      </c>
      <c r="G61" s="8">
        <f>F61/E61</f>
        <v>0.15686274509803921</v>
      </c>
      <c r="H61" s="9">
        <f>((D61)*(E61+1))/(F61+1)</f>
        <v>1201.2</v>
      </c>
      <c r="I61" s="10">
        <f>((E61+1)*(D61+F61+1)*(E61-F61)*D61)/(((F61+1)^2)*(F61+2))</f>
        <v>52446.239999999998</v>
      </c>
      <c r="J61" s="10">
        <f t="shared" ref="J61" si="40">SQRT(I61)</f>
        <v>229.01144076224662</v>
      </c>
      <c r="K61" s="10">
        <f t="shared" ref="K61" si="41">1.96*(J61)</f>
        <v>448.86242389400337</v>
      </c>
      <c r="L61" s="42">
        <v>46</v>
      </c>
      <c r="M61" s="42">
        <v>100</v>
      </c>
      <c r="N61" s="10">
        <f>M61/L61</f>
        <v>2.1739130434782608</v>
      </c>
      <c r="O61" s="12">
        <f>D61*N61</f>
        <v>423.91304347826087</v>
      </c>
      <c r="P61" s="13">
        <f t="shared" ref="P61" si="42">H61*N61</f>
        <v>2611.304347826087</v>
      </c>
      <c r="Q61" s="14">
        <f>((E61+1)*(O61+F61+1)*(E61-F61)*O61)/(((F61+1)^2)*(F61+2))</f>
        <v>232646.25708884688</v>
      </c>
      <c r="R61" s="13">
        <f t="shared" ref="R61" si="43">1.96*SQRT(Q61)</f>
        <v>945.3749844545888</v>
      </c>
      <c r="S61" s="13">
        <f t="shared" ref="S61" si="44">P61-R61</f>
        <v>1665.9293633714983</v>
      </c>
      <c r="T61" s="13">
        <f t="shared" ref="T61" si="45">P61+R61</f>
        <v>3556.6793322806757</v>
      </c>
      <c r="U61" s="14">
        <f t="shared" ref="U61" si="46">R61/P61*100</f>
        <v>36.20317123285971</v>
      </c>
      <c r="V61" s="14">
        <f t="shared" ref="V61" si="47">((2*(Q61^0.5))/P61)*100</f>
        <v>36.942011462101746</v>
      </c>
      <c r="W61">
        <f t="shared" ref="W61" si="48">H61*(M61/L61)</f>
        <v>2611.304347826087</v>
      </c>
    </row>
    <row r="62" spans="1:23" x14ac:dyDescent="0.2">
      <c r="A62" t="s">
        <v>1</v>
      </c>
      <c r="B62" t="s">
        <v>19</v>
      </c>
      <c r="C62" s="14" t="s">
        <v>138</v>
      </c>
      <c r="D62" s="41">
        <v>277</v>
      </c>
      <c r="E62" s="41">
        <v>0</v>
      </c>
      <c r="F62" s="41">
        <v>0</v>
      </c>
      <c r="G62" s="8" t="e">
        <f t="shared" ref="G62:G63" si="49">F62/E62</f>
        <v>#DIV/0!</v>
      </c>
      <c r="H62" s="9">
        <f>((D61)*(E62+1))/(F62+1)</f>
        <v>195</v>
      </c>
      <c r="I62" s="10">
        <f>((E62+1)*(D61+F62+1)*(E62-F62)*D61)/(((F62+1)^2)*(F62+2))</f>
        <v>0</v>
      </c>
      <c r="J62" s="10">
        <f>SQRT(I62)</f>
        <v>0</v>
      </c>
      <c r="K62" s="10">
        <f>1.96*(J62)</f>
        <v>0</v>
      </c>
      <c r="L62" s="42">
        <v>46</v>
      </c>
      <c r="M62" s="42">
        <v>100</v>
      </c>
      <c r="N62" s="10">
        <f>M62/L62</f>
        <v>2.1739130434782608</v>
      </c>
      <c r="O62" s="12">
        <f>D61*N62</f>
        <v>423.91304347826087</v>
      </c>
      <c r="P62" s="13">
        <f>H62*N62</f>
        <v>423.91304347826087</v>
      </c>
      <c r="Q62" s="14">
        <f>((E62+1)*(O62+F62+1)*(E62-F62)*O62)/(((F62+1)^2)*(F62+2))</f>
        <v>0</v>
      </c>
      <c r="R62" s="13">
        <f>1.96*SQRT(Q62)</f>
        <v>0</v>
      </c>
      <c r="S62" s="13">
        <f>P62-R62</f>
        <v>423.91304347826087</v>
      </c>
      <c r="T62" s="13">
        <f>P62+R62</f>
        <v>423.91304347826087</v>
      </c>
      <c r="U62">
        <f>R62/P62*100</f>
        <v>0</v>
      </c>
      <c r="V62">
        <f>((2*(Q62^0.5))/P62)*100</f>
        <v>0</v>
      </c>
      <c r="W62">
        <f>H62*(M62/L62)</f>
        <v>423.91304347826087</v>
      </c>
    </row>
    <row r="63" spans="1:23" x14ac:dyDescent="0.2">
      <c r="A63" t="s">
        <v>1</v>
      </c>
      <c r="B63" t="s">
        <v>41</v>
      </c>
      <c r="C63" s="14" t="s">
        <v>138</v>
      </c>
      <c r="D63">
        <f>SUM(D61:D61)</f>
        <v>195</v>
      </c>
      <c r="E63">
        <f>SUM(E61:E62)</f>
        <v>153</v>
      </c>
      <c r="F63" s="16">
        <f>SUM(F61:F62)</f>
        <v>24</v>
      </c>
      <c r="G63" s="8">
        <f t="shared" si="49"/>
        <v>0.15686274509803921</v>
      </c>
      <c r="H63" s="9">
        <f>((D63)*(E63+1))/(F63+1)</f>
        <v>1201.2</v>
      </c>
      <c r="I63" s="10">
        <f>((E63+1)*(D63+F63+1)*(E63-F63)*D63)/(((F63+1)^2)*(F63+2))</f>
        <v>52446.239999999998</v>
      </c>
      <c r="J63" s="10">
        <f>SQRT(I63)</f>
        <v>229.01144076224662</v>
      </c>
      <c r="K63" s="10">
        <f>1.96*(J63)</f>
        <v>448.86242389400337</v>
      </c>
      <c r="L63" s="42"/>
      <c r="M63" s="42"/>
      <c r="N63" s="10" t="e">
        <f>M63/L63</f>
        <v>#DIV/0!</v>
      </c>
      <c r="O63" s="12" t="e">
        <f>D63*N63</f>
        <v>#DIV/0!</v>
      </c>
      <c r="P63" s="13" t="e">
        <f>H63*N63</f>
        <v>#DIV/0!</v>
      </c>
      <c r="Q63" s="14" t="e">
        <f>((E63+1)*(O63+F63+1)*(E63-F63)*O63)/(((F63+1)^2)*(F63+2))</f>
        <v>#DIV/0!</v>
      </c>
      <c r="R63" s="13" t="e">
        <f>1.96*SQRT(Q63)</f>
        <v>#DIV/0!</v>
      </c>
      <c r="S63" s="13" t="e">
        <f>P63-R63</f>
        <v>#DIV/0!</v>
      </c>
      <c r="T63" s="13" t="e">
        <f>P63+R63</f>
        <v>#DIV/0!</v>
      </c>
      <c r="U63" s="14" t="e">
        <f>R63/P63*100</f>
        <v>#DIV/0!</v>
      </c>
      <c r="V63" s="14" t="e">
        <f>((2*(Q63^0.5))/P63)*100</f>
        <v>#DIV/0!</v>
      </c>
      <c r="W63" t="e">
        <f t="shared" ref="W63" si="50">H63*(M63/L63)</f>
        <v>#DIV/0!</v>
      </c>
    </row>
    <row r="67" spans="1:34" x14ac:dyDescent="0.2">
      <c r="A67" t="s">
        <v>137</v>
      </c>
    </row>
    <row r="68" spans="1:34" ht="70" x14ac:dyDescent="0.2">
      <c r="A68" s="4" t="s">
        <v>2</v>
      </c>
      <c r="B68" s="4" t="s">
        <v>0</v>
      </c>
      <c r="C68" s="4" t="s">
        <v>3</v>
      </c>
      <c r="D68" s="4" t="s">
        <v>4</v>
      </c>
      <c r="E68" s="4" t="s">
        <v>5</v>
      </c>
      <c r="F68" s="4" t="s">
        <v>6</v>
      </c>
      <c r="G68" s="4" t="s">
        <v>7</v>
      </c>
      <c r="H68" s="5" t="s">
        <v>8</v>
      </c>
      <c r="I68" s="5" t="s">
        <v>9</v>
      </c>
      <c r="J68" s="5" t="s">
        <v>10</v>
      </c>
      <c r="K68" s="5" t="s">
        <v>11</v>
      </c>
      <c r="L68" s="5" t="s">
        <v>12</v>
      </c>
      <c r="M68" s="5" t="s">
        <v>13</v>
      </c>
      <c r="N68" s="5" t="s">
        <v>14</v>
      </c>
      <c r="O68" s="5" t="s">
        <v>15</v>
      </c>
      <c r="P68" s="4" t="s">
        <v>16</v>
      </c>
      <c r="Q68" s="4" t="s">
        <v>17</v>
      </c>
      <c r="R68" s="4" t="s">
        <v>11</v>
      </c>
      <c r="S68" s="4"/>
      <c r="T68" s="4"/>
      <c r="U68" s="6"/>
      <c r="V68" s="6"/>
      <c r="W68" t="s">
        <v>64</v>
      </c>
    </row>
    <row r="69" spans="1:34" x14ac:dyDescent="0.2">
      <c r="A69" t="s">
        <v>1</v>
      </c>
      <c r="B69" t="s">
        <v>31</v>
      </c>
      <c r="C69" s="14" t="s">
        <v>138</v>
      </c>
      <c r="D69" s="41">
        <v>0</v>
      </c>
      <c r="E69" s="41">
        <v>0</v>
      </c>
      <c r="F69" s="41">
        <v>0</v>
      </c>
      <c r="G69" s="8" t="e">
        <f t="shared" ref="G69:G77" si="51">F69/E69</f>
        <v>#DIV/0!</v>
      </c>
      <c r="H69" s="9">
        <f t="shared" ref="H69:H77" si="52">((D69)*(E69+1))/(F69+1)</f>
        <v>0</v>
      </c>
      <c r="I69" s="10">
        <f t="shared" ref="I69:I74" si="53">((E69+1)*(D69+F69+1)*(E69-F69)*D69)/(((F69+1)^2)*(F69+2))</f>
        <v>0</v>
      </c>
      <c r="J69" s="10">
        <f t="shared" ref="J69:J77" si="54">SQRT(I69)</f>
        <v>0</v>
      </c>
      <c r="K69" s="10">
        <f t="shared" ref="K69:K77" si="55">1.96*(J69)</f>
        <v>0</v>
      </c>
      <c r="L69" s="42">
        <v>46</v>
      </c>
      <c r="M69" s="42">
        <v>100</v>
      </c>
      <c r="N69" s="10">
        <f t="shared" ref="N69:N77" si="56">M69/L69</f>
        <v>2.1739130434782608</v>
      </c>
      <c r="O69" s="12">
        <f t="shared" ref="O69:O77" si="57">D69*N69</f>
        <v>0</v>
      </c>
      <c r="P69" s="13">
        <f t="shared" ref="P69:P77" si="58">H69*N69</f>
        <v>0</v>
      </c>
      <c r="Q69" s="14">
        <f t="shared" ref="Q69:Q77" si="59">((E69+1)*(O69+F69+1)*(E69-F69)*O69)/(((F69+1)^2)*(F69+2))</f>
        <v>0</v>
      </c>
      <c r="R69" s="13">
        <f t="shared" ref="R69:R77" si="60">1.96*SQRT(Q69)</f>
        <v>0</v>
      </c>
      <c r="S69" s="13">
        <f t="shared" ref="S69:S77" si="61">P69-R69</f>
        <v>0</v>
      </c>
      <c r="T69" s="13">
        <f t="shared" ref="T69:T77" si="62">P69+R69</f>
        <v>0</v>
      </c>
      <c r="U69" t="e">
        <f>R69/P69*100</f>
        <v>#DIV/0!</v>
      </c>
      <c r="V69" t="e">
        <f>((2*(Q69^0.5))/P69)*100</f>
        <v>#DIV/0!</v>
      </c>
      <c r="W69">
        <f>H69*(M69/L69)</f>
        <v>0</v>
      </c>
    </row>
    <row r="70" spans="1:34" x14ac:dyDescent="0.2">
      <c r="A70" s="14" t="s">
        <v>1</v>
      </c>
      <c r="B70" s="23" t="s">
        <v>21</v>
      </c>
      <c r="C70" s="14" t="s">
        <v>138</v>
      </c>
      <c r="D70" s="41">
        <v>445</v>
      </c>
      <c r="E70" s="41">
        <v>125</v>
      </c>
      <c r="F70" s="41">
        <v>9</v>
      </c>
      <c r="G70" s="8">
        <f t="shared" si="51"/>
        <v>7.1999999999999995E-2</v>
      </c>
      <c r="H70" s="9">
        <f t="shared" si="52"/>
        <v>5607</v>
      </c>
      <c r="I70" s="10">
        <f t="shared" si="53"/>
        <v>2690340.5454545454</v>
      </c>
      <c r="J70" s="10">
        <f t="shared" si="54"/>
        <v>1640.2257605142486</v>
      </c>
      <c r="K70" s="10">
        <f t="shared" si="55"/>
        <v>3214.8424906079272</v>
      </c>
      <c r="L70" s="42">
        <v>46</v>
      </c>
      <c r="M70" s="42">
        <v>100</v>
      </c>
      <c r="N70" s="10">
        <f t="shared" si="56"/>
        <v>2.1739130434782608</v>
      </c>
      <c r="O70" s="12">
        <f t="shared" si="57"/>
        <v>967.39130434782601</v>
      </c>
      <c r="P70" s="13">
        <f t="shared" si="58"/>
        <v>12189.130434782608</v>
      </c>
      <c r="Q70" s="14">
        <f t="shared" si="59"/>
        <v>12563380.099673484</v>
      </c>
      <c r="R70" s="13">
        <f t="shared" si="60"/>
        <v>6947.192309912376</v>
      </c>
      <c r="S70" s="13">
        <f t="shared" si="61"/>
        <v>5241.9381248702321</v>
      </c>
      <c r="T70" s="13">
        <f t="shared" si="62"/>
        <v>19136.322744694982</v>
      </c>
      <c r="U70" s="14">
        <f t="shared" ref="U70:U72" si="63">R70/P70*100</f>
        <v>56.994978822181075</v>
      </c>
      <c r="V70" s="14">
        <f t="shared" ref="V70:V72" si="64">((2*(Q70^0.5))/P70)*100</f>
        <v>58.158141655286812</v>
      </c>
      <c r="W70">
        <f t="shared" ref="W70:W77" si="65">H70*(M70/L70)</f>
        <v>12189.130434782608</v>
      </c>
    </row>
    <row r="71" spans="1:34" x14ac:dyDescent="0.2">
      <c r="A71" t="s">
        <v>1</v>
      </c>
      <c r="B71" s="15" t="s">
        <v>25</v>
      </c>
      <c r="C71" s="14" t="s">
        <v>138</v>
      </c>
      <c r="D71" s="41">
        <v>34</v>
      </c>
      <c r="E71" s="41">
        <v>28</v>
      </c>
      <c r="F71" s="41">
        <v>4</v>
      </c>
      <c r="G71" s="8">
        <f t="shared" si="51"/>
        <v>0.14285714285714285</v>
      </c>
      <c r="H71" s="9">
        <f t="shared" si="52"/>
        <v>197.2</v>
      </c>
      <c r="I71" s="10">
        <f t="shared" si="53"/>
        <v>6152.64</v>
      </c>
      <c r="J71" s="10">
        <f t="shared" si="54"/>
        <v>78.438765926039409</v>
      </c>
      <c r="K71" s="10">
        <f t="shared" si="55"/>
        <v>153.73998121503723</v>
      </c>
      <c r="L71" s="42">
        <v>46</v>
      </c>
      <c r="M71" s="42">
        <v>100</v>
      </c>
      <c r="N71" s="10">
        <f t="shared" si="56"/>
        <v>2.1739130434782608</v>
      </c>
      <c r="O71" s="12">
        <f t="shared" si="57"/>
        <v>73.91304347826086</v>
      </c>
      <c r="P71" s="13">
        <f t="shared" si="58"/>
        <v>428.695652173913</v>
      </c>
      <c r="Q71" s="14">
        <f t="shared" si="59"/>
        <v>27063.742911153113</v>
      </c>
      <c r="R71" s="13">
        <f t="shared" si="60"/>
        <v>322.44080816094885</v>
      </c>
      <c r="S71" s="13">
        <f t="shared" si="61"/>
        <v>106.25484401296416</v>
      </c>
      <c r="T71" s="13">
        <f t="shared" si="62"/>
        <v>751.13646033486179</v>
      </c>
      <c r="U71">
        <f t="shared" si="63"/>
        <v>75.214387299207146</v>
      </c>
      <c r="V71">
        <f t="shared" si="64"/>
        <v>76.749374795109333</v>
      </c>
    </row>
    <row r="72" spans="1:34" x14ac:dyDescent="0.2">
      <c r="A72" t="s">
        <v>1</v>
      </c>
      <c r="B72" t="s">
        <v>26</v>
      </c>
      <c r="C72" s="14" t="s">
        <v>138</v>
      </c>
      <c r="D72" s="41">
        <v>14</v>
      </c>
      <c r="E72" s="41">
        <v>11</v>
      </c>
      <c r="F72" s="41">
        <v>1</v>
      </c>
      <c r="G72" s="8">
        <f t="shared" si="51"/>
        <v>9.0909090909090912E-2</v>
      </c>
      <c r="H72" s="9">
        <f t="shared" si="52"/>
        <v>84</v>
      </c>
      <c r="I72" s="10">
        <f t="shared" si="53"/>
        <v>2240</v>
      </c>
      <c r="J72" s="10">
        <f t="shared" si="54"/>
        <v>47.328638264796929</v>
      </c>
      <c r="K72" s="10">
        <f t="shared" si="55"/>
        <v>92.764130999001978</v>
      </c>
      <c r="L72" s="42">
        <v>46</v>
      </c>
      <c r="M72" s="42">
        <v>100</v>
      </c>
      <c r="N72" s="10">
        <f t="shared" si="56"/>
        <v>2.1739130434782608</v>
      </c>
      <c r="O72" s="12">
        <f t="shared" si="57"/>
        <v>30.434782608695649</v>
      </c>
      <c r="P72" s="13">
        <f t="shared" si="58"/>
        <v>182.60869565217391</v>
      </c>
      <c r="Q72" s="14">
        <f t="shared" si="59"/>
        <v>9871.4555765595433</v>
      </c>
      <c r="R72" s="13">
        <f t="shared" si="60"/>
        <v>194.73619012117686</v>
      </c>
      <c r="S72" s="13">
        <f t="shared" si="61"/>
        <v>-12.127494469002954</v>
      </c>
      <c r="T72" s="13">
        <f t="shared" si="62"/>
        <v>377.34488577335077</v>
      </c>
      <c r="U72">
        <f t="shared" si="63"/>
        <v>106.64124697112068</v>
      </c>
      <c r="V72">
        <f t="shared" si="64"/>
        <v>108.81759895012313</v>
      </c>
    </row>
    <row r="73" spans="1:34" x14ac:dyDescent="0.2">
      <c r="A73" t="s">
        <v>1</v>
      </c>
      <c r="B73" t="s">
        <v>47</v>
      </c>
      <c r="C73" s="14" t="s">
        <v>138</v>
      </c>
      <c r="D73" s="41">
        <v>0</v>
      </c>
      <c r="E73" s="41">
        <v>0</v>
      </c>
      <c r="F73" s="41">
        <v>0</v>
      </c>
      <c r="G73" s="8" t="e">
        <f>F73/E73</f>
        <v>#DIV/0!</v>
      </c>
      <c r="H73" s="9">
        <f t="shared" si="52"/>
        <v>0</v>
      </c>
      <c r="I73" s="10">
        <f t="shared" si="53"/>
        <v>0</v>
      </c>
      <c r="J73" s="10">
        <f t="shared" si="54"/>
        <v>0</v>
      </c>
      <c r="K73" s="10">
        <f t="shared" si="55"/>
        <v>0</v>
      </c>
      <c r="L73" s="42">
        <v>46</v>
      </c>
      <c r="M73" s="42">
        <v>100</v>
      </c>
      <c r="N73" s="10">
        <f t="shared" si="56"/>
        <v>2.1739130434782608</v>
      </c>
      <c r="O73" s="12">
        <f t="shared" si="57"/>
        <v>0</v>
      </c>
      <c r="P73" s="13">
        <f t="shared" si="58"/>
        <v>0</v>
      </c>
      <c r="Q73" s="14">
        <f t="shared" si="59"/>
        <v>0</v>
      </c>
      <c r="R73" s="13">
        <f t="shared" si="60"/>
        <v>0</v>
      </c>
      <c r="S73" s="13">
        <f t="shared" si="61"/>
        <v>0</v>
      </c>
      <c r="T73" s="13">
        <f t="shared" si="62"/>
        <v>0</v>
      </c>
      <c r="U73" t="e">
        <f>R73/P73*100</f>
        <v>#DIV/0!</v>
      </c>
      <c r="V73" t="e">
        <f>((2*(Q73^0.5))/P73)*100</f>
        <v>#DIV/0!</v>
      </c>
      <c r="W73">
        <f t="shared" si="65"/>
        <v>0</v>
      </c>
    </row>
    <row r="74" spans="1:34" ht="17" thickBot="1" x14ac:dyDescent="0.25">
      <c r="A74" t="s">
        <v>1</v>
      </c>
      <c r="B74" t="s">
        <v>39</v>
      </c>
      <c r="C74" s="14" t="s">
        <v>138</v>
      </c>
      <c r="D74" s="41">
        <v>0</v>
      </c>
      <c r="E74" s="41">
        <v>0</v>
      </c>
      <c r="F74" s="41">
        <v>0</v>
      </c>
      <c r="G74" s="8" t="e">
        <f t="shared" si="51"/>
        <v>#DIV/0!</v>
      </c>
      <c r="H74" s="9">
        <f t="shared" si="52"/>
        <v>0</v>
      </c>
      <c r="I74" s="10">
        <f t="shared" si="53"/>
        <v>0</v>
      </c>
      <c r="J74" s="10">
        <f t="shared" si="54"/>
        <v>0</v>
      </c>
      <c r="K74" s="10">
        <f t="shared" si="55"/>
        <v>0</v>
      </c>
      <c r="L74" s="42">
        <v>46</v>
      </c>
      <c r="M74" s="42">
        <v>100</v>
      </c>
      <c r="N74" s="10">
        <f t="shared" si="56"/>
        <v>2.1739130434782608</v>
      </c>
      <c r="O74" s="12">
        <f t="shared" si="57"/>
        <v>0</v>
      </c>
      <c r="P74" s="13">
        <f t="shared" si="58"/>
        <v>0</v>
      </c>
      <c r="Q74" s="14">
        <f t="shared" si="59"/>
        <v>0</v>
      </c>
      <c r="R74" s="13">
        <f t="shared" si="60"/>
        <v>0</v>
      </c>
      <c r="S74" s="13">
        <f t="shared" si="61"/>
        <v>0</v>
      </c>
      <c r="T74" s="13">
        <f t="shared" si="62"/>
        <v>0</v>
      </c>
      <c r="U74" t="e">
        <f>R74/P74*100</f>
        <v>#DIV/0!</v>
      </c>
      <c r="V74" t="e">
        <f>((2*(Q74^0.5))/P74)*100</f>
        <v>#DIV/0!</v>
      </c>
      <c r="W74">
        <f t="shared" si="65"/>
        <v>0</v>
      </c>
    </row>
    <row r="75" spans="1:34" ht="17" thickBot="1" x14ac:dyDescent="0.25">
      <c r="A75" t="s">
        <v>1</v>
      </c>
      <c r="B75" t="s">
        <v>40</v>
      </c>
      <c r="C75" s="14" t="s">
        <v>138</v>
      </c>
      <c r="D75" s="41">
        <v>181</v>
      </c>
      <c r="E75" s="41">
        <v>164</v>
      </c>
      <c r="F75" s="41">
        <v>14</v>
      </c>
      <c r="G75" s="8">
        <f t="shared" si="51"/>
        <v>8.5365853658536592E-2</v>
      </c>
      <c r="H75" s="9">
        <f t="shared" si="52"/>
        <v>1991</v>
      </c>
      <c r="I75" s="10">
        <f>((E75+1)*(D75+F75+1)*(E75-F75)*D75)/(((F75+1)^2)*(F75+2))</f>
        <v>243897.5</v>
      </c>
      <c r="J75" s="10">
        <f t="shared" si="54"/>
        <v>493.85979791839708</v>
      </c>
      <c r="K75" s="10">
        <f t="shared" si="55"/>
        <v>967.96520392005823</v>
      </c>
      <c r="L75" s="42">
        <v>46</v>
      </c>
      <c r="M75" s="42">
        <v>100</v>
      </c>
      <c r="N75" s="10">
        <f t="shared" si="56"/>
        <v>2.1739130434782608</v>
      </c>
      <c r="O75" s="12">
        <f t="shared" si="57"/>
        <v>393.47826086956519</v>
      </c>
      <c r="P75" s="13">
        <f t="shared" si="58"/>
        <v>4328.260869565217</v>
      </c>
      <c r="Q75" s="14">
        <f t="shared" si="59"/>
        <v>1105000.29536862</v>
      </c>
      <c r="R75" s="13">
        <f t="shared" si="60"/>
        <v>2060.3322874449382</v>
      </c>
      <c r="S75" s="13">
        <f t="shared" si="61"/>
        <v>2267.9285821202789</v>
      </c>
      <c r="T75" s="13">
        <f t="shared" si="62"/>
        <v>6388.5931570101548</v>
      </c>
      <c r="U75">
        <f t="shared" ref="U75:U77" si="66">R75/P75*100</f>
        <v>47.601850940465681</v>
      </c>
      <c r="V75">
        <f t="shared" ref="V75:V77" si="67">((2*(Q75^0.5))/P75)*100</f>
        <v>48.573317286189464</v>
      </c>
      <c r="W75">
        <f t="shared" si="65"/>
        <v>4328.260869565217</v>
      </c>
      <c r="Z75" s="61" t="s">
        <v>103</v>
      </c>
      <c r="AA75" s="56" t="s">
        <v>0</v>
      </c>
      <c r="AB75" s="56" t="s">
        <v>3</v>
      </c>
      <c r="AC75" s="56" t="s">
        <v>104</v>
      </c>
      <c r="AD75" s="56" t="s">
        <v>105</v>
      </c>
      <c r="AE75" s="56" t="s">
        <v>106</v>
      </c>
      <c r="AF75" s="56" t="s">
        <v>7</v>
      </c>
      <c r="AG75" s="56" t="s">
        <v>12</v>
      </c>
      <c r="AH75" s="56" t="s">
        <v>107</v>
      </c>
    </row>
    <row r="76" spans="1:34" x14ac:dyDescent="0.2">
      <c r="A76" t="s">
        <v>1</v>
      </c>
      <c r="B76" t="s">
        <v>20</v>
      </c>
      <c r="C76" s="14" t="s">
        <v>138</v>
      </c>
      <c r="D76" s="41">
        <v>0</v>
      </c>
      <c r="E76" s="41">
        <v>0</v>
      </c>
      <c r="F76" s="41">
        <v>0</v>
      </c>
      <c r="G76" s="8" t="e">
        <f t="shared" si="51"/>
        <v>#DIV/0!</v>
      </c>
      <c r="H76" s="9">
        <f t="shared" si="52"/>
        <v>0</v>
      </c>
      <c r="I76" s="10">
        <f t="shared" ref="I76:I77" si="68">((E76+1)*(D76+F76+1)*(E76-F76)*D76)/(((F76+1)^2)*(F76+2))</f>
        <v>0</v>
      </c>
      <c r="J76" s="10">
        <f t="shared" si="54"/>
        <v>0</v>
      </c>
      <c r="K76" s="10">
        <f t="shared" si="55"/>
        <v>0</v>
      </c>
      <c r="L76" s="42">
        <v>46</v>
      </c>
      <c r="M76" s="42">
        <v>100</v>
      </c>
      <c r="N76" s="10">
        <f t="shared" si="56"/>
        <v>2.1739130434782608</v>
      </c>
      <c r="O76" s="12">
        <f t="shared" si="57"/>
        <v>0</v>
      </c>
      <c r="P76" s="13">
        <f t="shared" si="58"/>
        <v>0</v>
      </c>
      <c r="Q76" s="14">
        <f t="shared" si="59"/>
        <v>0</v>
      </c>
      <c r="R76" s="13">
        <f t="shared" si="60"/>
        <v>0</v>
      </c>
      <c r="S76" s="13">
        <f t="shared" si="61"/>
        <v>0</v>
      </c>
      <c r="T76" s="13">
        <f t="shared" si="62"/>
        <v>0</v>
      </c>
      <c r="U76" t="e">
        <f t="shared" si="66"/>
        <v>#DIV/0!</v>
      </c>
      <c r="V76" t="e">
        <f t="shared" si="67"/>
        <v>#DIV/0!</v>
      </c>
      <c r="W76">
        <f t="shared" si="65"/>
        <v>0</v>
      </c>
      <c r="Z76" s="108" t="s">
        <v>45</v>
      </c>
      <c r="AA76" s="62" t="s">
        <v>131</v>
      </c>
      <c r="AB76" s="109" t="s">
        <v>134</v>
      </c>
      <c r="AC76" s="71">
        <v>344</v>
      </c>
      <c r="AD76" s="71">
        <v>256</v>
      </c>
      <c r="AE76" s="71">
        <v>24</v>
      </c>
      <c r="AF76" s="47">
        <v>9.4E-2</v>
      </c>
      <c r="AG76" s="108">
        <v>39</v>
      </c>
      <c r="AH76" s="108">
        <v>80</v>
      </c>
    </row>
    <row r="77" spans="1:34" x14ac:dyDescent="0.2">
      <c r="A77" t="s">
        <v>1</v>
      </c>
      <c r="B77" t="s">
        <v>38</v>
      </c>
      <c r="C77" s="14" t="s">
        <v>138</v>
      </c>
      <c r="D77" s="41">
        <v>1245</v>
      </c>
      <c r="E77" s="41">
        <v>163</v>
      </c>
      <c r="F77" s="41">
        <v>12</v>
      </c>
      <c r="G77" s="8">
        <f t="shared" si="51"/>
        <v>7.3619631901840496E-2</v>
      </c>
      <c r="H77" s="9">
        <f t="shared" si="52"/>
        <v>15706.153846153846</v>
      </c>
      <c r="I77" s="10">
        <f t="shared" si="68"/>
        <v>16392909.737954354</v>
      </c>
      <c r="J77" s="10">
        <f t="shared" si="54"/>
        <v>4048.8158439171266</v>
      </c>
      <c r="K77" s="10">
        <f t="shared" si="55"/>
        <v>7935.6790540775683</v>
      </c>
      <c r="L77" s="42">
        <v>46</v>
      </c>
      <c r="M77" s="42">
        <v>100</v>
      </c>
      <c r="N77" s="10">
        <f t="shared" si="56"/>
        <v>2.1739130434782608</v>
      </c>
      <c r="O77" s="12">
        <f t="shared" si="57"/>
        <v>2706.5217391304345</v>
      </c>
      <c r="P77" s="13">
        <f t="shared" si="58"/>
        <v>34143.812709030099</v>
      </c>
      <c r="Q77" s="14">
        <f t="shared" si="59"/>
        <v>77038906.476757184</v>
      </c>
      <c r="R77" s="13">
        <f t="shared" si="60"/>
        <v>17203.274778980613</v>
      </c>
      <c r="S77" s="13">
        <f t="shared" si="61"/>
        <v>16940.537930049486</v>
      </c>
      <c r="T77" s="13">
        <f t="shared" si="62"/>
        <v>51347.087488010715</v>
      </c>
      <c r="U77">
        <f t="shared" si="66"/>
        <v>50.384750307720672</v>
      </c>
      <c r="V77">
        <f t="shared" si="67"/>
        <v>51.413010518082316</v>
      </c>
      <c r="W77">
        <f t="shared" si="65"/>
        <v>34143.812709030099</v>
      </c>
      <c r="Z77" s="109"/>
      <c r="AA77" s="80" t="s">
        <v>19</v>
      </c>
      <c r="AB77" s="109"/>
      <c r="AC77" s="75">
        <v>0</v>
      </c>
      <c r="AD77" s="75">
        <v>0</v>
      </c>
      <c r="AE77" s="75">
        <v>0</v>
      </c>
      <c r="AF77" s="82">
        <v>0</v>
      </c>
      <c r="AG77" s="109"/>
      <c r="AH77" s="109"/>
    </row>
    <row r="78" spans="1:34" x14ac:dyDescent="0.2">
      <c r="F78" s="27"/>
      <c r="Z78" s="109"/>
      <c r="AA78" s="75" t="s">
        <v>108</v>
      </c>
      <c r="AB78" s="109"/>
      <c r="AC78" s="75">
        <v>0</v>
      </c>
      <c r="AD78" s="75">
        <v>0</v>
      </c>
      <c r="AE78" s="75">
        <v>0</v>
      </c>
      <c r="AF78" s="50">
        <v>0</v>
      </c>
      <c r="AG78" s="109"/>
      <c r="AH78" s="109"/>
    </row>
    <row r="79" spans="1:34" ht="17" thickBot="1" x14ac:dyDescent="0.25">
      <c r="Z79" s="109"/>
      <c r="AA79" s="57" t="s">
        <v>109</v>
      </c>
      <c r="AB79" s="110"/>
      <c r="AC79" s="76">
        <v>22</v>
      </c>
      <c r="AD79" s="76">
        <v>9</v>
      </c>
      <c r="AE79" s="76">
        <v>2</v>
      </c>
      <c r="AF79" s="48">
        <v>0.222</v>
      </c>
      <c r="AG79" s="110"/>
      <c r="AH79" s="110"/>
    </row>
    <row r="80" spans="1:34" x14ac:dyDescent="0.2">
      <c r="Z80" s="109" t="s">
        <v>44</v>
      </c>
      <c r="AA80" s="62" t="s">
        <v>131</v>
      </c>
      <c r="AB80" s="108" t="s">
        <v>134</v>
      </c>
      <c r="AC80" s="71">
        <v>324</v>
      </c>
      <c r="AD80" s="71">
        <v>144</v>
      </c>
      <c r="AE80" s="71">
        <v>34</v>
      </c>
      <c r="AF80" s="47">
        <v>0.23599999999999999</v>
      </c>
      <c r="AG80" s="108">
        <v>39</v>
      </c>
      <c r="AH80" s="108">
        <v>80</v>
      </c>
    </row>
    <row r="81" spans="26:34" x14ac:dyDescent="0.2">
      <c r="Z81" s="109"/>
      <c r="AA81" s="75" t="s">
        <v>19</v>
      </c>
      <c r="AB81" s="109"/>
      <c r="AC81" s="75">
        <v>0</v>
      </c>
      <c r="AD81" s="75">
        <v>0</v>
      </c>
      <c r="AE81" s="75">
        <v>0</v>
      </c>
      <c r="AF81" s="82">
        <v>0</v>
      </c>
      <c r="AG81" s="109"/>
      <c r="AH81" s="109"/>
    </row>
    <row r="82" spans="26:34" x14ac:dyDescent="0.2">
      <c r="Z82" s="109"/>
      <c r="AA82" s="62" t="s">
        <v>108</v>
      </c>
      <c r="AB82" s="109"/>
      <c r="AC82" s="75">
        <v>0</v>
      </c>
      <c r="AD82" s="75">
        <v>0</v>
      </c>
      <c r="AE82" s="75">
        <v>0</v>
      </c>
      <c r="AF82" s="50">
        <v>0</v>
      </c>
      <c r="AG82" s="109"/>
      <c r="AH82" s="109"/>
    </row>
    <row r="83" spans="26:34" ht="17" thickBot="1" x14ac:dyDescent="0.25">
      <c r="Z83" s="110"/>
      <c r="AA83" s="76" t="s">
        <v>132</v>
      </c>
      <c r="AB83" s="110"/>
      <c r="AC83" s="76">
        <v>16</v>
      </c>
      <c r="AD83" s="76">
        <v>7</v>
      </c>
      <c r="AE83" s="76">
        <v>0</v>
      </c>
      <c r="AF83" s="48">
        <v>8.5000000000000006E-2</v>
      </c>
      <c r="AG83" s="110"/>
      <c r="AH83" s="110"/>
    </row>
    <row r="88" spans="26:34" x14ac:dyDescent="0.2">
      <c r="Z88" s="83" t="s">
        <v>44</v>
      </c>
      <c r="AA88" s="62" t="s">
        <v>131</v>
      </c>
      <c r="AB88" s="109" t="s">
        <v>141</v>
      </c>
      <c r="AC88" s="71">
        <v>195</v>
      </c>
      <c r="AD88" s="71">
        <v>153</v>
      </c>
      <c r="AE88" s="71">
        <v>24</v>
      </c>
      <c r="AF88" s="47">
        <v>0.157</v>
      </c>
    </row>
    <row r="89" spans="26:34" x14ac:dyDescent="0.2">
      <c r="Z89" s="83"/>
      <c r="AA89" s="80" t="s">
        <v>19</v>
      </c>
      <c r="AB89" s="109"/>
      <c r="AC89" s="75">
        <v>277</v>
      </c>
      <c r="AD89" s="75">
        <v>0</v>
      </c>
      <c r="AE89" s="75">
        <v>0</v>
      </c>
      <c r="AF89" s="82">
        <v>0</v>
      </c>
    </row>
    <row r="90" spans="26:34" x14ac:dyDescent="0.2">
      <c r="Z90" s="83"/>
      <c r="AA90" s="75" t="s">
        <v>108</v>
      </c>
      <c r="AB90" s="109"/>
      <c r="AC90" s="75">
        <v>14</v>
      </c>
      <c r="AD90" s="75">
        <v>11</v>
      </c>
      <c r="AE90" s="75">
        <v>1</v>
      </c>
      <c r="AF90" s="50">
        <v>5.2999999999999999E-2</v>
      </c>
    </row>
    <row r="91" spans="26:34" ht="17" thickBot="1" x14ac:dyDescent="0.25">
      <c r="Z91" s="83"/>
      <c r="AA91" s="57" t="s">
        <v>109</v>
      </c>
      <c r="AB91" s="110"/>
      <c r="AC91" s="76">
        <v>181</v>
      </c>
      <c r="AD91" s="76">
        <v>164</v>
      </c>
      <c r="AE91" s="76">
        <v>14</v>
      </c>
      <c r="AF91" s="48">
        <v>8.5000000000000006E-2</v>
      </c>
    </row>
    <row r="92" spans="26:34" x14ac:dyDescent="0.2">
      <c r="Z92" s="83"/>
      <c r="AA92" s="62" t="s">
        <v>131</v>
      </c>
      <c r="AB92" s="74" t="s">
        <v>134</v>
      </c>
      <c r="AC92" s="75">
        <v>347</v>
      </c>
      <c r="AD92" s="75">
        <v>255</v>
      </c>
      <c r="AE92" s="75">
        <v>50</v>
      </c>
      <c r="AF92" s="50">
        <v>0.19600000000000001</v>
      </c>
      <c r="AG92" s="74"/>
      <c r="AH92" s="74"/>
    </row>
    <row r="93" spans="26:34" x14ac:dyDescent="0.2">
      <c r="Z93" s="83"/>
      <c r="AA93" s="75" t="s">
        <v>19</v>
      </c>
      <c r="AB93" s="75"/>
      <c r="AC93" s="75">
        <v>0</v>
      </c>
      <c r="AD93" s="75">
        <v>0</v>
      </c>
      <c r="AE93" s="75">
        <v>0</v>
      </c>
      <c r="AF93" s="50">
        <v>0</v>
      </c>
      <c r="AG93" s="75"/>
      <c r="AH93" s="75"/>
    </row>
    <row r="94" spans="26:34" x14ac:dyDescent="0.2">
      <c r="Z94" s="83"/>
      <c r="AA94" s="62" t="s">
        <v>108</v>
      </c>
      <c r="AB94" s="75"/>
      <c r="AC94" s="63">
        <v>0</v>
      </c>
      <c r="AD94" s="63">
        <v>0</v>
      </c>
      <c r="AE94" s="63">
        <v>0</v>
      </c>
      <c r="AF94" s="81">
        <v>0</v>
      </c>
      <c r="AG94" s="75"/>
      <c r="AH94" s="75"/>
    </row>
    <row r="95" spans="26:34" ht="17" thickBot="1" x14ac:dyDescent="0.25">
      <c r="Z95" s="77"/>
      <c r="AA95" s="76" t="s">
        <v>132</v>
      </c>
      <c r="AB95" s="76"/>
      <c r="AC95" s="76">
        <v>12</v>
      </c>
      <c r="AD95" s="76">
        <v>9</v>
      </c>
      <c r="AE95" s="76">
        <v>0</v>
      </c>
      <c r="AF95" s="48">
        <v>0</v>
      </c>
      <c r="AG95" s="76"/>
      <c r="AH95" s="76"/>
    </row>
    <row r="98" spans="27:31" x14ac:dyDescent="0.2">
      <c r="AA98" s="62" t="s">
        <v>131</v>
      </c>
      <c r="AB98">
        <v>519</v>
      </c>
      <c r="AC98">
        <f>AD80+AD88</f>
        <v>297</v>
      </c>
      <c r="AD98" s="63">
        <v>58</v>
      </c>
      <c r="AE98" s="87">
        <v>0.19500000000000001</v>
      </c>
    </row>
    <row r="99" spans="27:31" x14ac:dyDescent="0.2">
      <c r="AA99" s="80" t="s">
        <v>19</v>
      </c>
      <c r="AB99">
        <v>277</v>
      </c>
      <c r="AC99">
        <v>0</v>
      </c>
      <c r="AD99" s="63">
        <v>0</v>
      </c>
      <c r="AE99" s="88">
        <v>0</v>
      </c>
    </row>
    <row r="100" spans="27:31" x14ac:dyDescent="0.2">
      <c r="AA100" s="86" t="s">
        <v>108</v>
      </c>
      <c r="AB100">
        <v>14</v>
      </c>
      <c r="AC100">
        <v>11</v>
      </c>
      <c r="AD100" s="63">
        <v>1</v>
      </c>
      <c r="AE100" s="87">
        <v>9.0999999999999998E-2</v>
      </c>
    </row>
    <row r="101" spans="27:31" ht="17" thickBot="1" x14ac:dyDescent="0.25">
      <c r="AA101" s="57" t="s">
        <v>109</v>
      </c>
      <c r="AB101">
        <v>197</v>
      </c>
      <c r="AC101">
        <v>171</v>
      </c>
      <c r="AD101" s="63">
        <v>14</v>
      </c>
      <c r="AE101" s="87">
        <v>8.2000000000000003E-2</v>
      </c>
    </row>
  </sheetData>
  <mergeCells count="9">
    <mergeCell ref="Z76:Z79"/>
    <mergeCell ref="Z80:Z83"/>
    <mergeCell ref="AB88:AB91"/>
    <mergeCell ref="AG80:AG83"/>
    <mergeCell ref="AH80:AH83"/>
    <mergeCell ref="AB76:AB79"/>
    <mergeCell ref="AG76:AG79"/>
    <mergeCell ref="AH76:AH79"/>
    <mergeCell ref="AB80:AB8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14FE-2644-9142-B86B-28B7EA684954}">
  <sheetPr>
    <tabColor rgb="FFFFFF00"/>
  </sheetPr>
  <dimension ref="A1:W78"/>
  <sheetViews>
    <sheetView topLeftCell="A36" zoomScaleNormal="100" workbookViewId="0">
      <selection activeCell="AB75" sqref="AB75"/>
    </sheetView>
  </sheetViews>
  <sheetFormatPr baseColWidth="10" defaultRowHeight="16" x14ac:dyDescent="0.2"/>
  <sheetData>
    <row r="1" spans="1:23" x14ac:dyDescent="0.2">
      <c r="A1" t="s">
        <v>133</v>
      </c>
      <c r="D1" s="26"/>
    </row>
    <row r="2" spans="1:23" ht="70" x14ac:dyDescent="0.2">
      <c r="A2" s="4" t="s">
        <v>2</v>
      </c>
      <c r="B2" s="4" t="s">
        <v>0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59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4" t="s">
        <v>58</v>
      </c>
      <c r="Q2" s="4" t="s">
        <v>17</v>
      </c>
      <c r="R2" s="4" t="s">
        <v>11</v>
      </c>
      <c r="S2" s="4" t="s">
        <v>35</v>
      </c>
      <c r="T2" s="4" t="s">
        <v>34</v>
      </c>
      <c r="U2" s="6" t="s">
        <v>28</v>
      </c>
      <c r="V2" s="6" t="s">
        <v>29</v>
      </c>
      <c r="W2" s="4" t="s">
        <v>64</v>
      </c>
    </row>
    <row r="3" spans="1:23" x14ac:dyDescent="0.2">
      <c r="A3" t="s">
        <v>1</v>
      </c>
      <c r="B3" s="14" t="s">
        <v>18</v>
      </c>
      <c r="C3" s="14" t="s">
        <v>134</v>
      </c>
      <c r="D3" s="41"/>
      <c r="E3" s="41"/>
      <c r="F3" s="41"/>
      <c r="G3" s="8" t="e">
        <f>F3/E3</f>
        <v>#DIV/0!</v>
      </c>
      <c r="H3" s="9">
        <f>((D3)*(E3+1))/(F3+1)</f>
        <v>0</v>
      </c>
      <c r="I3" s="10">
        <f>((E3+1)*(D3+F3+1)*(E3-F3)*D3)/(((F3+1)^2)*(F3+2))</f>
        <v>0</v>
      </c>
      <c r="J3" s="10">
        <f>SQRT(I3)</f>
        <v>0</v>
      </c>
      <c r="K3" s="10">
        <f>1.96*(J3)</f>
        <v>0</v>
      </c>
      <c r="L3" s="42"/>
      <c r="M3" s="42"/>
      <c r="N3" s="10" t="e">
        <f>M3/L3</f>
        <v>#DIV/0!</v>
      </c>
      <c r="O3" s="12" t="e">
        <f>D3*N3</f>
        <v>#DIV/0!</v>
      </c>
      <c r="P3" s="13" t="e">
        <f>H3*N3</f>
        <v>#DIV/0!</v>
      </c>
      <c r="Q3" s="14" t="e">
        <f>((E3+1)*(O3+F3+1)*(E3-F3)*O3)/(((F3+1)^2)*(F3+2))</f>
        <v>#DIV/0!</v>
      </c>
      <c r="R3" s="13" t="e">
        <f>1.96*SQRT(Q3)</f>
        <v>#DIV/0!</v>
      </c>
      <c r="S3" s="13" t="e">
        <f>P3-R3</f>
        <v>#DIV/0!</v>
      </c>
      <c r="T3" s="13" t="e">
        <f>P3+R3</f>
        <v>#DIV/0!</v>
      </c>
      <c r="U3" s="14" t="e">
        <f>R3/P3*100</f>
        <v>#DIV/0!</v>
      </c>
      <c r="V3" s="14" t="e">
        <f>((2*(Q3^0.5))/P3)*100</f>
        <v>#DIV/0!</v>
      </c>
      <c r="W3" t="e">
        <f t="shared" ref="W3:W5" si="0">H3*(M3/L3)</f>
        <v>#DIV/0!</v>
      </c>
    </row>
    <row r="4" spans="1:23" x14ac:dyDescent="0.2">
      <c r="A4" t="s">
        <v>1</v>
      </c>
      <c r="B4" t="s">
        <v>19</v>
      </c>
      <c r="C4" s="14" t="s">
        <v>134</v>
      </c>
      <c r="D4" s="41"/>
      <c r="E4" s="41"/>
      <c r="F4" s="41"/>
      <c r="G4" s="8" t="e">
        <f t="shared" ref="G4:G5" si="1">F4/E4</f>
        <v>#DIV/0!</v>
      </c>
      <c r="H4" s="9">
        <f>((D4)*(E4+1))/(F4+1)</f>
        <v>0</v>
      </c>
      <c r="I4" s="10">
        <f>((E4+1)*(D4+F4+1)*(E4-F4)*D4)/(((F4+1)^2)*(F4+2))</f>
        <v>0</v>
      </c>
      <c r="J4" s="10">
        <f>SQRT(I4)</f>
        <v>0</v>
      </c>
      <c r="K4" s="10">
        <f>1.96*(J4)</f>
        <v>0</v>
      </c>
      <c r="L4" s="42"/>
      <c r="M4" s="42"/>
      <c r="N4" s="10" t="e">
        <f>M4/L4</f>
        <v>#DIV/0!</v>
      </c>
      <c r="O4" s="12" t="e">
        <f>D4*N4</f>
        <v>#DIV/0!</v>
      </c>
      <c r="P4" s="13" t="e">
        <f>H4*N4</f>
        <v>#DIV/0!</v>
      </c>
      <c r="Q4" s="14" t="e">
        <f>((E4+1)*(O4+F4+1)*(E4-F4)*O4)/(((F4+1)^2)*(F4+2))</f>
        <v>#DIV/0!</v>
      </c>
      <c r="R4" s="13" t="e">
        <f>1.96*SQRT(Q4)</f>
        <v>#DIV/0!</v>
      </c>
      <c r="S4" s="13" t="e">
        <f>P4-R4</f>
        <v>#DIV/0!</v>
      </c>
      <c r="T4" s="13" t="e">
        <f>P4+R4</f>
        <v>#DIV/0!</v>
      </c>
      <c r="U4" t="e">
        <f>R4/P4*100</f>
        <v>#DIV/0!</v>
      </c>
      <c r="V4" t="e">
        <f>((2*(Q4^0.5))/P4)*100</f>
        <v>#DIV/0!</v>
      </c>
      <c r="W4" t="e">
        <f>H4*(M4/L4)</f>
        <v>#DIV/0!</v>
      </c>
    </row>
    <row r="5" spans="1:23" x14ac:dyDescent="0.2">
      <c r="A5" t="s">
        <v>1</v>
      </c>
      <c r="B5" t="s">
        <v>41</v>
      </c>
      <c r="C5" s="14" t="s">
        <v>134</v>
      </c>
      <c r="D5">
        <f>SUM(D3:D4)</f>
        <v>0</v>
      </c>
      <c r="E5">
        <f>SUM(E3:E4)</f>
        <v>0</v>
      </c>
      <c r="F5" s="16">
        <f>SUM(F3:F4)</f>
        <v>0</v>
      </c>
      <c r="G5" s="8" t="e">
        <f t="shared" si="1"/>
        <v>#DIV/0!</v>
      </c>
      <c r="H5" s="9">
        <f>((D5)*(E5+1))/(F5+1)</f>
        <v>0</v>
      </c>
      <c r="I5" s="10">
        <f>((E5+1)*(D5+F5+1)*(E5-F5)*D5)/(((F5+1)^2)*(F5+2))</f>
        <v>0</v>
      </c>
      <c r="J5" s="10">
        <f>SQRT(I5)</f>
        <v>0</v>
      </c>
      <c r="K5" s="10">
        <f>1.96*(J5)</f>
        <v>0</v>
      </c>
      <c r="L5" s="29"/>
      <c r="M5" s="29"/>
      <c r="N5" s="10" t="e">
        <f>M5/L5</f>
        <v>#DIV/0!</v>
      </c>
      <c r="O5" s="12" t="e">
        <f>D5*N5</f>
        <v>#DIV/0!</v>
      </c>
      <c r="P5" s="13" t="e">
        <f>H5*N5</f>
        <v>#DIV/0!</v>
      </c>
      <c r="Q5" s="14" t="e">
        <f>((E5+1)*(O5+F5+1)*(E5-F5)*O5)/(((F5+1)^2)*(F5+2))</f>
        <v>#DIV/0!</v>
      </c>
      <c r="R5" s="13" t="e">
        <f>1.96*SQRT(Q5)</f>
        <v>#DIV/0!</v>
      </c>
      <c r="S5" s="13" t="e">
        <f>P5-R5</f>
        <v>#DIV/0!</v>
      </c>
      <c r="T5" s="13" t="e">
        <f>P5+R5</f>
        <v>#DIV/0!</v>
      </c>
      <c r="U5" s="14" t="e">
        <f>R5/P5*100</f>
        <v>#DIV/0!</v>
      </c>
      <c r="V5" s="14" t="e">
        <f>((2*(Q5^0.5))/P5)*100</f>
        <v>#DIV/0!</v>
      </c>
      <c r="W5" t="e">
        <f t="shared" si="0"/>
        <v>#DIV/0!</v>
      </c>
    </row>
    <row r="9" spans="1:23" x14ac:dyDescent="0.2">
      <c r="A9" t="s">
        <v>135</v>
      </c>
    </row>
    <row r="10" spans="1:23" ht="70" x14ac:dyDescent="0.2">
      <c r="A10" s="4" t="s">
        <v>2</v>
      </c>
      <c r="B10" s="4" t="s">
        <v>0</v>
      </c>
      <c r="C10" s="4" t="s">
        <v>3</v>
      </c>
      <c r="D10" s="4" t="s">
        <v>4</v>
      </c>
      <c r="E10" s="4" t="s">
        <v>5</v>
      </c>
      <c r="F10" s="4" t="s">
        <v>6</v>
      </c>
      <c r="G10" s="4" t="s">
        <v>7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4" t="s">
        <v>16</v>
      </c>
      <c r="Q10" s="4" t="s">
        <v>17</v>
      </c>
      <c r="R10" s="4" t="s">
        <v>11</v>
      </c>
      <c r="S10" s="4"/>
      <c r="T10" s="4"/>
      <c r="U10" s="6"/>
      <c r="V10" s="6"/>
      <c r="W10" t="s">
        <v>64</v>
      </c>
    </row>
    <row r="11" spans="1:23" x14ac:dyDescent="0.2">
      <c r="A11" t="s">
        <v>1</v>
      </c>
      <c r="B11" t="s">
        <v>31</v>
      </c>
      <c r="C11" s="14" t="s">
        <v>134</v>
      </c>
      <c r="D11" s="41"/>
      <c r="E11" s="41"/>
      <c r="F11" s="41"/>
      <c r="G11" s="8" t="e">
        <f t="shared" ref="G11:G19" si="2">F11/E11</f>
        <v>#DIV/0!</v>
      </c>
      <c r="H11" s="9">
        <f t="shared" ref="H11:H18" si="3">((D11)*(E11+1))/(F11+1)</f>
        <v>0</v>
      </c>
      <c r="I11" s="10">
        <f t="shared" ref="I11:I19" si="4">((E11+1)*(D11+F11+1)*(E11-F11)*D11)/(((F11+1)^2)*(F11+2))</f>
        <v>0</v>
      </c>
      <c r="J11" s="10">
        <f t="shared" ref="J11:J19" si="5">SQRT(I11)</f>
        <v>0</v>
      </c>
      <c r="K11" s="10">
        <f t="shared" ref="K11:K19" si="6">1.96*(J11)</f>
        <v>0</v>
      </c>
      <c r="L11" s="42"/>
      <c r="M11" s="42"/>
      <c r="N11" s="10" t="e">
        <f t="shared" ref="N11:N19" si="7">M11/L11</f>
        <v>#DIV/0!</v>
      </c>
      <c r="O11" s="12" t="e">
        <f t="shared" ref="O11:O19" si="8">D11*N11</f>
        <v>#DIV/0!</v>
      </c>
      <c r="P11" s="13" t="e">
        <f t="shared" ref="P11:P19" si="9">H11*N11</f>
        <v>#DIV/0!</v>
      </c>
      <c r="Q11" s="14" t="e">
        <f t="shared" ref="Q11:Q19" si="10">((E11+1)*(O11+F11+1)*(E11-F11)*O11)/(((F11+1)^2)*(F11+2))</f>
        <v>#DIV/0!</v>
      </c>
      <c r="R11" s="13" t="e">
        <f t="shared" ref="R11:R19" si="11">1.96*SQRT(Q11)</f>
        <v>#DIV/0!</v>
      </c>
      <c r="S11" s="13" t="e">
        <f t="shared" ref="S11:S19" si="12">P11-R11</f>
        <v>#DIV/0!</v>
      </c>
      <c r="T11" s="13" t="e">
        <f t="shared" ref="T11:T19" si="13">P11+R11</f>
        <v>#DIV/0!</v>
      </c>
      <c r="U11" t="e">
        <f>R11/P11*100</f>
        <v>#DIV/0!</v>
      </c>
      <c r="V11" t="e">
        <f>((2*(Q11^0.5))/P11)*100</f>
        <v>#DIV/0!</v>
      </c>
      <c r="W11" t="e">
        <f>H11*(M11/L11)</f>
        <v>#DIV/0!</v>
      </c>
    </row>
    <row r="12" spans="1:23" x14ac:dyDescent="0.2">
      <c r="A12" s="14" t="s">
        <v>1</v>
      </c>
      <c r="B12" s="23" t="s">
        <v>21</v>
      </c>
      <c r="C12" s="14" t="s">
        <v>134</v>
      </c>
      <c r="D12" s="41"/>
      <c r="E12" s="41"/>
      <c r="F12" s="41"/>
      <c r="G12" s="8" t="e">
        <f t="shared" si="2"/>
        <v>#DIV/0!</v>
      </c>
      <c r="H12" s="9">
        <f t="shared" si="3"/>
        <v>0</v>
      </c>
      <c r="I12" s="10">
        <f t="shared" si="4"/>
        <v>0</v>
      </c>
      <c r="J12" s="10">
        <f t="shared" si="5"/>
        <v>0</v>
      </c>
      <c r="K12" s="10">
        <f t="shared" si="6"/>
        <v>0</v>
      </c>
      <c r="L12" s="42"/>
      <c r="M12" s="42"/>
      <c r="N12" s="10" t="e">
        <f t="shared" si="7"/>
        <v>#DIV/0!</v>
      </c>
      <c r="O12" s="12" t="e">
        <f t="shared" si="8"/>
        <v>#DIV/0!</v>
      </c>
      <c r="P12" s="13" t="e">
        <f t="shared" si="9"/>
        <v>#DIV/0!</v>
      </c>
      <c r="Q12" s="14" t="e">
        <f>((E12+1)*(O12+F12+1)*(E12-F12)*O12)/(((F12+1)^2)*(F12+2))</f>
        <v>#DIV/0!</v>
      </c>
      <c r="R12" s="13" t="e">
        <f t="shared" si="11"/>
        <v>#DIV/0!</v>
      </c>
      <c r="S12" s="13" t="e">
        <f t="shared" si="12"/>
        <v>#DIV/0!</v>
      </c>
      <c r="T12" s="13" t="e">
        <f t="shared" si="13"/>
        <v>#DIV/0!</v>
      </c>
      <c r="U12" s="14" t="e">
        <f t="shared" ref="U12:U19" si="14">R12/P12*100</f>
        <v>#DIV/0!</v>
      </c>
      <c r="V12" s="14" t="e">
        <f t="shared" ref="V12:V19" si="15">((2*(Q12^0.5))/P12)*100</f>
        <v>#DIV/0!</v>
      </c>
      <c r="W12" t="e">
        <f t="shared" ref="W12:W19" si="16">H12*(M12/L12)</f>
        <v>#DIV/0!</v>
      </c>
    </row>
    <row r="13" spans="1:23" x14ac:dyDescent="0.2">
      <c r="A13" t="s">
        <v>1</v>
      </c>
      <c r="B13" s="15" t="s">
        <v>25</v>
      </c>
      <c r="C13" s="14" t="s">
        <v>134</v>
      </c>
      <c r="D13" s="41"/>
      <c r="E13" s="41"/>
      <c r="F13" s="41"/>
      <c r="G13" s="8" t="e">
        <f t="shared" si="2"/>
        <v>#DIV/0!</v>
      </c>
      <c r="H13" s="9">
        <f t="shared" si="3"/>
        <v>0</v>
      </c>
      <c r="I13" s="10">
        <f t="shared" si="4"/>
        <v>0</v>
      </c>
      <c r="J13" s="10">
        <f t="shared" si="5"/>
        <v>0</v>
      </c>
      <c r="K13" s="10">
        <f t="shared" si="6"/>
        <v>0</v>
      </c>
      <c r="L13" s="42"/>
      <c r="M13" s="42"/>
      <c r="N13" s="10" t="e">
        <f t="shared" si="7"/>
        <v>#DIV/0!</v>
      </c>
      <c r="O13" s="12" t="e">
        <f>D13*N13</f>
        <v>#DIV/0!</v>
      </c>
      <c r="P13" s="13" t="e">
        <f t="shared" si="9"/>
        <v>#DIV/0!</v>
      </c>
      <c r="Q13" s="14" t="e">
        <f t="shared" si="10"/>
        <v>#DIV/0!</v>
      </c>
      <c r="R13" s="13" t="e">
        <f t="shared" si="11"/>
        <v>#DIV/0!</v>
      </c>
      <c r="S13" s="13" t="e">
        <f t="shared" si="12"/>
        <v>#DIV/0!</v>
      </c>
      <c r="T13" s="13" t="e">
        <f t="shared" si="13"/>
        <v>#DIV/0!</v>
      </c>
      <c r="U13" t="e">
        <f t="shared" si="14"/>
        <v>#DIV/0!</v>
      </c>
      <c r="V13" t="e">
        <f t="shared" si="15"/>
        <v>#DIV/0!</v>
      </c>
    </row>
    <row r="14" spans="1:23" x14ac:dyDescent="0.2">
      <c r="A14" t="s">
        <v>1</v>
      </c>
      <c r="B14" t="s">
        <v>26</v>
      </c>
      <c r="C14" s="14" t="s">
        <v>134</v>
      </c>
      <c r="D14" s="41"/>
      <c r="E14" s="41"/>
      <c r="F14" s="41"/>
      <c r="G14" s="8" t="e">
        <f t="shared" si="2"/>
        <v>#DIV/0!</v>
      </c>
      <c r="H14" s="9">
        <f t="shared" si="3"/>
        <v>0</v>
      </c>
      <c r="I14" s="10">
        <f t="shared" si="4"/>
        <v>0</v>
      </c>
      <c r="J14" s="10">
        <f t="shared" si="5"/>
        <v>0</v>
      </c>
      <c r="K14" s="10">
        <f t="shared" si="6"/>
        <v>0</v>
      </c>
      <c r="L14" s="42"/>
      <c r="M14" s="42"/>
      <c r="N14" s="10" t="e">
        <f t="shared" si="7"/>
        <v>#DIV/0!</v>
      </c>
      <c r="O14" s="12" t="e">
        <f t="shared" ref="O14" si="17">D14*N14</f>
        <v>#DIV/0!</v>
      </c>
      <c r="P14" s="13" t="e">
        <f t="shared" si="9"/>
        <v>#DIV/0!</v>
      </c>
      <c r="Q14" s="14" t="e">
        <f t="shared" si="10"/>
        <v>#DIV/0!</v>
      </c>
      <c r="R14" s="13" t="e">
        <f t="shared" si="11"/>
        <v>#DIV/0!</v>
      </c>
      <c r="S14" s="13" t="e">
        <f t="shared" si="12"/>
        <v>#DIV/0!</v>
      </c>
      <c r="T14" s="13" t="e">
        <f t="shared" si="13"/>
        <v>#DIV/0!</v>
      </c>
      <c r="U14" t="e">
        <f t="shared" si="14"/>
        <v>#DIV/0!</v>
      </c>
      <c r="V14" t="e">
        <f t="shared" si="15"/>
        <v>#DIV/0!</v>
      </c>
    </row>
    <row r="15" spans="1:23" x14ac:dyDescent="0.2">
      <c r="A15" t="s">
        <v>1</v>
      </c>
      <c r="B15" t="s">
        <v>47</v>
      </c>
      <c r="C15" s="14" t="s">
        <v>134</v>
      </c>
      <c r="D15" s="41"/>
      <c r="E15" s="41"/>
      <c r="F15" s="41"/>
      <c r="G15" s="8" t="e">
        <f t="shared" si="2"/>
        <v>#DIV/0!</v>
      </c>
      <c r="H15" s="9">
        <f t="shared" si="3"/>
        <v>0</v>
      </c>
      <c r="I15" s="10">
        <f t="shared" si="4"/>
        <v>0</v>
      </c>
      <c r="J15" s="10">
        <f t="shared" si="5"/>
        <v>0</v>
      </c>
      <c r="K15" s="10">
        <f t="shared" si="6"/>
        <v>0</v>
      </c>
      <c r="L15" s="42"/>
      <c r="M15" s="42"/>
      <c r="N15" s="10" t="e">
        <f t="shared" si="7"/>
        <v>#DIV/0!</v>
      </c>
      <c r="O15" s="12" t="e">
        <f t="shared" si="8"/>
        <v>#DIV/0!</v>
      </c>
      <c r="P15" s="13" t="e">
        <f t="shared" si="9"/>
        <v>#DIV/0!</v>
      </c>
      <c r="Q15" s="14" t="e">
        <f t="shared" si="10"/>
        <v>#DIV/0!</v>
      </c>
      <c r="R15" s="13" t="e">
        <f t="shared" si="11"/>
        <v>#DIV/0!</v>
      </c>
      <c r="S15" s="13" t="e">
        <f t="shared" si="12"/>
        <v>#DIV/0!</v>
      </c>
      <c r="T15" s="13" t="e">
        <f t="shared" si="13"/>
        <v>#DIV/0!</v>
      </c>
      <c r="U15" t="e">
        <f>R15/P15*100</f>
        <v>#DIV/0!</v>
      </c>
      <c r="V15" t="e">
        <f>((2*(Q15^0.5))/P15)*100</f>
        <v>#DIV/0!</v>
      </c>
      <c r="W15" t="e">
        <f t="shared" si="16"/>
        <v>#DIV/0!</v>
      </c>
    </row>
    <row r="16" spans="1:23" x14ac:dyDescent="0.2">
      <c r="A16" t="s">
        <v>1</v>
      </c>
      <c r="B16" t="s">
        <v>39</v>
      </c>
      <c r="C16" s="14" t="s">
        <v>134</v>
      </c>
      <c r="D16" s="41"/>
      <c r="E16" s="41"/>
      <c r="F16" s="41"/>
      <c r="G16" s="8" t="e">
        <f t="shared" si="2"/>
        <v>#DIV/0!</v>
      </c>
      <c r="H16" s="9">
        <f t="shared" si="3"/>
        <v>0</v>
      </c>
      <c r="I16" s="10">
        <f t="shared" si="4"/>
        <v>0</v>
      </c>
      <c r="J16" s="10">
        <f t="shared" si="5"/>
        <v>0</v>
      </c>
      <c r="K16" s="10">
        <f t="shared" si="6"/>
        <v>0</v>
      </c>
      <c r="L16" s="42"/>
      <c r="M16" s="42"/>
      <c r="N16" s="10" t="e">
        <f t="shared" si="7"/>
        <v>#DIV/0!</v>
      </c>
      <c r="O16" s="12" t="e">
        <f t="shared" si="8"/>
        <v>#DIV/0!</v>
      </c>
      <c r="P16" s="13" t="e">
        <f t="shared" si="9"/>
        <v>#DIV/0!</v>
      </c>
      <c r="Q16" s="14" t="e">
        <f t="shared" si="10"/>
        <v>#DIV/0!</v>
      </c>
      <c r="R16" s="13" t="e">
        <f t="shared" si="11"/>
        <v>#DIV/0!</v>
      </c>
      <c r="S16" s="13" t="e">
        <f t="shared" si="12"/>
        <v>#DIV/0!</v>
      </c>
      <c r="T16" s="13" t="e">
        <f t="shared" si="13"/>
        <v>#DIV/0!</v>
      </c>
      <c r="U16" t="e">
        <f>R16/P16*100</f>
        <v>#DIV/0!</v>
      </c>
      <c r="V16" t="e">
        <f>((2*(Q16^0.5))/P16)*100</f>
        <v>#DIV/0!</v>
      </c>
      <c r="W16" t="e">
        <f t="shared" si="16"/>
        <v>#DIV/0!</v>
      </c>
    </row>
    <row r="17" spans="1:23" x14ac:dyDescent="0.2">
      <c r="A17" t="s">
        <v>1</v>
      </c>
      <c r="B17" t="s">
        <v>40</v>
      </c>
      <c r="C17" s="14" t="s">
        <v>134</v>
      </c>
      <c r="D17" s="41"/>
      <c r="E17" s="41"/>
      <c r="F17" s="41"/>
      <c r="G17" s="8" t="e">
        <f t="shared" si="2"/>
        <v>#DIV/0!</v>
      </c>
      <c r="H17" s="9">
        <f t="shared" si="3"/>
        <v>0</v>
      </c>
      <c r="I17" s="10">
        <f>((E17+1)*(D17+F17+1)*(E17-F17)*D17)/(((F17+1)^2)*(F17+2))</f>
        <v>0</v>
      </c>
      <c r="J17" s="10">
        <f t="shared" si="5"/>
        <v>0</v>
      </c>
      <c r="K17" s="10">
        <f t="shared" si="6"/>
        <v>0</v>
      </c>
      <c r="L17" s="42"/>
      <c r="M17" s="42"/>
      <c r="N17" s="10" t="e">
        <f t="shared" si="7"/>
        <v>#DIV/0!</v>
      </c>
      <c r="O17" s="12" t="e">
        <f t="shared" si="8"/>
        <v>#DIV/0!</v>
      </c>
      <c r="P17" s="13" t="e">
        <f t="shared" si="9"/>
        <v>#DIV/0!</v>
      </c>
      <c r="Q17" s="14" t="e">
        <f t="shared" si="10"/>
        <v>#DIV/0!</v>
      </c>
      <c r="R17" s="13" t="e">
        <f t="shared" si="11"/>
        <v>#DIV/0!</v>
      </c>
      <c r="S17" s="13" t="e">
        <f t="shared" si="12"/>
        <v>#DIV/0!</v>
      </c>
      <c r="T17" s="13" t="e">
        <f t="shared" si="13"/>
        <v>#DIV/0!</v>
      </c>
      <c r="U17" t="e">
        <f t="shared" si="14"/>
        <v>#DIV/0!</v>
      </c>
      <c r="V17" t="e">
        <f t="shared" si="15"/>
        <v>#DIV/0!</v>
      </c>
      <c r="W17" t="e">
        <f t="shared" si="16"/>
        <v>#DIV/0!</v>
      </c>
    </row>
    <row r="18" spans="1:23" x14ac:dyDescent="0.2">
      <c r="A18" t="s">
        <v>1</v>
      </c>
      <c r="B18" t="s">
        <v>20</v>
      </c>
      <c r="C18" s="14" t="s">
        <v>134</v>
      </c>
      <c r="D18" s="41"/>
      <c r="E18" s="41"/>
      <c r="F18" s="41"/>
      <c r="G18" s="8" t="e">
        <f t="shared" si="2"/>
        <v>#DIV/0!</v>
      </c>
      <c r="H18" s="9">
        <f t="shared" si="3"/>
        <v>0</v>
      </c>
      <c r="I18" s="10">
        <f t="shared" si="4"/>
        <v>0</v>
      </c>
      <c r="J18" s="10">
        <f t="shared" si="5"/>
        <v>0</v>
      </c>
      <c r="K18" s="10">
        <f t="shared" si="6"/>
        <v>0</v>
      </c>
      <c r="L18" s="42"/>
      <c r="M18" s="42"/>
      <c r="N18" s="10" t="e">
        <f t="shared" si="7"/>
        <v>#DIV/0!</v>
      </c>
      <c r="O18" s="12" t="e">
        <f t="shared" si="8"/>
        <v>#DIV/0!</v>
      </c>
      <c r="P18" s="13" t="e">
        <f t="shared" si="9"/>
        <v>#DIV/0!</v>
      </c>
      <c r="Q18" s="14" t="e">
        <f t="shared" si="10"/>
        <v>#DIV/0!</v>
      </c>
      <c r="R18" s="13" t="e">
        <f t="shared" si="11"/>
        <v>#DIV/0!</v>
      </c>
      <c r="S18" s="13" t="e">
        <f t="shared" si="12"/>
        <v>#DIV/0!</v>
      </c>
      <c r="T18" s="13" t="e">
        <f t="shared" si="13"/>
        <v>#DIV/0!</v>
      </c>
      <c r="U18" t="e">
        <f t="shared" si="14"/>
        <v>#DIV/0!</v>
      </c>
      <c r="V18" t="e">
        <f t="shared" si="15"/>
        <v>#DIV/0!</v>
      </c>
      <c r="W18" t="e">
        <f t="shared" si="16"/>
        <v>#DIV/0!</v>
      </c>
    </row>
    <row r="19" spans="1:23" x14ac:dyDescent="0.2">
      <c r="A19" t="s">
        <v>1</v>
      </c>
      <c r="B19" t="s">
        <v>38</v>
      </c>
      <c r="C19" s="14" t="s">
        <v>134</v>
      </c>
      <c r="D19" s="41"/>
      <c r="E19" s="41"/>
      <c r="F19" s="41"/>
      <c r="G19" s="8" t="e">
        <f t="shared" si="2"/>
        <v>#DIV/0!</v>
      </c>
      <c r="H19" s="9">
        <f>((D19)*(E19+1))/(F19+1)</f>
        <v>0</v>
      </c>
      <c r="I19" s="10">
        <f t="shared" si="4"/>
        <v>0</v>
      </c>
      <c r="J19" s="10">
        <f t="shared" si="5"/>
        <v>0</v>
      </c>
      <c r="K19" s="10">
        <f t="shared" si="6"/>
        <v>0</v>
      </c>
      <c r="L19" s="42"/>
      <c r="M19" s="42"/>
      <c r="N19" s="10" t="e">
        <f t="shared" si="7"/>
        <v>#DIV/0!</v>
      </c>
      <c r="O19" s="12" t="e">
        <f t="shared" si="8"/>
        <v>#DIV/0!</v>
      </c>
      <c r="P19" s="13" t="e">
        <f t="shared" si="9"/>
        <v>#DIV/0!</v>
      </c>
      <c r="Q19" s="14" t="e">
        <f t="shared" si="10"/>
        <v>#DIV/0!</v>
      </c>
      <c r="R19" s="13" t="e">
        <f t="shared" si="11"/>
        <v>#DIV/0!</v>
      </c>
      <c r="S19" s="13" t="e">
        <f t="shared" si="12"/>
        <v>#DIV/0!</v>
      </c>
      <c r="T19" s="13" t="e">
        <f t="shared" si="13"/>
        <v>#DIV/0!</v>
      </c>
      <c r="U19" t="e">
        <f t="shared" si="14"/>
        <v>#DIV/0!</v>
      </c>
      <c r="V19" t="e">
        <f t="shared" si="15"/>
        <v>#DIV/0!</v>
      </c>
      <c r="W19" t="e">
        <f t="shared" si="16"/>
        <v>#DIV/0!</v>
      </c>
    </row>
    <row r="20" spans="1:23" x14ac:dyDescent="0.2">
      <c r="M20" s="29"/>
    </row>
    <row r="22" spans="1:23" x14ac:dyDescent="0.2">
      <c r="E22" s="28"/>
    </row>
    <row r="23" spans="1:23" x14ac:dyDescent="0.2">
      <c r="B23" t="s">
        <v>54</v>
      </c>
      <c r="E23" s="28"/>
    </row>
    <row r="24" spans="1:23" x14ac:dyDescent="0.2">
      <c r="B24" t="s">
        <v>46</v>
      </c>
    </row>
    <row r="25" spans="1:23" x14ac:dyDescent="0.2">
      <c r="B25" t="s">
        <v>55</v>
      </c>
    </row>
    <row r="26" spans="1:23" x14ac:dyDescent="0.2">
      <c r="B26" t="s">
        <v>56</v>
      </c>
    </row>
    <row r="27" spans="1:23" x14ac:dyDescent="0.2">
      <c r="B27" t="s">
        <v>57</v>
      </c>
      <c r="I27" s="14"/>
      <c r="J27" s="14"/>
      <c r="K27" s="3"/>
    </row>
    <row r="28" spans="1:23" x14ac:dyDescent="0.2">
      <c r="B28" t="s">
        <v>61</v>
      </c>
      <c r="I28" s="14"/>
      <c r="J28" s="14"/>
    </row>
    <row r="29" spans="1:23" x14ac:dyDescent="0.2">
      <c r="B29" t="s">
        <v>60</v>
      </c>
      <c r="I29" s="14"/>
      <c r="J29" s="14"/>
    </row>
    <row r="30" spans="1:23" x14ac:dyDescent="0.2">
      <c r="B30" t="s">
        <v>62</v>
      </c>
      <c r="I30" s="14"/>
      <c r="J30" s="14"/>
    </row>
    <row r="31" spans="1:23" x14ac:dyDescent="0.2">
      <c r="B31" t="s">
        <v>63</v>
      </c>
      <c r="I31" s="14"/>
      <c r="J31" s="14"/>
    </row>
    <row r="32" spans="1:23" x14ac:dyDescent="0.2">
      <c r="I32" s="14"/>
      <c r="J32" s="14"/>
    </row>
    <row r="33" spans="1:23" x14ac:dyDescent="0.2">
      <c r="I33" s="14"/>
      <c r="J33" s="14"/>
    </row>
    <row r="34" spans="1:23" x14ac:dyDescent="0.2">
      <c r="I34" s="14"/>
      <c r="J34" s="14"/>
    </row>
    <row r="37" spans="1:23" x14ac:dyDescent="0.2">
      <c r="A37" s="38" t="s">
        <v>45</v>
      </c>
      <c r="L37" t="s">
        <v>123</v>
      </c>
    </row>
    <row r="38" spans="1:23" ht="70" x14ac:dyDescent="0.2">
      <c r="A38" s="4" t="s">
        <v>2</v>
      </c>
      <c r="B38" s="4" t="s">
        <v>0</v>
      </c>
      <c r="C38" s="4" t="s">
        <v>3</v>
      </c>
      <c r="D38" s="4" t="s">
        <v>4</v>
      </c>
      <c r="E38" s="4" t="s">
        <v>5</v>
      </c>
      <c r="F38" s="4" t="s">
        <v>6</v>
      </c>
      <c r="G38" s="4" t="s">
        <v>7</v>
      </c>
      <c r="H38" s="5" t="s">
        <v>59</v>
      </c>
      <c r="I38" s="5" t="s">
        <v>9</v>
      </c>
      <c r="J38" s="5" t="s">
        <v>10</v>
      </c>
      <c r="K38" s="5" t="s">
        <v>11</v>
      </c>
      <c r="L38" s="5" t="s">
        <v>12</v>
      </c>
      <c r="M38" s="5" t="s">
        <v>13</v>
      </c>
      <c r="N38" s="5" t="s">
        <v>14</v>
      </c>
      <c r="O38" s="5" t="s">
        <v>15</v>
      </c>
      <c r="P38" s="4" t="s">
        <v>58</v>
      </c>
      <c r="Q38" s="4" t="s">
        <v>17</v>
      </c>
      <c r="R38" s="4" t="s">
        <v>11</v>
      </c>
      <c r="S38" s="4" t="s">
        <v>35</v>
      </c>
      <c r="T38" s="4" t="s">
        <v>34</v>
      </c>
      <c r="U38" s="6" t="s">
        <v>28</v>
      </c>
      <c r="V38" s="6" t="s">
        <v>29</v>
      </c>
      <c r="W38" s="4" t="s">
        <v>64</v>
      </c>
    </row>
    <row r="39" spans="1:23" x14ac:dyDescent="0.2">
      <c r="A39" t="s">
        <v>1</v>
      </c>
      <c r="B39" s="14" t="s">
        <v>18</v>
      </c>
      <c r="C39" s="14" t="s">
        <v>134</v>
      </c>
      <c r="D39" s="41">
        <v>344</v>
      </c>
      <c r="E39" s="41">
        <v>256</v>
      </c>
      <c r="F39" s="41">
        <v>24</v>
      </c>
      <c r="G39" s="8">
        <f>F39/E39</f>
        <v>9.375E-2</v>
      </c>
      <c r="H39" s="9">
        <f>((D39)*(E39+1))/(F39+1)</f>
        <v>3536.32</v>
      </c>
      <c r="I39" s="10">
        <f>((E39+1)*(D39+F39+1)*(E39-F39)*D39)/(((F39+1)^2)*(F39+2))</f>
        <v>465749.66547692305</v>
      </c>
      <c r="J39" s="10">
        <f>SQRT(I39)</f>
        <v>682.45854487794577</v>
      </c>
      <c r="K39" s="10">
        <f>1.96*(J39)</f>
        <v>1337.6187479607736</v>
      </c>
      <c r="L39" s="42">
        <v>39</v>
      </c>
      <c r="M39" s="42">
        <v>80</v>
      </c>
      <c r="N39" s="10">
        <f>M39/L39</f>
        <v>2.0512820512820511</v>
      </c>
      <c r="O39" s="12">
        <f>D39*N39</f>
        <v>705.64102564102564</v>
      </c>
      <c r="P39" s="13">
        <f>H39*N39</f>
        <v>7253.9897435897428</v>
      </c>
      <c r="Q39" s="14">
        <f>((E39+1)*(O39+F39+1)*(E39-F39)*O39)/(((F39+1)^2)*(F39+2))</f>
        <v>1891714.6176139179</v>
      </c>
      <c r="R39" s="13">
        <f>1.96*SQRT(Q39)</f>
        <v>2695.7764883286645</v>
      </c>
      <c r="S39" s="13">
        <f>P39-R39</f>
        <v>4558.2132552610783</v>
      </c>
      <c r="T39" s="13">
        <f>P39+R39</f>
        <v>9949.7662319184074</v>
      </c>
      <c r="U39" s="14">
        <f>R39/P39*100</f>
        <v>37.162673006408468</v>
      </c>
      <c r="V39" s="14">
        <f>((2*(Q39^0.5))/P39)*100</f>
        <v>37.921094904498446</v>
      </c>
      <c r="W39">
        <f t="shared" ref="W39" si="18">H39*(M39/L39)</f>
        <v>7253.9897435897428</v>
      </c>
    </row>
    <row r="40" spans="1:23" x14ac:dyDescent="0.2">
      <c r="A40" t="s">
        <v>1</v>
      </c>
      <c r="B40" t="s">
        <v>19</v>
      </c>
      <c r="C40" s="14" t="s">
        <v>134</v>
      </c>
      <c r="D40" s="41">
        <v>0</v>
      </c>
      <c r="E40" s="41">
        <v>0</v>
      </c>
      <c r="F40" s="41">
        <v>0</v>
      </c>
      <c r="G40" s="8" t="e">
        <f t="shared" ref="G40:G41" si="19">F40/E40</f>
        <v>#DIV/0!</v>
      </c>
      <c r="H40" s="9">
        <f>((D40)*(E40+1))/(F40+1)</f>
        <v>0</v>
      </c>
      <c r="I40" s="10">
        <f>((E40+1)*(D40+F40+1)*(E40-F40)*D40)/(((F40+1)^2)*(F40+2))</f>
        <v>0</v>
      </c>
      <c r="J40" s="10">
        <f>SQRT(I40)</f>
        <v>0</v>
      </c>
      <c r="K40" s="10">
        <f>1.96*(J40)</f>
        <v>0</v>
      </c>
      <c r="L40" s="42">
        <v>39</v>
      </c>
      <c r="M40" s="42">
        <v>80</v>
      </c>
      <c r="N40" s="10">
        <f>M40/L40</f>
        <v>2.0512820512820511</v>
      </c>
      <c r="O40" s="12">
        <f>D40*N40</f>
        <v>0</v>
      </c>
      <c r="P40" s="13">
        <f>H40*N40</f>
        <v>0</v>
      </c>
      <c r="Q40" s="14">
        <f>((E40+1)*(O40+F40+1)*(E40-F40)*O40)/(((F40+1)^2)*(F40+2))</f>
        <v>0</v>
      </c>
      <c r="R40" s="13">
        <f>1.96*SQRT(Q40)</f>
        <v>0</v>
      </c>
      <c r="S40" s="13">
        <f>P40-R40</f>
        <v>0</v>
      </c>
      <c r="T40" s="13">
        <f>P40+R40</f>
        <v>0</v>
      </c>
      <c r="U40" t="e">
        <f>R40/P40*100</f>
        <v>#DIV/0!</v>
      </c>
      <c r="V40" t="e">
        <f>((2*(Q40^0.5))/P40)*100</f>
        <v>#DIV/0!</v>
      </c>
      <c r="W40">
        <f>H40*(M40/L40)</f>
        <v>0</v>
      </c>
    </row>
    <row r="41" spans="1:23" x14ac:dyDescent="0.2">
      <c r="A41" t="s">
        <v>1</v>
      </c>
      <c r="B41" t="s">
        <v>41</v>
      </c>
      <c r="C41" s="14" t="s">
        <v>134</v>
      </c>
      <c r="D41">
        <f>SUM(D39:D40)</f>
        <v>344</v>
      </c>
      <c r="E41">
        <f>SUM(E39:E40)</f>
        <v>256</v>
      </c>
      <c r="F41" s="16">
        <f>SUM(F39:F40)</f>
        <v>24</v>
      </c>
      <c r="G41" s="8">
        <f t="shared" si="19"/>
        <v>9.375E-2</v>
      </c>
      <c r="H41" s="9">
        <f>((D41)*(E41+1))/(F41+1)</f>
        <v>3536.32</v>
      </c>
      <c r="I41" s="10">
        <f>((E41+1)*(D41+F41+1)*(E41-F41)*D41)/(((F41+1)^2)*(F41+2))</f>
        <v>465749.66547692305</v>
      </c>
      <c r="J41" s="10">
        <f>SQRT(I41)</f>
        <v>682.45854487794577</v>
      </c>
      <c r="K41" s="10">
        <f>1.96*(J41)</f>
        <v>1337.6187479607736</v>
      </c>
      <c r="L41" s="29"/>
      <c r="M41" s="29"/>
      <c r="N41" s="10" t="e">
        <f>M41/L41</f>
        <v>#DIV/0!</v>
      </c>
      <c r="O41" s="12" t="e">
        <f>D41*N41</f>
        <v>#DIV/0!</v>
      </c>
      <c r="P41" s="13" t="e">
        <f>H41*N41</f>
        <v>#DIV/0!</v>
      </c>
      <c r="Q41" s="14" t="e">
        <f>((E41+1)*(O41+F41+1)*(E41-F41)*O41)/(((F41+1)^2)*(F41+2))</f>
        <v>#DIV/0!</v>
      </c>
      <c r="R41" s="13" t="e">
        <f>1.96*SQRT(Q41)</f>
        <v>#DIV/0!</v>
      </c>
      <c r="S41" s="13" t="e">
        <f>P41-R41</f>
        <v>#DIV/0!</v>
      </c>
      <c r="T41" s="13" t="e">
        <f>P41+R41</f>
        <v>#DIV/0!</v>
      </c>
      <c r="U41" s="14" t="e">
        <f>R41/P41*100</f>
        <v>#DIV/0!</v>
      </c>
      <c r="V41" s="14" t="e">
        <f>((2*(Q41^0.5))/P41)*100</f>
        <v>#DIV/0!</v>
      </c>
      <c r="W41" t="e">
        <f t="shared" ref="W41" si="20">H41*(M41/L41)</f>
        <v>#DIV/0!</v>
      </c>
    </row>
    <row r="45" spans="1:23" x14ac:dyDescent="0.2">
      <c r="A45" t="s">
        <v>135</v>
      </c>
    </row>
    <row r="46" spans="1:23" ht="70" x14ac:dyDescent="0.2">
      <c r="A46" s="4" t="s">
        <v>2</v>
      </c>
      <c r="B46" s="4" t="s">
        <v>0</v>
      </c>
      <c r="C46" s="4" t="s">
        <v>3</v>
      </c>
      <c r="D46" s="4" t="s">
        <v>4</v>
      </c>
      <c r="E46" s="4" t="s">
        <v>5</v>
      </c>
      <c r="F46" s="4" t="s">
        <v>6</v>
      </c>
      <c r="G46" s="4" t="s">
        <v>7</v>
      </c>
      <c r="H46" s="5" t="s">
        <v>8</v>
      </c>
      <c r="I46" s="5" t="s">
        <v>9</v>
      </c>
      <c r="J46" s="5" t="s">
        <v>10</v>
      </c>
      <c r="K46" s="5" t="s">
        <v>11</v>
      </c>
      <c r="L46" s="5" t="s">
        <v>12</v>
      </c>
      <c r="M46" s="5" t="s">
        <v>13</v>
      </c>
      <c r="N46" s="5" t="s">
        <v>14</v>
      </c>
      <c r="O46" s="5" t="s">
        <v>15</v>
      </c>
      <c r="P46" s="4" t="s">
        <v>16</v>
      </c>
      <c r="Q46" s="4" t="s">
        <v>17</v>
      </c>
      <c r="R46" s="4" t="s">
        <v>11</v>
      </c>
      <c r="S46" s="4"/>
      <c r="T46" s="4"/>
      <c r="U46" s="6"/>
      <c r="V46" s="6"/>
      <c r="W46" t="s">
        <v>64</v>
      </c>
    </row>
    <row r="47" spans="1:23" x14ac:dyDescent="0.2">
      <c r="A47" t="s">
        <v>1</v>
      </c>
      <c r="B47" t="s">
        <v>31</v>
      </c>
      <c r="C47" s="14" t="s">
        <v>134</v>
      </c>
      <c r="D47" s="41">
        <v>0</v>
      </c>
      <c r="E47" s="41">
        <v>0</v>
      </c>
      <c r="F47" s="41">
        <v>0</v>
      </c>
      <c r="G47" s="8" t="e">
        <f t="shared" ref="G47:G55" si="21">F47/E47</f>
        <v>#DIV/0!</v>
      </c>
      <c r="H47" s="9">
        <f t="shared" ref="H47:H55" si="22">((D47)*(E47+1))/(F47+1)</f>
        <v>0</v>
      </c>
      <c r="I47" s="10">
        <f t="shared" ref="I47:I52" si="23">((E47+1)*(D47+F47+1)*(E47-F47)*D47)/(((F47+1)^2)*(F47+2))</f>
        <v>0</v>
      </c>
      <c r="J47" s="10">
        <f t="shared" ref="J47:J55" si="24">SQRT(I47)</f>
        <v>0</v>
      </c>
      <c r="K47" s="10">
        <f t="shared" ref="K47:K55" si="25">1.96*(J47)</f>
        <v>0</v>
      </c>
      <c r="L47" s="42">
        <v>39</v>
      </c>
      <c r="M47" s="42">
        <v>80</v>
      </c>
      <c r="N47" s="10">
        <f t="shared" ref="N47:N55" si="26">M47/L47</f>
        <v>2.0512820512820511</v>
      </c>
      <c r="O47" s="12">
        <f t="shared" ref="O47:O55" si="27">D47*N47</f>
        <v>0</v>
      </c>
      <c r="P47" s="13">
        <f t="shared" ref="P47:P55" si="28">H47*N47</f>
        <v>0</v>
      </c>
      <c r="Q47" s="14">
        <f t="shared" ref="Q47:Q55" si="29">((E47+1)*(O47+F47+1)*(E47-F47)*O47)/(((F47+1)^2)*(F47+2))</f>
        <v>0</v>
      </c>
      <c r="R47" s="13">
        <f t="shared" ref="R47:R55" si="30">1.96*SQRT(Q47)</f>
        <v>0</v>
      </c>
      <c r="S47" s="13">
        <f t="shared" ref="S47:S55" si="31">P47-R47</f>
        <v>0</v>
      </c>
      <c r="T47" s="13">
        <f t="shared" ref="T47:T55" si="32">P47+R47</f>
        <v>0</v>
      </c>
      <c r="U47" t="e">
        <f>R47/P47*100</f>
        <v>#DIV/0!</v>
      </c>
      <c r="V47" t="e">
        <f>((2*(Q47^0.5))/P47)*100</f>
        <v>#DIV/0!</v>
      </c>
      <c r="W47">
        <f>H47*(M47/L47)</f>
        <v>0</v>
      </c>
    </row>
    <row r="48" spans="1:23" x14ac:dyDescent="0.2">
      <c r="A48" s="14" t="s">
        <v>1</v>
      </c>
      <c r="B48" s="23" t="s">
        <v>21</v>
      </c>
      <c r="C48" s="14" t="s">
        <v>134</v>
      </c>
      <c r="D48" s="41">
        <v>4</v>
      </c>
      <c r="E48" s="41">
        <v>0</v>
      </c>
      <c r="F48" s="41">
        <v>0</v>
      </c>
      <c r="G48" s="8" t="e">
        <f t="shared" si="21"/>
        <v>#DIV/0!</v>
      </c>
      <c r="H48" s="9">
        <f t="shared" si="22"/>
        <v>4</v>
      </c>
      <c r="I48" s="10">
        <f t="shared" si="23"/>
        <v>0</v>
      </c>
      <c r="J48" s="10">
        <f t="shared" si="24"/>
        <v>0</v>
      </c>
      <c r="K48" s="10">
        <f t="shared" si="25"/>
        <v>0</v>
      </c>
      <c r="L48" s="42">
        <v>39</v>
      </c>
      <c r="M48" s="42">
        <v>80</v>
      </c>
      <c r="N48" s="10">
        <f t="shared" si="26"/>
        <v>2.0512820512820511</v>
      </c>
      <c r="O48" s="12">
        <f t="shared" si="27"/>
        <v>8.2051282051282044</v>
      </c>
      <c r="P48" s="13">
        <f t="shared" si="28"/>
        <v>8.2051282051282044</v>
      </c>
      <c r="Q48" s="14">
        <f t="shared" si="29"/>
        <v>0</v>
      </c>
      <c r="R48" s="13">
        <f t="shared" si="30"/>
        <v>0</v>
      </c>
      <c r="S48" s="13">
        <f t="shared" si="31"/>
        <v>8.2051282051282044</v>
      </c>
      <c r="T48" s="13">
        <f t="shared" si="32"/>
        <v>8.2051282051282044</v>
      </c>
      <c r="U48" s="14">
        <f t="shared" ref="U48:U50" si="33">R48/P48*100</f>
        <v>0</v>
      </c>
      <c r="V48" s="14">
        <f t="shared" ref="V48:V50" si="34">((2*(Q48^0.5))/P48)*100</f>
        <v>0</v>
      </c>
      <c r="W48">
        <f t="shared" ref="W48:W55" si="35">H48*(M48/L48)</f>
        <v>8.2051282051282044</v>
      </c>
    </row>
    <row r="49" spans="1:23" x14ac:dyDescent="0.2">
      <c r="A49" t="s">
        <v>1</v>
      </c>
      <c r="B49" s="15" t="s">
        <v>25</v>
      </c>
      <c r="C49" s="14" t="s">
        <v>134</v>
      </c>
      <c r="D49" s="41">
        <v>18</v>
      </c>
      <c r="E49" s="41">
        <v>9</v>
      </c>
      <c r="F49" s="41">
        <v>2</v>
      </c>
      <c r="G49" s="8">
        <f t="shared" si="21"/>
        <v>0.22222222222222221</v>
      </c>
      <c r="H49" s="9">
        <f t="shared" si="22"/>
        <v>60</v>
      </c>
      <c r="I49" s="10">
        <f t="shared" si="23"/>
        <v>735</v>
      </c>
      <c r="J49" s="10">
        <f t="shared" si="24"/>
        <v>27.110883423451916</v>
      </c>
      <c r="K49" s="10">
        <f t="shared" si="25"/>
        <v>53.137331509965755</v>
      </c>
      <c r="L49" s="42">
        <v>39</v>
      </c>
      <c r="M49" s="42">
        <v>80</v>
      </c>
      <c r="N49" s="10">
        <f t="shared" si="26"/>
        <v>2.0512820512820511</v>
      </c>
      <c r="O49" s="12">
        <f>D49*N49</f>
        <v>36.92307692307692</v>
      </c>
      <c r="P49" s="13">
        <f t="shared" si="28"/>
        <v>123.07692307692307</v>
      </c>
      <c r="Q49" s="14">
        <f t="shared" si="29"/>
        <v>2866.2721893491121</v>
      </c>
      <c r="R49" s="13">
        <f t="shared" si="30"/>
        <v>104.9336516214105</v>
      </c>
      <c r="S49" s="13">
        <f t="shared" si="31"/>
        <v>18.143271455512561</v>
      </c>
      <c r="T49" s="13">
        <f t="shared" si="32"/>
        <v>228.01057469833358</v>
      </c>
      <c r="U49">
        <f t="shared" si="33"/>
        <v>85.258591942396038</v>
      </c>
      <c r="V49">
        <f t="shared" si="34"/>
        <v>86.998563206526583</v>
      </c>
    </row>
    <row r="50" spans="1:23" x14ac:dyDescent="0.2">
      <c r="A50" t="s">
        <v>1</v>
      </c>
      <c r="B50" t="s">
        <v>26</v>
      </c>
      <c r="C50" s="14" t="s">
        <v>134</v>
      </c>
      <c r="D50" s="41">
        <v>0</v>
      </c>
      <c r="E50" s="41">
        <v>0</v>
      </c>
      <c r="F50" s="41">
        <v>0</v>
      </c>
      <c r="G50" s="8" t="e">
        <f t="shared" si="21"/>
        <v>#DIV/0!</v>
      </c>
      <c r="H50" s="9">
        <f>((D50)*(E50+1))/(F50+1)</f>
        <v>0</v>
      </c>
      <c r="I50" s="10">
        <f>((E50+1)*(D50+F50+1)*(E50-F50)*D50)/(((F50+1)^2)*(F50+2))</f>
        <v>0</v>
      </c>
      <c r="J50" s="10">
        <f t="shared" si="24"/>
        <v>0</v>
      </c>
      <c r="K50" s="10">
        <f t="shared" si="25"/>
        <v>0</v>
      </c>
      <c r="L50" s="42">
        <v>39</v>
      </c>
      <c r="M50" s="42">
        <v>80</v>
      </c>
      <c r="N50" s="10">
        <f t="shared" si="26"/>
        <v>2.0512820512820511</v>
      </c>
      <c r="O50" s="12">
        <f>D50*N50</f>
        <v>0</v>
      </c>
      <c r="P50" s="13">
        <f t="shared" si="28"/>
        <v>0</v>
      </c>
      <c r="Q50" s="14">
        <f t="shared" si="29"/>
        <v>0</v>
      </c>
      <c r="R50" s="13">
        <f t="shared" si="30"/>
        <v>0</v>
      </c>
      <c r="S50" s="13">
        <f t="shared" si="31"/>
        <v>0</v>
      </c>
      <c r="T50" s="13">
        <f t="shared" si="32"/>
        <v>0</v>
      </c>
      <c r="U50" t="e">
        <f t="shared" si="33"/>
        <v>#DIV/0!</v>
      </c>
      <c r="V50" t="e">
        <f t="shared" si="34"/>
        <v>#DIV/0!</v>
      </c>
    </row>
    <row r="51" spans="1:23" x14ac:dyDescent="0.2">
      <c r="A51" t="s">
        <v>1</v>
      </c>
      <c r="B51" t="s">
        <v>47</v>
      </c>
      <c r="C51" s="14" t="s">
        <v>134</v>
      </c>
      <c r="D51" s="41">
        <v>0</v>
      </c>
      <c r="E51" s="41">
        <v>0</v>
      </c>
      <c r="F51" s="41">
        <v>0</v>
      </c>
      <c r="G51" s="8" t="e">
        <f t="shared" si="21"/>
        <v>#DIV/0!</v>
      </c>
      <c r="H51" s="9">
        <f>((D51)*(E51+1))/(F51+1)</f>
        <v>0</v>
      </c>
      <c r="I51" s="10">
        <f>((E51+1)*(D51+F51+1)*(E51-F51)*D51)/(((F51+1)^2)*(F51+2))</f>
        <v>0</v>
      </c>
      <c r="J51" s="10">
        <f t="shared" si="24"/>
        <v>0</v>
      </c>
      <c r="K51" s="10">
        <f t="shared" si="25"/>
        <v>0</v>
      </c>
      <c r="L51" s="42">
        <v>39</v>
      </c>
      <c r="M51" s="42">
        <v>80</v>
      </c>
      <c r="N51" s="10">
        <f t="shared" si="26"/>
        <v>2.0512820512820511</v>
      </c>
      <c r="O51" s="12">
        <f>D51*N51</f>
        <v>0</v>
      </c>
      <c r="P51" s="13">
        <f t="shared" si="28"/>
        <v>0</v>
      </c>
      <c r="Q51" s="14">
        <f t="shared" si="29"/>
        <v>0</v>
      </c>
      <c r="R51" s="13">
        <f t="shared" si="30"/>
        <v>0</v>
      </c>
      <c r="S51" s="13">
        <f t="shared" si="31"/>
        <v>0</v>
      </c>
      <c r="T51" s="13">
        <f t="shared" si="32"/>
        <v>0</v>
      </c>
      <c r="U51" t="e">
        <f>R51/P51*100</f>
        <v>#DIV/0!</v>
      </c>
      <c r="V51" t="e">
        <f>((2*(Q51^0.5))/P51)*100</f>
        <v>#DIV/0!</v>
      </c>
      <c r="W51">
        <f t="shared" si="35"/>
        <v>0</v>
      </c>
    </row>
    <row r="52" spans="1:23" x14ac:dyDescent="0.2">
      <c r="A52" t="s">
        <v>1</v>
      </c>
      <c r="B52" t="s">
        <v>39</v>
      </c>
      <c r="C52" s="14" t="s">
        <v>134</v>
      </c>
      <c r="D52" s="41">
        <v>0</v>
      </c>
      <c r="E52" s="41">
        <v>0</v>
      </c>
      <c r="F52" s="41">
        <v>0</v>
      </c>
      <c r="G52" s="8" t="e">
        <f t="shared" si="21"/>
        <v>#DIV/0!</v>
      </c>
      <c r="H52" s="9">
        <f t="shared" si="22"/>
        <v>0</v>
      </c>
      <c r="I52" s="10">
        <f t="shared" si="23"/>
        <v>0</v>
      </c>
      <c r="J52" s="10">
        <f t="shared" si="24"/>
        <v>0</v>
      </c>
      <c r="K52" s="10">
        <f t="shared" si="25"/>
        <v>0</v>
      </c>
      <c r="L52" s="42">
        <v>39</v>
      </c>
      <c r="M52" s="42">
        <v>80</v>
      </c>
      <c r="N52" s="10">
        <f t="shared" si="26"/>
        <v>2.0512820512820511</v>
      </c>
      <c r="O52" s="12">
        <f t="shared" si="27"/>
        <v>0</v>
      </c>
      <c r="P52" s="13">
        <f t="shared" si="28"/>
        <v>0</v>
      </c>
      <c r="Q52" s="14">
        <f t="shared" si="29"/>
        <v>0</v>
      </c>
      <c r="R52" s="13">
        <f t="shared" si="30"/>
        <v>0</v>
      </c>
      <c r="S52" s="13">
        <f t="shared" si="31"/>
        <v>0</v>
      </c>
      <c r="T52" s="13">
        <f t="shared" si="32"/>
        <v>0</v>
      </c>
      <c r="U52" t="e">
        <f>R52/P52*100</f>
        <v>#DIV/0!</v>
      </c>
      <c r="V52" t="e">
        <f>((2*(Q52^0.5))/P52)*100</f>
        <v>#DIV/0!</v>
      </c>
      <c r="W52">
        <f t="shared" si="35"/>
        <v>0</v>
      </c>
    </row>
    <row r="53" spans="1:23" x14ac:dyDescent="0.2">
      <c r="A53" t="s">
        <v>1</v>
      </c>
      <c r="B53" t="s">
        <v>40</v>
      </c>
      <c r="C53" s="14" t="s">
        <v>134</v>
      </c>
      <c r="D53" s="41">
        <v>22</v>
      </c>
      <c r="E53" s="41">
        <v>9</v>
      </c>
      <c r="F53" s="41">
        <v>2</v>
      </c>
      <c r="G53" s="8">
        <f t="shared" si="21"/>
        <v>0.22222222222222221</v>
      </c>
      <c r="H53" s="9">
        <f t="shared" si="22"/>
        <v>73.333333333333329</v>
      </c>
      <c r="I53" s="10">
        <f>((E53+1)*(D53+F53+1)*(E53-F53)*D53)/(((F53+1)^2)*(F53+2))</f>
        <v>1069.4444444444443</v>
      </c>
      <c r="J53" s="10">
        <f t="shared" si="24"/>
        <v>32.702361450580973</v>
      </c>
      <c r="K53" s="10">
        <f t="shared" si="25"/>
        <v>64.096628443138712</v>
      </c>
      <c r="L53" s="42">
        <v>39</v>
      </c>
      <c r="M53" s="42">
        <v>80</v>
      </c>
      <c r="N53" s="10">
        <f t="shared" si="26"/>
        <v>2.0512820512820511</v>
      </c>
      <c r="O53" s="12">
        <f t="shared" si="27"/>
        <v>45.128205128205124</v>
      </c>
      <c r="P53" s="13">
        <f t="shared" si="28"/>
        <v>150.4273504273504</v>
      </c>
      <c r="Q53" s="14">
        <f t="shared" si="29"/>
        <v>4223.2157206516176</v>
      </c>
      <c r="R53" s="13">
        <f t="shared" si="30"/>
        <v>127.37309571669857</v>
      </c>
      <c r="S53" s="13">
        <f t="shared" si="31"/>
        <v>23.054254710651833</v>
      </c>
      <c r="T53" s="13">
        <f t="shared" si="32"/>
        <v>277.80044614404898</v>
      </c>
      <c r="U53">
        <f t="shared" ref="U53:U55" si="36">R53/P53*100</f>
        <v>84.674160220759859</v>
      </c>
      <c r="V53">
        <f t="shared" ref="V53:V55" si="37">((2*(Q53^0.5))/P53)*100</f>
        <v>86.402204306897815</v>
      </c>
      <c r="W53">
        <f t="shared" si="35"/>
        <v>150.4273504273504</v>
      </c>
    </row>
    <row r="54" spans="1:23" x14ac:dyDescent="0.2">
      <c r="A54" t="s">
        <v>1</v>
      </c>
      <c r="B54" t="s">
        <v>20</v>
      </c>
      <c r="C54" s="14" t="s">
        <v>134</v>
      </c>
      <c r="D54" s="41">
        <v>0</v>
      </c>
      <c r="E54" s="41">
        <v>0</v>
      </c>
      <c r="F54" s="41">
        <v>0</v>
      </c>
      <c r="G54" s="8" t="e">
        <f t="shared" si="21"/>
        <v>#DIV/0!</v>
      </c>
      <c r="H54" s="9">
        <f t="shared" si="22"/>
        <v>0</v>
      </c>
      <c r="I54" s="10">
        <f t="shared" ref="I54:I55" si="38">((E54+1)*(D54+F54+1)*(E54-F54)*D54)/(((F54+1)^2)*(F54+2))</f>
        <v>0</v>
      </c>
      <c r="J54" s="10">
        <f t="shared" si="24"/>
        <v>0</v>
      </c>
      <c r="K54" s="10">
        <f t="shared" si="25"/>
        <v>0</v>
      </c>
      <c r="L54" s="42">
        <v>39</v>
      </c>
      <c r="M54" s="42">
        <v>80</v>
      </c>
      <c r="N54" s="10">
        <f t="shared" si="26"/>
        <v>2.0512820512820511</v>
      </c>
      <c r="O54" s="12">
        <f t="shared" si="27"/>
        <v>0</v>
      </c>
      <c r="P54" s="13">
        <f t="shared" si="28"/>
        <v>0</v>
      </c>
      <c r="Q54" s="14">
        <f t="shared" si="29"/>
        <v>0</v>
      </c>
      <c r="R54" s="13">
        <f t="shared" si="30"/>
        <v>0</v>
      </c>
      <c r="S54" s="13">
        <f t="shared" si="31"/>
        <v>0</v>
      </c>
      <c r="T54" s="13">
        <f t="shared" si="32"/>
        <v>0</v>
      </c>
      <c r="U54" t="e">
        <f t="shared" si="36"/>
        <v>#DIV/0!</v>
      </c>
      <c r="V54" t="e">
        <f t="shared" si="37"/>
        <v>#DIV/0!</v>
      </c>
      <c r="W54">
        <f t="shared" si="35"/>
        <v>0</v>
      </c>
    </row>
    <row r="55" spans="1:23" x14ac:dyDescent="0.2">
      <c r="A55" t="s">
        <v>1</v>
      </c>
      <c r="B55" t="s">
        <v>38</v>
      </c>
      <c r="C55" s="14" t="s">
        <v>134</v>
      </c>
      <c r="D55" s="41">
        <v>394</v>
      </c>
      <c r="E55" s="41">
        <v>37</v>
      </c>
      <c r="F55" s="41">
        <v>2</v>
      </c>
      <c r="G55" s="8">
        <f t="shared" si="21"/>
        <v>5.4054054054054057E-2</v>
      </c>
      <c r="H55" s="9">
        <f t="shared" si="22"/>
        <v>4990.666666666667</v>
      </c>
      <c r="I55" s="10">
        <f t="shared" si="38"/>
        <v>5778776.111111111</v>
      </c>
      <c r="J55" s="10">
        <f t="shared" si="24"/>
        <v>2403.9085072254957</v>
      </c>
      <c r="K55" s="10">
        <f t="shared" si="25"/>
        <v>4711.6606741619717</v>
      </c>
      <c r="L55" s="42">
        <v>39</v>
      </c>
      <c r="M55" s="42">
        <v>80</v>
      </c>
      <c r="N55" s="10">
        <f t="shared" si="26"/>
        <v>2.0512820512820511</v>
      </c>
      <c r="O55" s="12">
        <f t="shared" si="27"/>
        <v>808.20512820512818</v>
      </c>
      <c r="P55" s="13">
        <f t="shared" si="28"/>
        <v>10237.264957264957</v>
      </c>
      <c r="Q55" s="14">
        <f t="shared" si="29"/>
        <v>24221522.010373291</v>
      </c>
      <c r="R55" s="13">
        <f t="shared" si="30"/>
        <v>9646.2116374797642</v>
      </c>
      <c r="S55" s="13">
        <f t="shared" si="31"/>
        <v>591.0533197851928</v>
      </c>
      <c r="T55" s="13">
        <f t="shared" si="32"/>
        <v>19883.476594744723</v>
      </c>
      <c r="U55">
        <f t="shared" si="36"/>
        <v>94.226452844069968</v>
      </c>
      <c r="V55">
        <f t="shared" si="37"/>
        <v>96.14944167762242</v>
      </c>
      <c r="W55">
        <f t="shared" si="35"/>
        <v>10237.264957264957</v>
      </c>
    </row>
    <row r="59" spans="1:23" x14ac:dyDescent="0.2">
      <c r="A59" s="38" t="s">
        <v>44</v>
      </c>
      <c r="L59" t="s">
        <v>128</v>
      </c>
    </row>
    <row r="60" spans="1:23" ht="70" x14ac:dyDescent="0.2">
      <c r="A60" s="4" t="s">
        <v>2</v>
      </c>
      <c r="B60" s="4" t="s">
        <v>0</v>
      </c>
      <c r="C60" s="4" t="s">
        <v>3</v>
      </c>
      <c r="D60" s="4" t="s">
        <v>4</v>
      </c>
      <c r="E60" s="4" t="s">
        <v>5</v>
      </c>
      <c r="F60" s="4" t="s">
        <v>6</v>
      </c>
      <c r="G60" s="4" t="s">
        <v>7</v>
      </c>
      <c r="H60" s="5" t="s">
        <v>59</v>
      </c>
      <c r="I60" s="5" t="s">
        <v>9</v>
      </c>
      <c r="J60" s="5" t="s">
        <v>10</v>
      </c>
      <c r="K60" s="5" t="s">
        <v>11</v>
      </c>
      <c r="L60" s="5" t="s">
        <v>12</v>
      </c>
      <c r="M60" s="5" t="s">
        <v>13</v>
      </c>
      <c r="N60" s="5" t="s">
        <v>14</v>
      </c>
      <c r="O60" s="5" t="s">
        <v>15</v>
      </c>
      <c r="P60" s="4" t="s">
        <v>58</v>
      </c>
      <c r="Q60" s="4" t="s">
        <v>17</v>
      </c>
      <c r="R60" s="4" t="s">
        <v>11</v>
      </c>
      <c r="S60" s="4" t="s">
        <v>35</v>
      </c>
      <c r="T60" s="4" t="s">
        <v>34</v>
      </c>
      <c r="U60" s="6" t="s">
        <v>28</v>
      </c>
      <c r="V60" s="6" t="s">
        <v>29</v>
      </c>
      <c r="W60" s="4" t="s">
        <v>64</v>
      </c>
    </row>
    <row r="61" spans="1:23" x14ac:dyDescent="0.2">
      <c r="A61" t="s">
        <v>1</v>
      </c>
      <c r="B61" s="14" t="s">
        <v>18</v>
      </c>
      <c r="C61" s="14" t="s">
        <v>134</v>
      </c>
      <c r="D61" s="41">
        <v>324</v>
      </c>
      <c r="E61" s="41">
        <v>144</v>
      </c>
      <c r="F61" s="41">
        <v>34</v>
      </c>
      <c r="G61" s="8">
        <f>F61/E61</f>
        <v>0.2361111111111111</v>
      </c>
      <c r="H61" s="9">
        <f t="shared" ref="H61" si="39">((D61)*(E61+1))/(F61+1)</f>
        <v>1342.2857142857142</v>
      </c>
      <c r="I61" s="10">
        <f t="shared" ref="I61" si="40">((E61+1)*(D61+F61+1)*(E61-F61)*D61)/(((F61+1)^2)*(F61+2))</f>
        <v>42068.938775510207</v>
      </c>
      <c r="J61" s="10">
        <f t="shared" ref="J61" si="41">SQRT(I61)</f>
        <v>205.10713974776746</v>
      </c>
      <c r="K61" s="10">
        <f t="shared" ref="K61" si="42">1.96*(J61)</f>
        <v>402.00999390562424</v>
      </c>
      <c r="L61" s="42">
        <v>39</v>
      </c>
      <c r="M61" s="42">
        <v>80</v>
      </c>
      <c r="N61" s="10">
        <f>M61/L61</f>
        <v>2.0512820512820511</v>
      </c>
      <c r="O61" s="12">
        <f t="shared" ref="O61" si="43">D61*N61</f>
        <v>664.61538461538453</v>
      </c>
      <c r="P61" s="13">
        <f t="shared" ref="P61" si="44">H61*N61</f>
        <v>2753.4065934065929</v>
      </c>
      <c r="Q61" s="14">
        <f t="shared" ref="Q61" si="45">((E61+1)*(O61+F61+1)*(E61-F61)*O61)/(((F61+1)^2)*(F61+2))</f>
        <v>168171.28366139348</v>
      </c>
      <c r="R61" s="13">
        <f t="shared" ref="R61" si="46">1.96*SQRT(Q61)</f>
        <v>803.77036727762561</v>
      </c>
      <c r="S61" s="13">
        <f t="shared" ref="S61" si="47">P61-R61</f>
        <v>1949.6362261289673</v>
      </c>
      <c r="T61" s="13">
        <f t="shared" ref="T61" si="48">P61+R61</f>
        <v>3557.1769606842186</v>
      </c>
      <c r="U61" s="14">
        <f>R61/P61*100</f>
        <v>29.191851621273923</v>
      </c>
      <c r="V61" s="14">
        <f>((2*(Q61^0.5))/P61)*100</f>
        <v>29.787603695177474</v>
      </c>
      <c r="W61">
        <f t="shared" ref="W61" si="49">H61*(M61/L61)</f>
        <v>2753.4065934065929</v>
      </c>
    </row>
    <row r="62" spans="1:23" x14ac:dyDescent="0.2">
      <c r="A62" t="s">
        <v>1</v>
      </c>
      <c r="B62" t="s">
        <v>19</v>
      </c>
      <c r="C62" s="14" t="s">
        <v>134</v>
      </c>
      <c r="D62" s="41">
        <v>0</v>
      </c>
      <c r="E62" s="41">
        <v>0</v>
      </c>
      <c r="F62" s="41">
        <v>0</v>
      </c>
      <c r="G62" s="8" t="e">
        <f t="shared" ref="G62:G63" si="50">F62/E62</f>
        <v>#DIV/0!</v>
      </c>
      <c r="H62" s="9">
        <f>((D61)*(E62+1))/(F62+1)</f>
        <v>324</v>
      </c>
      <c r="I62" s="10">
        <f>((E62+1)*(D61+F62+1)*(E62-F62)*D61)/(((F62+1)^2)*(F62+2))</f>
        <v>0</v>
      </c>
      <c r="J62" s="10">
        <f>SQRT(I62)</f>
        <v>0</v>
      </c>
      <c r="K62" s="10">
        <f>1.96*(J62)</f>
        <v>0</v>
      </c>
      <c r="L62" s="42">
        <v>39</v>
      </c>
      <c r="M62" s="42">
        <v>80</v>
      </c>
      <c r="N62" s="10">
        <f>M62/L62</f>
        <v>2.0512820512820511</v>
      </c>
      <c r="O62" s="12">
        <f>D61*N62</f>
        <v>664.61538461538453</v>
      </c>
      <c r="P62" s="13">
        <f>H62*N62</f>
        <v>664.61538461538453</v>
      </c>
      <c r="Q62" s="14">
        <f>((E62+1)*(O62+F62+1)*(E62-F62)*O62)/(((F62+1)^2)*(F62+2))</f>
        <v>0</v>
      </c>
      <c r="R62" s="13">
        <f>1.96*SQRT(Q62)</f>
        <v>0</v>
      </c>
      <c r="S62" s="13">
        <f>P62-R62</f>
        <v>664.61538461538453</v>
      </c>
      <c r="T62" s="13">
        <f>P62+R62</f>
        <v>664.61538461538453</v>
      </c>
      <c r="U62">
        <f>R62/P62*100</f>
        <v>0</v>
      </c>
      <c r="V62">
        <f>((2*(Q62^0.5))/P62)*100</f>
        <v>0</v>
      </c>
      <c r="W62">
        <f>H62*(M62/L62)</f>
        <v>664.61538461538453</v>
      </c>
    </row>
    <row r="63" spans="1:23" x14ac:dyDescent="0.2">
      <c r="A63" t="s">
        <v>1</v>
      </c>
      <c r="B63" t="s">
        <v>41</v>
      </c>
      <c r="C63" s="14" t="s">
        <v>134</v>
      </c>
      <c r="D63">
        <f>SUM(D61:D61)</f>
        <v>324</v>
      </c>
      <c r="E63">
        <f>SUM(E61:E62)</f>
        <v>144</v>
      </c>
      <c r="F63" s="16">
        <f>SUM(F61:F62)</f>
        <v>34</v>
      </c>
      <c r="G63" s="8">
        <f t="shared" si="50"/>
        <v>0.2361111111111111</v>
      </c>
      <c r="H63" s="9">
        <f>((D63)*(E63+1))/(F63+1)</f>
        <v>1342.2857142857142</v>
      </c>
      <c r="I63" s="10">
        <f>((E63+1)*(D63+F63+1)*(E63-F63)*D63)/(((F63+1)^2)*(F63+2))</f>
        <v>42068.938775510207</v>
      </c>
      <c r="J63" s="10">
        <f>SQRT(I63)</f>
        <v>205.10713974776746</v>
      </c>
      <c r="K63" s="10">
        <f>1.96*(J63)</f>
        <v>402.00999390562424</v>
      </c>
      <c r="L63" s="42"/>
      <c r="M63" s="42"/>
      <c r="N63" s="10" t="e">
        <f>M63/L63</f>
        <v>#DIV/0!</v>
      </c>
      <c r="O63" s="12" t="e">
        <f>D63*N63</f>
        <v>#DIV/0!</v>
      </c>
      <c r="P63" s="13" t="e">
        <f>H63*N63</f>
        <v>#DIV/0!</v>
      </c>
      <c r="Q63" s="14" t="e">
        <f>((E63+1)*(O63+F63+1)*(E63-F63)*O63)/(((F63+1)^2)*(F63+2))</f>
        <v>#DIV/0!</v>
      </c>
      <c r="R63" s="13" t="e">
        <f>1.96*SQRT(Q63)</f>
        <v>#DIV/0!</v>
      </c>
      <c r="S63" s="13" t="e">
        <f>P63-R63</f>
        <v>#DIV/0!</v>
      </c>
      <c r="T63" s="13" t="e">
        <f>P63+R63</f>
        <v>#DIV/0!</v>
      </c>
      <c r="U63" s="14" t="e">
        <f>R63/P63*100</f>
        <v>#DIV/0!</v>
      </c>
      <c r="V63" s="14" t="e">
        <f>((2*(Q63^0.5))/P63)*100</f>
        <v>#DIV/0!</v>
      </c>
      <c r="W63" t="e">
        <f t="shared" ref="W63" si="51">H63*(M63/L63)</f>
        <v>#DIV/0!</v>
      </c>
    </row>
    <row r="67" spans="1:23" x14ac:dyDescent="0.2">
      <c r="A67" t="s">
        <v>135</v>
      </c>
    </row>
    <row r="68" spans="1:23" ht="70" x14ac:dyDescent="0.2">
      <c r="A68" s="4" t="s">
        <v>2</v>
      </c>
      <c r="B68" s="4" t="s">
        <v>0</v>
      </c>
      <c r="C68" s="4" t="s">
        <v>3</v>
      </c>
      <c r="D68" s="4" t="s">
        <v>4</v>
      </c>
      <c r="E68" s="4" t="s">
        <v>5</v>
      </c>
      <c r="F68" s="4" t="s">
        <v>6</v>
      </c>
      <c r="G68" s="4" t="s">
        <v>7</v>
      </c>
      <c r="H68" s="5" t="s">
        <v>8</v>
      </c>
      <c r="I68" s="5" t="s">
        <v>9</v>
      </c>
      <c r="J68" s="5" t="s">
        <v>10</v>
      </c>
      <c r="K68" s="5" t="s">
        <v>11</v>
      </c>
      <c r="L68" s="5" t="s">
        <v>12</v>
      </c>
      <c r="M68" s="5" t="s">
        <v>13</v>
      </c>
      <c r="N68" s="5" t="s">
        <v>14</v>
      </c>
      <c r="O68" s="5" t="s">
        <v>15</v>
      </c>
      <c r="P68" s="4" t="s">
        <v>16</v>
      </c>
      <c r="Q68" s="4" t="s">
        <v>17</v>
      </c>
      <c r="R68" s="4" t="s">
        <v>11</v>
      </c>
      <c r="S68" s="4"/>
      <c r="T68" s="4"/>
      <c r="U68" s="6"/>
      <c r="V68" s="6"/>
      <c r="W68" t="s">
        <v>64</v>
      </c>
    </row>
    <row r="69" spans="1:23" x14ac:dyDescent="0.2">
      <c r="A69" t="s">
        <v>1</v>
      </c>
      <c r="B69" t="s">
        <v>31</v>
      </c>
      <c r="C69" s="14" t="s">
        <v>134</v>
      </c>
      <c r="D69" s="41"/>
      <c r="E69" s="41">
        <v>0</v>
      </c>
      <c r="F69" s="41">
        <v>0</v>
      </c>
      <c r="G69" s="8" t="e">
        <f t="shared" ref="G69:G77" si="52">F69/E69</f>
        <v>#DIV/0!</v>
      </c>
      <c r="H69" s="9">
        <f t="shared" ref="H69:H77" si="53">((D69)*(E69+1))/(F69+1)</f>
        <v>0</v>
      </c>
      <c r="I69" s="10">
        <f t="shared" ref="I69:I74" si="54">((E69+1)*(D69+F69+1)*(E69-F69)*D69)/(((F69+1)^2)*(F69+2))</f>
        <v>0</v>
      </c>
      <c r="J69" s="10">
        <f t="shared" ref="J69:J77" si="55">SQRT(I69)</f>
        <v>0</v>
      </c>
      <c r="K69" s="10">
        <f t="shared" ref="K69:K77" si="56">1.96*(J69)</f>
        <v>0</v>
      </c>
      <c r="L69" s="42">
        <v>39</v>
      </c>
      <c r="M69" s="42">
        <v>80</v>
      </c>
      <c r="N69" s="10">
        <f t="shared" ref="N69:N77" si="57">M69/L69</f>
        <v>2.0512820512820511</v>
      </c>
      <c r="O69" s="12">
        <f t="shared" ref="O69:O77" si="58">D69*N69</f>
        <v>0</v>
      </c>
      <c r="P69" s="13">
        <f t="shared" ref="P69:P77" si="59">H69*N69</f>
        <v>0</v>
      </c>
      <c r="Q69" s="14">
        <f t="shared" ref="Q69:Q77" si="60">((E69+1)*(O69+F69+1)*(E69-F69)*O69)/(((F69+1)^2)*(F69+2))</f>
        <v>0</v>
      </c>
      <c r="R69" s="13">
        <f t="shared" ref="R69:R77" si="61">1.96*SQRT(Q69)</f>
        <v>0</v>
      </c>
      <c r="S69" s="13">
        <f t="shared" ref="S69:S77" si="62">P69-R69</f>
        <v>0</v>
      </c>
      <c r="T69" s="13">
        <f t="shared" ref="T69:T77" si="63">P69+R69</f>
        <v>0</v>
      </c>
      <c r="U69" t="e">
        <f>R69/P69*100</f>
        <v>#DIV/0!</v>
      </c>
      <c r="V69" t="e">
        <f>((2*(Q69^0.5))/P69)*100</f>
        <v>#DIV/0!</v>
      </c>
      <c r="W69">
        <f>H69*(M69/L69)</f>
        <v>0</v>
      </c>
    </row>
    <row r="70" spans="1:23" x14ac:dyDescent="0.2">
      <c r="A70" s="14" t="s">
        <v>1</v>
      </c>
      <c r="B70" s="23" t="s">
        <v>21</v>
      </c>
      <c r="C70" s="14" t="s">
        <v>134</v>
      </c>
      <c r="D70" s="41">
        <v>6</v>
      </c>
      <c r="E70" s="41">
        <v>1</v>
      </c>
      <c r="F70" s="41">
        <v>0</v>
      </c>
      <c r="G70" s="8">
        <f t="shared" si="52"/>
        <v>0</v>
      </c>
      <c r="H70" s="9">
        <f t="shared" si="53"/>
        <v>12</v>
      </c>
      <c r="I70" s="10">
        <f t="shared" si="54"/>
        <v>42</v>
      </c>
      <c r="J70" s="10">
        <f t="shared" si="55"/>
        <v>6.4807406984078604</v>
      </c>
      <c r="K70" s="10">
        <f t="shared" si="56"/>
        <v>12.702251768879407</v>
      </c>
      <c r="L70" s="42">
        <v>39</v>
      </c>
      <c r="M70" s="42">
        <v>80</v>
      </c>
      <c r="N70" s="10">
        <f t="shared" si="57"/>
        <v>2.0512820512820511</v>
      </c>
      <c r="O70" s="12">
        <f t="shared" si="58"/>
        <v>12.307692307692307</v>
      </c>
      <c r="P70" s="13">
        <f t="shared" si="59"/>
        <v>24.615384615384613</v>
      </c>
      <c r="Q70" s="14">
        <f t="shared" si="60"/>
        <v>163.78698224852067</v>
      </c>
      <c r="R70" s="13">
        <f t="shared" si="61"/>
        <v>25.083940499967643</v>
      </c>
      <c r="S70" s="13">
        <f t="shared" si="62"/>
        <v>-0.46855588458302933</v>
      </c>
      <c r="T70" s="13">
        <f t="shared" si="63"/>
        <v>49.699325115352252</v>
      </c>
      <c r="U70" s="14">
        <f t="shared" ref="U70:U72" si="64">R70/P70*100</f>
        <v>101.90350828111856</v>
      </c>
      <c r="V70" s="14">
        <f t="shared" ref="V70:V72" si="65">((2*(Q70^0.5))/P70)*100</f>
        <v>103.9831717154271</v>
      </c>
      <c r="W70">
        <f t="shared" ref="W70:W77" si="66">H70*(M70/L70)</f>
        <v>24.615384615384613</v>
      </c>
    </row>
    <row r="71" spans="1:23" x14ac:dyDescent="0.2">
      <c r="A71" t="s">
        <v>1</v>
      </c>
      <c r="B71" s="15" t="s">
        <v>25</v>
      </c>
      <c r="C71" s="14" t="s">
        <v>134</v>
      </c>
      <c r="D71" s="41">
        <v>9</v>
      </c>
      <c r="E71" s="41">
        <v>6</v>
      </c>
      <c r="F71" s="41">
        <v>0</v>
      </c>
      <c r="G71" s="8">
        <f t="shared" si="52"/>
        <v>0</v>
      </c>
      <c r="H71" s="9">
        <f t="shared" si="53"/>
        <v>63</v>
      </c>
      <c r="I71" s="10">
        <f t="shared" si="54"/>
        <v>1890</v>
      </c>
      <c r="J71" s="10">
        <f t="shared" si="55"/>
        <v>43.474130238568314</v>
      </c>
      <c r="K71" s="10">
        <f t="shared" si="56"/>
        <v>85.209295267593888</v>
      </c>
      <c r="L71" s="42">
        <v>39</v>
      </c>
      <c r="M71" s="42">
        <v>80</v>
      </c>
      <c r="N71" s="10">
        <f t="shared" si="57"/>
        <v>2.0512820512820511</v>
      </c>
      <c r="O71" s="12">
        <f t="shared" si="58"/>
        <v>18.46153846153846</v>
      </c>
      <c r="P71" s="13">
        <f t="shared" si="59"/>
        <v>129.23076923076923</v>
      </c>
      <c r="Q71" s="14">
        <f t="shared" si="60"/>
        <v>7545.0887573964492</v>
      </c>
      <c r="R71" s="13">
        <f t="shared" si="61"/>
        <v>170.25044190960034</v>
      </c>
      <c r="S71" s="13">
        <f t="shared" si="62"/>
        <v>-41.019672678831114</v>
      </c>
      <c r="T71" s="13">
        <f t="shared" si="63"/>
        <v>299.48121114036957</v>
      </c>
      <c r="U71">
        <f t="shared" si="64"/>
        <v>131.74141338242885</v>
      </c>
      <c r="V71">
        <f t="shared" si="65"/>
        <v>134.43001365553963</v>
      </c>
    </row>
    <row r="72" spans="1:23" x14ac:dyDescent="0.2">
      <c r="A72" t="s">
        <v>1</v>
      </c>
      <c r="B72" t="s">
        <v>26</v>
      </c>
      <c r="C72" s="14" t="s">
        <v>134</v>
      </c>
      <c r="D72" s="41">
        <v>0</v>
      </c>
      <c r="E72" s="41">
        <v>0</v>
      </c>
      <c r="F72" s="41">
        <v>0</v>
      </c>
      <c r="G72" s="8" t="e">
        <f t="shared" si="52"/>
        <v>#DIV/0!</v>
      </c>
      <c r="H72" s="9">
        <f t="shared" si="53"/>
        <v>0</v>
      </c>
      <c r="I72" s="10">
        <f t="shared" si="54"/>
        <v>0</v>
      </c>
      <c r="J72" s="10">
        <f t="shared" si="55"/>
        <v>0</v>
      </c>
      <c r="K72" s="10">
        <f t="shared" si="56"/>
        <v>0</v>
      </c>
      <c r="L72" s="42">
        <v>39</v>
      </c>
      <c r="M72" s="42">
        <v>80</v>
      </c>
      <c r="N72" s="10">
        <f t="shared" si="57"/>
        <v>2.0512820512820511</v>
      </c>
      <c r="O72" s="12">
        <f t="shared" si="58"/>
        <v>0</v>
      </c>
      <c r="P72" s="13">
        <f t="shared" si="59"/>
        <v>0</v>
      </c>
      <c r="Q72" s="14">
        <f t="shared" si="60"/>
        <v>0</v>
      </c>
      <c r="R72" s="13">
        <f t="shared" si="61"/>
        <v>0</v>
      </c>
      <c r="S72" s="13">
        <f t="shared" si="62"/>
        <v>0</v>
      </c>
      <c r="T72" s="13">
        <f t="shared" si="63"/>
        <v>0</v>
      </c>
      <c r="U72" t="e">
        <f t="shared" si="64"/>
        <v>#DIV/0!</v>
      </c>
      <c r="V72" t="e">
        <f t="shared" si="65"/>
        <v>#DIV/0!</v>
      </c>
    </row>
    <row r="73" spans="1:23" x14ac:dyDescent="0.2">
      <c r="A73" t="s">
        <v>1</v>
      </c>
      <c r="B73" t="s">
        <v>47</v>
      </c>
      <c r="C73" s="14" t="s">
        <v>134</v>
      </c>
      <c r="D73" s="41">
        <v>0</v>
      </c>
      <c r="E73" s="41">
        <v>0</v>
      </c>
      <c r="F73" s="41">
        <v>0</v>
      </c>
      <c r="G73" s="8" t="e">
        <f>F73/E73</f>
        <v>#DIV/0!</v>
      </c>
      <c r="H73" s="9">
        <f t="shared" si="53"/>
        <v>0</v>
      </c>
      <c r="I73" s="10">
        <f t="shared" si="54"/>
        <v>0</v>
      </c>
      <c r="J73" s="10">
        <f t="shared" si="55"/>
        <v>0</v>
      </c>
      <c r="K73" s="10">
        <f t="shared" si="56"/>
        <v>0</v>
      </c>
      <c r="L73" s="42">
        <v>39</v>
      </c>
      <c r="M73" s="42">
        <v>80</v>
      </c>
      <c r="N73" s="10">
        <f t="shared" si="57"/>
        <v>2.0512820512820511</v>
      </c>
      <c r="O73" s="12">
        <f t="shared" si="58"/>
        <v>0</v>
      </c>
      <c r="P73" s="13">
        <f t="shared" si="59"/>
        <v>0</v>
      </c>
      <c r="Q73" s="14">
        <f t="shared" si="60"/>
        <v>0</v>
      </c>
      <c r="R73" s="13">
        <f t="shared" si="61"/>
        <v>0</v>
      </c>
      <c r="S73" s="13">
        <f t="shared" si="62"/>
        <v>0</v>
      </c>
      <c r="T73" s="13">
        <f t="shared" si="63"/>
        <v>0</v>
      </c>
      <c r="U73" t="e">
        <f>R73/P73*100</f>
        <v>#DIV/0!</v>
      </c>
      <c r="V73" t="e">
        <f>((2*(Q73^0.5))/P73)*100</f>
        <v>#DIV/0!</v>
      </c>
      <c r="W73">
        <f t="shared" si="66"/>
        <v>0</v>
      </c>
    </row>
    <row r="74" spans="1:23" x14ac:dyDescent="0.2">
      <c r="A74" t="s">
        <v>1</v>
      </c>
      <c r="B74" t="s">
        <v>39</v>
      </c>
      <c r="C74" s="14" t="s">
        <v>134</v>
      </c>
      <c r="D74" s="41">
        <v>1</v>
      </c>
      <c r="E74" s="41">
        <v>0</v>
      </c>
      <c r="F74" s="41">
        <v>0</v>
      </c>
      <c r="G74" s="8" t="e">
        <f t="shared" si="52"/>
        <v>#DIV/0!</v>
      </c>
      <c r="H74" s="9">
        <f t="shared" si="53"/>
        <v>1</v>
      </c>
      <c r="I74" s="10">
        <f t="shared" si="54"/>
        <v>0</v>
      </c>
      <c r="J74" s="10">
        <f t="shared" si="55"/>
        <v>0</v>
      </c>
      <c r="K74" s="10">
        <f t="shared" si="56"/>
        <v>0</v>
      </c>
      <c r="L74" s="42">
        <v>39</v>
      </c>
      <c r="M74" s="42">
        <v>80</v>
      </c>
      <c r="N74" s="10">
        <f t="shared" si="57"/>
        <v>2.0512820512820511</v>
      </c>
      <c r="O74" s="12">
        <f t="shared" si="58"/>
        <v>2.0512820512820511</v>
      </c>
      <c r="P74" s="13">
        <f t="shared" si="59"/>
        <v>2.0512820512820511</v>
      </c>
      <c r="Q74" s="14">
        <f t="shared" si="60"/>
        <v>0</v>
      </c>
      <c r="R74" s="13">
        <f t="shared" si="61"/>
        <v>0</v>
      </c>
      <c r="S74" s="13">
        <f t="shared" si="62"/>
        <v>2.0512820512820511</v>
      </c>
      <c r="T74" s="13">
        <f t="shared" si="63"/>
        <v>2.0512820512820511</v>
      </c>
      <c r="U74">
        <f>R74/P74*100</f>
        <v>0</v>
      </c>
      <c r="V74">
        <f>((2*(Q74^0.5))/P74)*100</f>
        <v>0</v>
      </c>
      <c r="W74">
        <f t="shared" si="66"/>
        <v>2.0512820512820511</v>
      </c>
    </row>
    <row r="75" spans="1:23" x14ac:dyDescent="0.2">
      <c r="A75" t="s">
        <v>1</v>
      </c>
      <c r="B75" t="s">
        <v>40</v>
      </c>
      <c r="C75" s="14" t="s">
        <v>134</v>
      </c>
      <c r="D75" s="41">
        <f>SUM(D70:D74)</f>
        <v>16</v>
      </c>
      <c r="E75" s="41">
        <f>SUM(E69:E74)</f>
        <v>7</v>
      </c>
      <c r="F75" s="41">
        <v>0</v>
      </c>
      <c r="G75" s="8">
        <f t="shared" si="52"/>
        <v>0</v>
      </c>
      <c r="H75" s="9">
        <f t="shared" si="53"/>
        <v>128</v>
      </c>
      <c r="I75" s="10">
        <f>((E75+1)*(D75+F75+1)*(E75-F75)*D75)/(((F75+1)^2)*(F75+2))</f>
        <v>7616</v>
      </c>
      <c r="J75" s="10">
        <f t="shared" si="55"/>
        <v>87.26969691708571</v>
      </c>
      <c r="K75" s="10">
        <f t="shared" si="56"/>
        <v>171.04860595748798</v>
      </c>
      <c r="L75" s="42">
        <v>39</v>
      </c>
      <c r="M75" s="42">
        <v>80</v>
      </c>
      <c r="N75" s="10">
        <f t="shared" si="57"/>
        <v>2.0512820512820511</v>
      </c>
      <c r="O75" s="12">
        <f t="shared" si="58"/>
        <v>32.820512820512818</v>
      </c>
      <c r="P75" s="13">
        <f t="shared" si="59"/>
        <v>262.56410256410254</v>
      </c>
      <c r="Q75" s="14">
        <f t="shared" si="60"/>
        <v>31080.184089414852</v>
      </c>
      <c r="R75" s="13">
        <f t="shared" si="61"/>
        <v>345.53962898327035</v>
      </c>
      <c r="S75" s="13">
        <f t="shared" si="62"/>
        <v>-82.975526419167807</v>
      </c>
      <c r="T75" s="13">
        <f t="shared" si="63"/>
        <v>608.10373154737294</v>
      </c>
      <c r="U75">
        <f t="shared" ref="U75:U77" si="67">R75/P75*100</f>
        <v>131.60200713230023</v>
      </c>
      <c r="V75">
        <f t="shared" ref="V75:V77" si="68">((2*(Q75^0.5))/P75)*100</f>
        <v>134.2877623798982</v>
      </c>
      <c r="W75">
        <f t="shared" si="66"/>
        <v>262.56410256410254</v>
      </c>
    </row>
    <row r="76" spans="1:23" x14ac:dyDescent="0.2">
      <c r="A76" t="s">
        <v>1</v>
      </c>
      <c r="B76" t="s">
        <v>20</v>
      </c>
      <c r="C76" s="14" t="s">
        <v>134</v>
      </c>
      <c r="D76" s="41">
        <v>0</v>
      </c>
      <c r="E76" s="41">
        <v>0</v>
      </c>
      <c r="F76" s="41">
        <v>0</v>
      </c>
      <c r="G76" s="8" t="e">
        <f t="shared" si="52"/>
        <v>#DIV/0!</v>
      </c>
      <c r="H76" s="9">
        <f t="shared" si="53"/>
        <v>0</v>
      </c>
      <c r="I76" s="10">
        <f t="shared" ref="I76:I77" si="69">((E76+1)*(D76+F76+1)*(E76-F76)*D76)/(((F76+1)^2)*(F76+2))</f>
        <v>0</v>
      </c>
      <c r="J76" s="10">
        <f t="shared" si="55"/>
        <v>0</v>
      </c>
      <c r="K76" s="10">
        <f t="shared" si="56"/>
        <v>0</v>
      </c>
      <c r="L76" s="42">
        <v>39</v>
      </c>
      <c r="M76" s="42">
        <v>80</v>
      </c>
      <c r="N76" s="10">
        <f t="shared" si="57"/>
        <v>2.0512820512820511</v>
      </c>
      <c r="O76" s="12">
        <f t="shared" si="58"/>
        <v>0</v>
      </c>
      <c r="P76" s="13">
        <f t="shared" si="59"/>
        <v>0</v>
      </c>
      <c r="Q76" s="14">
        <f t="shared" si="60"/>
        <v>0</v>
      </c>
      <c r="R76" s="13">
        <f t="shared" si="61"/>
        <v>0</v>
      </c>
      <c r="S76" s="13">
        <f t="shared" si="62"/>
        <v>0</v>
      </c>
      <c r="T76" s="13">
        <f t="shared" si="63"/>
        <v>0</v>
      </c>
      <c r="U76" t="e">
        <f t="shared" si="67"/>
        <v>#DIV/0!</v>
      </c>
      <c r="V76" t="e">
        <f t="shared" si="68"/>
        <v>#DIV/0!</v>
      </c>
      <c r="W76">
        <f t="shared" si="66"/>
        <v>0</v>
      </c>
    </row>
    <row r="77" spans="1:23" x14ac:dyDescent="0.2">
      <c r="A77" t="s">
        <v>1</v>
      </c>
      <c r="B77" t="s">
        <v>38</v>
      </c>
      <c r="C77" s="14" t="s">
        <v>134</v>
      </c>
      <c r="D77" s="41">
        <v>151</v>
      </c>
      <c r="E77" s="41">
        <v>27</v>
      </c>
      <c r="F77" s="41">
        <v>0</v>
      </c>
      <c r="G77" s="8">
        <f t="shared" si="52"/>
        <v>0</v>
      </c>
      <c r="H77" s="9">
        <f t="shared" si="53"/>
        <v>4228</v>
      </c>
      <c r="I77" s="10">
        <f t="shared" si="69"/>
        <v>8675856</v>
      </c>
      <c r="J77" s="10">
        <f t="shared" si="55"/>
        <v>2945.4806059453185</v>
      </c>
      <c r="K77" s="10">
        <f t="shared" si="56"/>
        <v>5773.1419876528244</v>
      </c>
      <c r="L77" s="42">
        <v>39</v>
      </c>
      <c r="M77" s="42">
        <v>80</v>
      </c>
      <c r="N77" s="10">
        <f t="shared" si="57"/>
        <v>2.0512820512820511</v>
      </c>
      <c r="O77" s="12">
        <f t="shared" si="58"/>
        <v>309.74358974358972</v>
      </c>
      <c r="P77" s="13">
        <f t="shared" si="59"/>
        <v>8672.8205128205118</v>
      </c>
      <c r="Q77" s="14">
        <f t="shared" si="60"/>
        <v>36382815.62130177</v>
      </c>
      <c r="R77" s="13">
        <f t="shared" si="61"/>
        <v>11822.361206239339</v>
      </c>
      <c r="S77" s="13">
        <f t="shared" si="62"/>
        <v>-3149.5406934188268</v>
      </c>
      <c r="T77" s="13">
        <f t="shared" si="63"/>
        <v>20495.181719059852</v>
      </c>
      <c r="U77">
        <f t="shared" si="67"/>
        <v>136.31506830751368</v>
      </c>
      <c r="V77">
        <f t="shared" si="68"/>
        <v>139.09700847705477</v>
      </c>
      <c r="W77">
        <f t="shared" si="66"/>
        <v>8672.8205128205118</v>
      </c>
    </row>
    <row r="78" spans="1:23" x14ac:dyDescent="0.2">
      <c r="F78" s="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C910F-BE32-FE4A-98C4-1DE9C400AF5D}">
  <sheetPr>
    <tabColor rgb="FFFFFF00"/>
  </sheetPr>
  <dimension ref="A1:W78"/>
  <sheetViews>
    <sheetView topLeftCell="A38" zoomScale="110" zoomScaleNormal="110" workbookViewId="0">
      <selection activeCell="H67" sqref="H67"/>
    </sheetView>
  </sheetViews>
  <sheetFormatPr baseColWidth="10" defaultRowHeight="16" x14ac:dyDescent="0.2"/>
  <sheetData>
    <row r="1" spans="1:23" x14ac:dyDescent="0.2">
      <c r="A1" t="s">
        <v>143</v>
      </c>
      <c r="D1" s="26"/>
    </row>
    <row r="2" spans="1:23" ht="70" x14ac:dyDescent="0.2">
      <c r="A2" s="4" t="s">
        <v>2</v>
      </c>
      <c r="B2" s="4" t="s">
        <v>0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59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4" t="s">
        <v>58</v>
      </c>
      <c r="Q2" s="4" t="s">
        <v>17</v>
      </c>
      <c r="R2" s="4" t="s">
        <v>11</v>
      </c>
      <c r="S2" s="4" t="s">
        <v>35</v>
      </c>
      <c r="T2" s="4" t="s">
        <v>34</v>
      </c>
      <c r="U2" s="6" t="s">
        <v>28</v>
      </c>
      <c r="V2" s="6" t="s">
        <v>29</v>
      </c>
      <c r="W2" s="4" t="s">
        <v>64</v>
      </c>
    </row>
    <row r="3" spans="1:23" x14ac:dyDescent="0.2">
      <c r="A3" t="s">
        <v>1</v>
      </c>
      <c r="B3" s="14" t="s">
        <v>18</v>
      </c>
      <c r="C3" s="14" t="s">
        <v>144</v>
      </c>
      <c r="D3" s="41"/>
      <c r="E3" s="41"/>
      <c r="F3" s="41"/>
      <c r="G3" s="8" t="e">
        <f>F3/E3</f>
        <v>#DIV/0!</v>
      </c>
      <c r="H3" s="9">
        <f>((D3)*(E3+1))/(F3+1)</f>
        <v>0</v>
      </c>
      <c r="I3" s="10">
        <f>((E3+1)*(D3+F3+1)*(E3-F3)*D3)/(((F3+1)^2)*(F3+2))</f>
        <v>0</v>
      </c>
      <c r="J3" s="10">
        <f>SQRT(I3)</f>
        <v>0</v>
      </c>
      <c r="K3" s="10">
        <f>1.96*(J3)</f>
        <v>0</v>
      </c>
      <c r="L3" s="42"/>
      <c r="M3" s="42"/>
      <c r="N3" s="10" t="e">
        <f>M3/L3</f>
        <v>#DIV/0!</v>
      </c>
      <c r="O3" s="12" t="e">
        <f>D3*N3</f>
        <v>#DIV/0!</v>
      </c>
      <c r="P3" s="13" t="e">
        <f>H3*N3</f>
        <v>#DIV/0!</v>
      </c>
      <c r="Q3" s="14" t="e">
        <f>((E3+1)*(O3+F3+1)*(E3-F3)*O3)/(((F3+1)^2)*(F3+2))</f>
        <v>#DIV/0!</v>
      </c>
      <c r="R3" s="13" t="e">
        <f>1.96*SQRT(Q3)</f>
        <v>#DIV/0!</v>
      </c>
      <c r="S3" s="13" t="e">
        <f>P3-R3</f>
        <v>#DIV/0!</v>
      </c>
      <c r="T3" s="13" t="e">
        <f>P3+R3</f>
        <v>#DIV/0!</v>
      </c>
      <c r="U3" s="14" t="e">
        <f>R3/P3*100</f>
        <v>#DIV/0!</v>
      </c>
      <c r="V3" s="14" t="e">
        <f>((2*(Q3^0.5))/P3)*100</f>
        <v>#DIV/0!</v>
      </c>
      <c r="W3" t="e">
        <f t="shared" ref="W3:W5" si="0">H3*(M3/L3)</f>
        <v>#DIV/0!</v>
      </c>
    </row>
    <row r="4" spans="1:23" x14ac:dyDescent="0.2">
      <c r="A4" t="s">
        <v>1</v>
      </c>
      <c r="B4" t="s">
        <v>19</v>
      </c>
      <c r="C4" s="14" t="s">
        <v>144</v>
      </c>
      <c r="D4" s="41"/>
      <c r="E4" s="41"/>
      <c r="F4" s="41"/>
      <c r="G4" s="8" t="e">
        <f t="shared" ref="G4:G5" si="1">F4/E4</f>
        <v>#DIV/0!</v>
      </c>
      <c r="H4" s="9">
        <f>((D4)*(E4+1))/(F4+1)</f>
        <v>0</v>
      </c>
      <c r="I4" s="10">
        <f>((E4+1)*(D4+F4+1)*(E4-F4)*D4)/(((F4+1)^2)*(F4+2))</f>
        <v>0</v>
      </c>
      <c r="J4" s="10">
        <f>SQRT(I4)</f>
        <v>0</v>
      </c>
      <c r="K4" s="10">
        <f>1.96*(J4)</f>
        <v>0</v>
      </c>
      <c r="L4" s="42"/>
      <c r="M4" s="42"/>
      <c r="N4" s="10" t="e">
        <f>M4/L4</f>
        <v>#DIV/0!</v>
      </c>
      <c r="O4" s="12" t="e">
        <f>D4*N4</f>
        <v>#DIV/0!</v>
      </c>
      <c r="P4" s="13" t="e">
        <f>H4*N4</f>
        <v>#DIV/0!</v>
      </c>
      <c r="Q4" s="14" t="e">
        <f>((E4+1)*(O4+F4+1)*(E4-F4)*O4)/(((F4+1)^2)*(F4+2))</f>
        <v>#DIV/0!</v>
      </c>
      <c r="R4" s="13" t="e">
        <f>1.96*SQRT(Q4)</f>
        <v>#DIV/0!</v>
      </c>
      <c r="S4" s="13" t="e">
        <f>P4-R4</f>
        <v>#DIV/0!</v>
      </c>
      <c r="T4" s="13" t="e">
        <f>P4+R4</f>
        <v>#DIV/0!</v>
      </c>
      <c r="U4" t="e">
        <f>R4/P4*100</f>
        <v>#DIV/0!</v>
      </c>
      <c r="V4" t="e">
        <f>((2*(Q4^0.5))/P4)*100</f>
        <v>#DIV/0!</v>
      </c>
      <c r="W4" t="e">
        <f>H4*(M4/L4)</f>
        <v>#DIV/0!</v>
      </c>
    </row>
    <row r="5" spans="1:23" x14ac:dyDescent="0.2">
      <c r="A5" t="s">
        <v>1</v>
      </c>
      <c r="B5" t="s">
        <v>41</v>
      </c>
      <c r="C5" s="14" t="s">
        <v>144</v>
      </c>
      <c r="D5">
        <f>SUM(D3:D4)</f>
        <v>0</v>
      </c>
      <c r="E5">
        <f>SUM(E3:E4)</f>
        <v>0</v>
      </c>
      <c r="F5" s="16">
        <f>SUM(F3:F4)</f>
        <v>0</v>
      </c>
      <c r="G5" s="8" t="e">
        <f t="shared" si="1"/>
        <v>#DIV/0!</v>
      </c>
      <c r="H5" s="9">
        <f>((D5)*(E5+1))/(F5+1)</f>
        <v>0</v>
      </c>
      <c r="I5" s="10">
        <f>((E5+1)*(D5+F5+1)*(E5-F5)*D5)/(((F5+1)^2)*(F5+2))</f>
        <v>0</v>
      </c>
      <c r="J5" s="10">
        <f>SQRT(I5)</f>
        <v>0</v>
      </c>
      <c r="K5" s="10">
        <f>1.96*(J5)</f>
        <v>0</v>
      </c>
      <c r="L5" s="29"/>
      <c r="M5" s="29"/>
      <c r="N5" s="10" t="e">
        <f>M5/L5</f>
        <v>#DIV/0!</v>
      </c>
      <c r="O5" s="12" t="e">
        <f>D5*N5</f>
        <v>#DIV/0!</v>
      </c>
      <c r="P5" s="13" t="e">
        <f>H5*N5</f>
        <v>#DIV/0!</v>
      </c>
      <c r="Q5" s="14" t="e">
        <f>((E5+1)*(O5+F5+1)*(E5-F5)*O5)/(((F5+1)^2)*(F5+2))</f>
        <v>#DIV/0!</v>
      </c>
      <c r="R5" s="13" t="e">
        <f>1.96*SQRT(Q5)</f>
        <v>#DIV/0!</v>
      </c>
      <c r="S5" s="13" t="e">
        <f>P5-R5</f>
        <v>#DIV/0!</v>
      </c>
      <c r="T5" s="13" t="e">
        <f>P5+R5</f>
        <v>#DIV/0!</v>
      </c>
      <c r="U5" s="14" t="e">
        <f>R5/P5*100</f>
        <v>#DIV/0!</v>
      </c>
      <c r="V5" s="14" t="e">
        <f>((2*(Q5^0.5))/P5)*100</f>
        <v>#DIV/0!</v>
      </c>
      <c r="W5" t="e">
        <f t="shared" si="0"/>
        <v>#DIV/0!</v>
      </c>
    </row>
    <row r="9" spans="1:23" x14ac:dyDescent="0.2">
      <c r="A9" t="s">
        <v>145</v>
      </c>
    </row>
    <row r="10" spans="1:23" ht="70" x14ac:dyDescent="0.2">
      <c r="A10" s="4" t="s">
        <v>2</v>
      </c>
      <c r="B10" s="4" t="s">
        <v>0</v>
      </c>
      <c r="C10" s="4" t="s">
        <v>3</v>
      </c>
      <c r="D10" s="4" t="s">
        <v>4</v>
      </c>
      <c r="E10" s="4" t="s">
        <v>5</v>
      </c>
      <c r="F10" s="4" t="s">
        <v>6</v>
      </c>
      <c r="G10" s="4" t="s">
        <v>7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4" t="s">
        <v>16</v>
      </c>
      <c r="Q10" s="4" t="s">
        <v>17</v>
      </c>
      <c r="R10" s="4" t="s">
        <v>11</v>
      </c>
      <c r="S10" s="4"/>
      <c r="T10" s="4"/>
      <c r="U10" s="6"/>
      <c r="V10" s="6"/>
      <c r="W10" t="s">
        <v>64</v>
      </c>
    </row>
    <row r="11" spans="1:23" x14ac:dyDescent="0.2">
      <c r="A11" t="s">
        <v>1</v>
      </c>
      <c r="B11" t="s">
        <v>31</v>
      </c>
      <c r="C11" s="14" t="s">
        <v>144</v>
      </c>
      <c r="D11" s="41"/>
      <c r="E11" s="41"/>
      <c r="F11" s="41"/>
      <c r="G11" s="8" t="e">
        <f t="shared" ref="G11:G19" si="2">F11/E11</f>
        <v>#DIV/0!</v>
      </c>
      <c r="H11" s="9">
        <f t="shared" ref="H11:H18" si="3">((D11)*(E11+1))/(F11+1)</f>
        <v>0</v>
      </c>
      <c r="I11" s="10">
        <f t="shared" ref="I11:I19" si="4">((E11+1)*(D11+F11+1)*(E11-F11)*D11)/(((F11+1)^2)*(F11+2))</f>
        <v>0</v>
      </c>
      <c r="J11" s="10">
        <f t="shared" ref="J11:J19" si="5">SQRT(I11)</f>
        <v>0</v>
      </c>
      <c r="K11" s="10">
        <f t="shared" ref="K11:K19" si="6">1.96*(J11)</f>
        <v>0</v>
      </c>
      <c r="L11" s="42"/>
      <c r="M11" s="42"/>
      <c r="N11" s="10" t="e">
        <f t="shared" ref="N11:N19" si="7">M11/L11</f>
        <v>#DIV/0!</v>
      </c>
      <c r="O11" s="12" t="e">
        <f t="shared" ref="O11:O19" si="8">D11*N11</f>
        <v>#DIV/0!</v>
      </c>
      <c r="P11" s="13" t="e">
        <f t="shared" ref="P11:P19" si="9">H11*N11</f>
        <v>#DIV/0!</v>
      </c>
      <c r="Q11" s="14" t="e">
        <f t="shared" ref="Q11:Q19" si="10">((E11+1)*(O11+F11+1)*(E11-F11)*O11)/(((F11+1)^2)*(F11+2))</f>
        <v>#DIV/0!</v>
      </c>
      <c r="R11" s="13" t="e">
        <f t="shared" ref="R11:R19" si="11">1.96*SQRT(Q11)</f>
        <v>#DIV/0!</v>
      </c>
      <c r="S11" s="13" t="e">
        <f t="shared" ref="S11:S19" si="12">P11-R11</f>
        <v>#DIV/0!</v>
      </c>
      <c r="T11" s="13" t="e">
        <f t="shared" ref="T11:T19" si="13">P11+R11</f>
        <v>#DIV/0!</v>
      </c>
      <c r="U11" t="e">
        <f>R11/P11*100</f>
        <v>#DIV/0!</v>
      </c>
      <c r="V11" t="e">
        <f>((2*(Q11^0.5))/P11)*100</f>
        <v>#DIV/0!</v>
      </c>
      <c r="W11" t="e">
        <f>H11*(M11/L11)</f>
        <v>#DIV/0!</v>
      </c>
    </row>
    <row r="12" spans="1:23" x14ac:dyDescent="0.2">
      <c r="A12" s="14" t="s">
        <v>1</v>
      </c>
      <c r="B12" s="23" t="s">
        <v>21</v>
      </c>
      <c r="C12" s="14" t="s">
        <v>144</v>
      </c>
      <c r="D12" s="41"/>
      <c r="E12" s="41"/>
      <c r="F12" s="41"/>
      <c r="G12" s="8" t="e">
        <f t="shared" si="2"/>
        <v>#DIV/0!</v>
      </c>
      <c r="H12" s="9">
        <f t="shared" si="3"/>
        <v>0</v>
      </c>
      <c r="I12" s="10">
        <f t="shared" si="4"/>
        <v>0</v>
      </c>
      <c r="J12" s="10">
        <f t="shared" si="5"/>
        <v>0</v>
      </c>
      <c r="K12" s="10">
        <f t="shared" si="6"/>
        <v>0</v>
      </c>
      <c r="L12" s="42"/>
      <c r="M12" s="42"/>
      <c r="N12" s="10" t="e">
        <f t="shared" si="7"/>
        <v>#DIV/0!</v>
      </c>
      <c r="O12" s="12" t="e">
        <f t="shared" si="8"/>
        <v>#DIV/0!</v>
      </c>
      <c r="P12" s="13" t="e">
        <f t="shared" si="9"/>
        <v>#DIV/0!</v>
      </c>
      <c r="Q12" s="14" t="e">
        <f>((E12+1)*(O12+F12+1)*(E12-F12)*O12)/(((F12+1)^2)*(F12+2))</f>
        <v>#DIV/0!</v>
      </c>
      <c r="R12" s="13" t="e">
        <f t="shared" si="11"/>
        <v>#DIV/0!</v>
      </c>
      <c r="S12" s="13" t="e">
        <f t="shared" si="12"/>
        <v>#DIV/0!</v>
      </c>
      <c r="T12" s="13" t="e">
        <f t="shared" si="13"/>
        <v>#DIV/0!</v>
      </c>
      <c r="U12" s="14" t="e">
        <f t="shared" ref="U12:U19" si="14">R12/P12*100</f>
        <v>#DIV/0!</v>
      </c>
      <c r="V12" s="14" t="e">
        <f t="shared" ref="V12:V19" si="15">((2*(Q12^0.5))/P12)*100</f>
        <v>#DIV/0!</v>
      </c>
      <c r="W12" t="e">
        <f t="shared" ref="W12:W19" si="16">H12*(M12/L12)</f>
        <v>#DIV/0!</v>
      </c>
    </row>
    <row r="13" spans="1:23" x14ac:dyDescent="0.2">
      <c r="A13" t="s">
        <v>1</v>
      </c>
      <c r="B13" s="15" t="s">
        <v>25</v>
      </c>
      <c r="C13" s="14" t="s">
        <v>144</v>
      </c>
      <c r="D13" s="41"/>
      <c r="E13" s="41"/>
      <c r="F13" s="41"/>
      <c r="G13" s="8" t="e">
        <f t="shared" si="2"/>
        <v>#DIV/0!</v>
      </c>
      <c r="H13" s="9">
        <f t="shared" si="3"/>
        <v>0</v>
      </c>
      <c r="I13" s="10">
        <f t="shared" si="4"/>
        <v>0</v>
      </c>
      <c r="J13" s="10">
        <f t="shared" si="5"/>
        <v>0</v>
      </c>
      <c r="K13" s="10">
        <f t="shared" si="6"/>
        <v>0</v>
      </c>
      <c r="L13" s="42"/>
      <c r="M13" s="42"/>
      <c r="N13" s="10" t="e">
        <f t="shared" si="7"/>
        <v>#DIV/0!</v>
      </c>
      <c r="O13" s="12" t="e">
        <f>D13*N13</f>
        <v>#DIV/0!</v>
      </c>
      <c r="P13" s="13" t="e">
        <f t="shared" si="9"/>
        <v>#DIV/0!</v>
      </c>
      <c r="Q13" s="14" t="e">
        <f t="shared" si="10"/>
        <v>#DIV/0!</v>
      </c>
      <c r="R13" s="13" t="e">
        <f t="shared" si="11"/>
        <v>#DIV/0!</v>
      </c>
      <c r="S13" s="13" t="e">
        <f t="shared" si="12"/>
        <v>#DIV/0!</v>
      </c>
      <c r="T13" s="13" t="e">
        <f t="shared" si="13"/>
        <v>#DIV/0!</v>
      </c>
      <c r="U13" t="e">
        <f t="shared" si="14"/>
        <v>#DIV/0!</v>
      </c>
      <c r="V13" t="e">
        <f t="shared" si="15"/>
        <v>#DIV/0!</v>
      </c>
    </row>
    <row r="14" spans="1:23" x14ac:dyDescent="0.2">
      <c r="A14" t="s">
        <v>1</v>
      </c>
      <c r="B14" t="s">
        <v>26</v>
      </c>
      <c r="C14" s="14" t="s">
        <v>144</v>
      </c>
      <c r="D14" s="41"/>
      <c r="E14" s="41"/>
      <c r="F14" s="41"/>
      <c r="G14" s="8" t="e">
        <f t="shared" si="2"/>
        <v>#DIV/0!</v>
      </c>
      <c r="H14" s="9">
        <f t="shared" si="3"/>
        <v>0</v>
      </c>
      <c r="I14" s="10">
        <f t="shared" si="4"/>
        <v>0</v>
      </c>
      <c r="J14" s="10">
        <f t="shared" si="5"/>
        <v>0</v>
      </c>
      <c r="K14" s="10">
        <f t="shared" si="6"/>
        <v>0</v>
      </c>
      <c r="L14" s="42"/>
      <c r="M14" s="42"/>
      <c r="N14" s="10" t="e">
        <f t="shared" si="7"/>
        <v>#DIV/0!</v>
      </c>
      <c r="O14" s="12" t="e">
        <f t="shared" ref="O14" si="17">D14*N14</f>
        <v>#DIV/0!</v>
      </c>
      <c r="P14" s="13" t="e">
        <f t="shared" si="9"/>
        <v>#DIV/0!</v>
      </c>
      <c r="Q14" s="14" t="e">
        <f t="shared" si="10"/>
        <v>#DIV/0!</v>
      </c>
      <c r="R14" s="13" t="e">
        <f t="shared" si="11"/>
        <v>#DIV/0!</v>
      </c>
      <c r="S14" s="13" t="e">
        <f t="shared" si="12"/>
        <v>#DIV/0!</v>
      </c>
      <c r="T14" s="13" t="e">
        <f t="shared" si="13"/>
        <v>#DIV/0!</v>
      </c>
      <c r="U14" t="e">
        <f t="shared" si="14"/>
        <v>#DIV/0!</v>
      </c>
      <c r="V14" t="e">
        <f t="shared" si="15"/>
        <v>#DIV/0!</v>
      </c>
    </row>
    <row r="15" spans="1:23" x14ac:dyDescent="0.2">
      <c r="A15" t="s">
        <v>1</v>
      </c>
      <c r="B15" t="s">
        <v>47</v>
      </c>
      <c r="C15" s="14" t="s">
        <v>144</v>
      </c>
      <c r="D15" s="41"/>
      <c r="E15" s="41"/>
      <c r="F15" s="41"/>
      <c r="G15" s="8" t="e">
        <f t="shared" si="2"/>
        <v>#DIV/0!</v>
      </c>
      <c r="H15" s="9">
        <f t="shared" si="3"/>
        <v>0</v>
      </c>
      <c r="I15" s="10">
        <f t="shared" si="4"/>
        <v>0</v>
      </c>
      <c r="J15" s="10">
        <f t="shared" si="5"/>
        <v>0</v>
      </c>
      <c r="K15" s="10">
        <f t="shared" si="6"/>
        <v>0</v>
      </c>
      <c r="L15" s="42"/>
      <c r="M15" s="42"/>
      <c r="N15" s="10" t="e">
        <f t="shared" si="7"/>
        <v>#DIV/0!</v>
      </c>
      <c r="O15" s="12" t="e">
        <f t="shared" si="8"/>
        <v>#DIV/0!</v>
      </c>
      <c r="P15" s="13" t="e">
        <f t="shared" si="9"/>
        <v>#DIV/0!</v>
      </c>
      <c r="Q15" s="14" t="e">
        <f t="shared" si="10"/>
        <v>#DIV/0!</v>
      </c>
      <c r="R15" s="13" t="e">
        <f t="shared" si="11"/>
        <v>#DIV/0!</v>
      </c>
      <c r="S15" s="13" t="e">
        <f t="shared" si="12"/>
        <v>#DIV/0!</v>
      </c>
      <c r="T15" s="13" t="e">
        <f t="shared" si="13"/>
        <v>#DIV/0!</v>
      </c>
      <c r="U15" t="e">
        <f>R15/P15*100</f>
        <v>#DIV/0!</v>
      </c>
      <c r="V15" t="e">
        <f>((2*(Q15^0.5))/P15)*100</f>
        <v>#DIV/0!</v>
      </c>
      <c r="W15" t="e">
        <f t="shared" si="16"/>
        <v>#DIV/0!</v>
      </c>
    </row>
    <row r="16" spans="1:23" x14ac:dyDescent="0.2">
      <c r="A16" t="s">
        <v>1</v>
      </c>
      <c r="B16" t="s">
        <v>39</v>
      </c>
      <c r="C16" s="14" t="s">
        <v>144</v>
      </c>
      <c r="D16" s="41"/>
      <c r="E16" s="41"/>
      <c r="F16" s="41"/>
      <c r="G16" s="8" t="e">
        <f t="shared" si="2"/>
        <v>#DIV/0!</v>
      </c>
      <c r="H16" s="9">
        <f t="shared" si="3"/>
        <v>0</v>
      </c>
      <c r="I16" s="10">
        <f t="shared" si="4"/>
        <v>0</v>
      </c>
      <c r="J16" s="10">
        <f t="shared" si="5"/>
        <v>0</v>
      </c>
      <c r="K16" s="10">
        <f t="shared" si="6"/>
        <v>0</v>
      </c>
      <c r="L16" s="42"/>
      <c r="M16" s="42"/>
      <c r="N16" s="10" t="e">
        <f t="shared" si="7"/>
        <v>#DIV/0!</v>
      </c>
      <c r="O16" s="12" t="e">
        <f t="shared" si="8"/>
        <v>#DIV/0!</v>
      </c>
      <c r="P16" s="13" t="e">
        <f t="shared" si="9"/>
        <v>#DIV/0!</v>
      </c>
      <c r="Q16" s="14" t="e">
        <f t="shared" si="10"/>
        <v>#DIV/0!</v>
      </c>
      <c r="R16" s="13" t="e">
        <f t="shared" si="11"/>
        <v>#DIV/0!</v>
      </c>
      <c r="S16" s="13" t="e">
        <f t="shared" si="12"/>
        <v>#DIV/0!</v>
      </c>
      <c r="T16" s="13" t="e">
        <f t="shared" si="13"/>
        <v>#DIV/0!</v>
      </c>
      <c r="U16" t="e">
        <f>R16/P16*100</f>
        <v>#DIV/0!</v>
      </c>
      <c r="V16" t="e">
        <f>((2*(Q16^0.5))/P16)*100</f>
        <v>#DIV/0!</v>
      </c>
      <c r="W16" t="e">
        <f t="shared" si="16"/>
        <v>#DIV/0!</v>
      </c>
    </row>
    <row r="17" spans="1:23" x14ac:dyDescent="0.2">
      <c r="A17" t="s">
        <v>1</v>
      </c>
      <c r="B17" t="s">
        <v>40</v>
      </c>
      <c r="C17" s="14" t="s">
        <v>144</v>
      </c>
      <c r="D17" s="41"/>
      <c r="E17" s="41"/>
      <c r="F17" s="41"/>
      <c r="G17" s="8" t="e">
        <f t="shared" si="2"/>
        <v>#DIV/0!</v>
      </c>
      <c r="H17" s="9">
        <f t="shared" si="3"/>
        <v>0</v>
      </c>
      <c r="I17" s="10">
        <f>((E17+1)*(D17+F17+1)*(E17-F17)*D17)/(((F17+1)^2)*(F17+2))</f>
        <v>0</v>
      </c>
      <c r="J17" s="10">
        <f t="shared" si="5"/>
        <v>0</v>
      </c>
      <c r="K17" s="10">
        <f t="shared" si="6"/>
        <v>0</v>
      </c>
      <c r="L17" s="42"/>
      <c r="M17" s="42"/>
      <c r="N17" s="10" t="e">
        <f t="shared" si="7"/>
        <v>#DIV/0!</v>
      </c>
      <c r="O17" s="12" t="e">
        <f t="shared" si="8"/>
        <v>#DIV/0!</v>
      </c>
      <c r="P17" s="13" t="e">
        <f t="shared" si="9"/>
        <v>#DIV/0!</v>
      </c>
      <c r="Q17" s="14" t="e">
        <f t="shared" si="10"/>
        <v>#DIV/0!</v>
      </c>
      <c r="R17" s="13" t="e">
        <f t="shared" si="11"/>
        <v>#DIV/0!</v>
      </c>
      <c r="S17" s="13" t="e">
        <f t="shared" si="12"/>
        <v>#DIV/0!</v>
      </c>
      <c r="T17" s="13" t="e">
        <f t="shared" si="13"/>
        <v>#DIV/0!</v>
      </c>
      <c r="U17" t="e">
        <f t="shared" si="14"/>
        <v>#DIV/0!</v>
      </c>
      <c r="V17" t="e">
        <f t="shared" si="15"/>
        <v>#DIV/0!</v>
      </c>
      <c r="W17" t="e">
        <f t="shared" si="16"/>
        <v>#DIV/0!</v>
      </c>
    </row>
    <row r="18" spans="1:23" x14ac:dyDescent="0.2">
      <c r="A18" t="s">
        <v>1</v>
      </c>
      <c r="B18" t="s">
        <v>20</v>
      </c>
      <c r="C18" s="14" t="s">
        <v>144</v>
      </c>
      <c r="D18" s="41"/>
      <c r="E18" s="41"/>
      <c r="F18" s="41"/>
      <c r="G18" s="8" t="e">
        <f t="shared" si="2"/>
        <v>#DIV/0!</v>
      </c>
      <c r="H18" s="9">
        <f t="shared" si="3"/>
        <v>0</v>
      </c>
      <c r="I18" s="10">
        <f t="shared" si="4"/>
        <v>0</v>
      </c>
      <c r="J18" s="10">
        <f t="shared" si="5"/>
        <v>0</v>
      </c>
      <c r="K18" s="10">
        <f t="shared" si="6"/>
        <v>0</v>
      </c>
      <c r="L18" s="42"/>
      <c r="M18" s="42"/>
      <c r="N18" s="10" t="e">
        <f t="shared" si="7"/>
        <v>#DIV/0!</v>
      </c>
      <c r="O18" s="12" t="e">
        <f t="shared" si="8"/>
        <v>#DIV/0!</v>
      </c>
      <c r="P18" s="13" t="e">
        <f t="shared" si="9"/>
        <v>#DIV/0!</v>
      </c>
      <c r="Q18" s="14" t="e">
        <f t="shared" si="10"/>
        <v>#DIV/0!</v>
      </c>
      <c r="R18" s="13" t="e">
        <f t="shared" si="11"/>
        <v>#DIV/0!</v>
      </c>
      <c r="S18" s="13" t="e">
        <f t="shared" si="12"/>
        <v>#DIV/0!</v>
      </c>
      <c r="T18" s="13" t="e">
        <f t="shared" si="13"/>
        <v>#DIV/0!</v>
      </c>
      <c r="U18" t="e">
        <f t="shared" si="14"/>
        <v>#DIV/0!</v>
      </c>
      <c r="V18" t="e">
        <f t="shared" si="15"/>
        <v>#DIV/0!</v>
      </c>
      <c r="W18" t="e">
        <f t="shared" si="16"/>
        <v>#DIV/0!</v>
      </c>
    </row>
    <row r="19" spans="1:23" x14ac:dyDescent="0.2">
      <c r="A19" t="s">
        <v>1</v>
      </c>
      <c r="B19" t="s">
        <v>38</v>
      </c>
      <c r="C19" s="14" t="s">
        <v>144</v>
      </c>
      <c r="D19" s="41"/>
      <c r="E19" s="41"/>
      <c r="F19" s="41"/>
      <c r="G19" s="8" t="e">
        <f t="shared" si="2"/>
        <v>#DIV/0!</v>
      </c>
      <c r="H19" s="9">
        <f>((D19)*(E19+1))/(F19+1)</f>
        <v>0</v>
      </c>
      <c r="I19" s="10">
        <f t="shared" si="4"/>
        <v>0</v>
      </c>
      <c r="J19" s="10">
        <f t="shared" si="5"/>
        <v>0</v>
      </c>
      <c r="K19" s="10">
        <f t="shared" si="6"/>
        <v>0</v>
      </c>
      <c r="L19" s="42"/>
      <c r="M19" s="42"/>
      <c r="N19" s="10" t="e">
        <f t="shared" si="7"/>
        <v>#DIV/0!</v>
      </c>
      <c r="O19" s="12" t="e">
        <f t="shared" si="8"/>
        <v>#DIV/0!</v>
      </c>
      <c r="P19" s="13" t="e">
        <f t="shared" si="9"/>
        <v>#DIV/0!</v>
      </c>
      <c r="Q19" s="14" t="e">
        <f t="shared" si="10"/>
        <v>#DIV/0!</v>
      </c>
      <c r="R19" s="13" t="e">
        <f t="shared" si="11"/>
        <v>#DIV/0!</v>
      </c>
      <c r="S19" s="13" t="e">
        <f t="shared" si="12"/>
        <v>#DIV/0!</v>
      </c>
      <c r="T19" s="13" t="e">
        <f t="shared" si="13"/>
        <v>#DIV/0!</v>
      </c>
      <c r="U19" t="e">
        <f t="shared" si="14"/>
        <v>#DIV/0!</v>
      </c>
      <c r="V19" t="e">
        <f t="shared" si="15"/>
        <v>#DIV/0!</v>
      </c>
      <c r="W19" t="e">
        <f t="shared" si="16"/>
        <v>#DIV/0!</v>
      </c>
    </row>
    <row r="20" spans="1:23" x14ac:dyDescent="0.2">
      <c r="M20" s="29"/>
    </row>
    <row r="22" spans="1:23" x14ac:dyDescent="0.2">
      <c r="E22" s="28"/>
    </row>
    <row r="23" spans="1:23" x14ac:dyDescent="0.2">
      <c r="B23" t="s">
        <v>54</v>
      </c>
      <c r="E23" s="28"/>
    </row>
    <row r="24" spans="1:23" x14ac:dyDescent="0.2">
      <c r="B24" t="s">
        <v>46</v>
      </c>
    </row>
    <row r="25" spans="1:23" x14ac:dyDescent="0.2">
      <c r="B25" t="s">
        <v>55</v>
      </c>
    </row>
    <row r="26" spans="1:23" x14ac:dyDescent="0.2">
      <c r="B26" t="s">
        <v>56</v>
      </c>
    </row>
    <row r="27" spans="1:23" x14ac:dyDescent="0.2">
      <c r="B27" t="s">
        <v>57</v>
      </c>
      <c r="I27" s="14"/>
      <c r="J27" s="14"/>
      <c r="K27" s="3"/>
    </row>
    <row r="28" spans="1:23" x14ac:dyDescent="0.2">
      <c r="B28" t="s">
        <v>61</v>
      </c>
      <c r="I28" s="14"/>
      <c r="J28" s="14"/>
    </row>
    <row r="29" spans="1:23" x14ac:dyDescent="0.2">
      <c r="B29" t="s">
        <v>60</v>
      </c>
      <c r="I29" s="14"/>
      <c r="J29" s="14"/>
    </row>
    <row r="30" spans="1:23" x14ac:dyDescent="0.2">
      <c r="B30" t="s">
        <v>62</v>
      </c>
      <c r="I30" s="14"/>
      <c r="J30" s="14"/>
    </row>
    <row r="31" spans="1:23" x14ac:dyDescent="0.2">
      <c r="B31" t="s">
        <v>63</v>
      </c>
      <c r="I31" s="14"/>
      <c r="J31" s="14"/>
    </row>
    <row r="32" spans="1:23" x14ac:dyDescent="0.2">
      <c r="I32" s="14"/>
      <c r="J32" s="14"/>
    </row>
    <row r="33" spans="1:23" x14ac:dyDescent="0.2">
      <c r="I33" s="14"/>
      <c r="J33" s="14"/>
    </row>
    <row r="34" spans="1:23" x14ac:dyDescent="0.2">
      <c r="I34" s="14"/>
      <c r="J34" s="14"/>
    </row>
    <row r="37" spans="1:23" x14ac:dyDescent="0.2">
      <c r="A37" s="38" t="s">
        <v>45</v>
      </c>
    </row>
    <row r="38" spans="1:23" ht="70" x14ac:dyDescent="0.2">
      <c r="A38" s="4" t="s">
        <v>2</v>
      </c>
      <c r="B38" s="4" t="s">
        <v>0</v>
      </c>
      <c r="C38" s="4" t="s">
        <v>3</v>
      </c>
      <c r="D38" s="4" t="s">
        <v>4</v>
      </c>
      <c r="E38" s="4" t="s">
        <v>5</v>
      </c>
      <c r="F38" s="4" t="s">
        <v>6</v>
      </c>
      <c r="G38" s="4" t="s">
        <v>7</v>
      </c>
      <c r="H38" s="5" t="s">
        <v>59</v>
      </c>
      <c r="I38" s="5" t="s">
        <v>9</v>
      </c>
      <c r="J38" s="5" t="s">
        <v>10</v>
      </c>
      <c r="K38" s="5" t="s">
        <v>11</v>
      </c>
      <c r="L38" s="5" t="s">
        <v>12</v>
      </c>
      <c r="M38" s="5" t="s">
        <v>13</v>
      </c>
      <c r="N38" s="5" t="s">
        <v>14</v>
      </c>
      <c r="O38" s="5" t="s">
        <v>15</v>
      </c>
      <c r="P38" s="4" t="s">
        <v>58</v>
      </c>
      <c r="Q38" s="4" t="s">
        <v>17</v>
      </c>
      <c r="R38" s="4" t="s">
        <v>11</v>
      </c>
      <c r="S38" s="4" t="s">
        <v>35</v>
      </c>
      <c r="T38" s="4" t="s">
        <v>34</v>
      </c>
      <c r="U38" s="6" t="s">
        <v>28</v>
      </c>
      <c r="V38" s="6" t="s">
        <v>29</v>
      </c>
      <c r="W38" s="4" t="s">
        <v>64</v>
      </c>
    </row>
    <row r="39" spans="1:23" x14ac:dyDescent="0.2">
      <c r="A39" t="s">
        <v>1</v>
      </c>
      <c r="B39" s="14" t="s">
        <v>18</v>
      </c>
      <c r="C39" s="14" t="s">
        <v>144</v>
      </c>
      <c r="D39" s="41">
        <v>61</v>
      </c>
      <c r="E39" s="41">
        <v>46</v>
      </c>
      <c r="F39" s="41">
        <v>2</v>
      </c>
      <c r="G39" s="8">
        <f>F39/E39</f>
        <v>4.3478260869565216E-2</v>
      </c>
      <c r="H39" s="9">
        <f>((D39)*(E39+1))/(F39+1)</f>
        <v>955.66666666666663</v>
      </c>
      <c r="I39" s="10">
        <f>((E39+1)*(D39+F39+1)*(E39-F39)*D39)/(((F39+1)^2)*(F39+2))</f>
        <v>224263.11111111112</v>
      </c>
      <c r="J39" s="10">
        <f>SQRT(I39)</f>
        <v>473.56426291593323</v>
      </c>
      <c r="K39" s="10">
        <f>1.96*(J39)</f>
        <v>928.18595531522908</v>
      </c>
      <c r="L39" s="42">
        <v>55</v>
      </c>
      <c r="M39" s="42">
        <v>108</v>
      </c>
      <c r="N39" s="10">
        <f>M39/L39</f>
        <v>1.9636363636363636</v>
      </c>
      <c r="O39" s="12">
        <f>D39*N39</f>
        <v>119.78181818181818</v>
      </c>
      <c r="P39" s="13">
        <f>H39*N39</f>
        <v>1876.5818181818181</v>
      </c>
      <c r="Q39" s="14">
        <f>((E39+1)*(O39+F39+1)*(E39-F39)*O39)/(((F39+1)^2)*(F39+2))</f>
        <v>844837.13454545452</v>
      </c>
      <c r="R39" s="13">
        <f>1.96*SQRT(Q39)</f>
        <v>1801.5344393238277</v>
      </c>
      <c r="S39" s="13">
        <f>P39-R39</f>
        <v>75.047378857990452</v>
      </c>
      <c r="T39" s="13">
        <f>P39+R39</f>
        <v>3678.116257505646</v>
      </c>
      <c r="U39" s="14">
        <f>R39/P39*100</f>
        <v>96.000846958503388</v>
      </c>
      <c r="V39" s="14">
        <f>((2*(Q39^0.5))/P39)*100</f>
        <v>97.96004791684021</v>
      </c>
      <c r="W39">
        <f t="shared" ref="W39" si="18">H39*(M39/L39)</f>
        <v>1876.5818181818181</v>
      </c>
    </row>
    <row r="40" spans="1:23" x14ac:dyDescent="0.2">
      <c r="A40" t="s">
        <v>1</v>
      </c>
      <c r="B40" t="s">
        <v>19</v>
      </c>
      <c r="C40" s="14" t="s">
        <v>144</v>
      </c>
      <c r="D40" s="41">
        <v>6</v>
      </c>
      <c r="E40" s="41">
        <v>0</v>
      </c>
      <c r="F40" s="41">
        <v>0</v>
      </c>
      <c r="G40" s="8" t="e">
        <f t="shared" ref="G40:G41" si="19">F40/E40</f>
        <v>#DIV/0!</v>
      </c>
      <c r="H40" s="9">
        <f>((D40)*(E40+1))/(F40+1)</f>
        <v>6</v>
      </c>
      <c r="I40" s="10">
        <f>((E40+1)*(D40+F40+1)*(E40-F40)*D40)/(((F40+1)^2)*(F40+2))</f>
        <v>0</v>
      </c>
      <c r="J40" s="10">
        <f>SQRT(I40)</f>
        <v>0</v>
      </c>
      <c r="K40" s="10">
        <f>1.96*(J40)</f>
        <v>0</v>
      </c>
      <c r="L40" s="42">
        <v>55</v>
      </c>
      <c r="M40" s="42">
        <v>108</v>
      </c>
      <c r="N40" s="10">
        <f>M40/L40</f>
        <v>1.9636363636363636</v>
      </c>
      <c r="O40" s="12">
        <f>D40*N40</f>
        <v>11.781818181818181</v>
      </c>
      <c r="P40" s="13">
        <f>H40*N40</f>
        <v>11.781818181818181</v>
      </c>
      <c r="Q40" s="14">
        <f>((E40+1)*(O40+F40+1)*(E40-F40)*O40)/(((F40+1)^2)*(F40+2))</f>
        <v>0</v>
      </c>
      <c r="R40" s="13">
        <f>1.96*SQRT(Q40)</f>
        <v>0</v>
      </c>
      <c r="S40" s="13">
        <f>P40-R40</f>
        <v>11.781818181818181</v>
      </c>
      <c r="T40" s="13">
        <f>P40+R40</f>
        <v>11.781818181818181</v>
      </c>
      <c r="U40">
        <f>R40/P40*100</f>
        <v>0</v>
      </c>
      <c r="V40">
        <f>((2*(Q40^0.5))/P40)*100</f>
        <v>0</v>
      </c>
      <c r="W40">
        <f>H40*(M40/L40)</f>
        <v>11.781818181818181</v>
      </c>
    </row>
    <row r="41" spans="1:23" x14ac:dyDescent="0.2">
      <c r="A41" t="s">
        <v>1</v>
      </c>
      <c r="B41" t="s">
        <v>41</v>
      </c>
      <c r="C41" s="14" t="s">
        <v>144</v>
      </c>
      <c r="D41">
        <f>SUM(D39:D40)</f>
        <v>67</v>
      </c>
      <c r="E41">
        <f>SUM(E39:E40)</f>
        <v>46</v>
      </c>
      <c r="F41" s="16">
        <f>SUM(F39:F40)</f>
        <v>2</v>
      </c>
      <c r="G41" s="8">
        <f t="shared" si="19"/>
        <v>4.3478260869565216E-2</v>
      </c>
      <c r="H41" s="9">
        <f>((D41)*(E41+1))/(F41+1)</f>
        <v>1049.6666666666667</v>
      </c>
      <c r="I41" s="10">
        <f>((E41+1)*(D41+F41+1)*(E41-F41)*D41)/(((F41+1)^2)*(F41+2))</f>
        <v>269414.44444444444</v>
      </c>
      <c r="J41" s="10">
        <f>SQRT(I41)</f>
        <v>519.05148535038836</v>
      </c>
      <c r="K41" s="10">
        <f>1.96*(J41)</f>
        <v>1017.3409112867612</v>
      </c>
      <c r="L41" s="29"/>
      <c r="M41" s="29"/>
      <c r="N41" s="10" t="e">
        <f>M41/L41</f>
        <v>#DIV/0!</v>
      </c>
      <c r="O41" s="12" t="e">
        <f>D41*N41</f>
        <v>#DIV/0!</v>
      </c>
      <c r="P41" s="13" t="e">
        <f>H41*N41</f>
        <v>#DIV/0!</v>
      </c>
      <c r="Q41" s="14" t="e">
        <f>((E41+1)*(O41+F41+1)*(E41-F41)*O41)/(((F41+1)^2)*(F41+2))</f>
        <v>#DIV/0!</v>
      </c>
      <c r="R41" s="13" t="e">
        <f>1.96*SQRT(Q41)</f>
        <v>#DIV/0!</v>
      </c>
      <c r="S41" s="13" t="e">
        <f>P41-R41</f>
        <v>#DIV/0!</v>
      </c>
      <c r="T41" s="13" t="e">
        <f>P41+R41</f>
        <v>#DIV/0!</v>
      </c>
      <c r="U41" s="14" t="e">
        <f>R41/P41*100</f>
        <v>#DIV/0!</v>
      </c>
      <c r="V41" s="14" t="e">
        <f>((2*(Q41^0.5))/P41)*100</f>
        <v>#DIV/0!</v>
      </c>
      <c r="W41" t="e">
        <f t="shared" ref="W41" si="20">H41*(M41/L41)</f>
        <v>#DIV/0!</v>
      </c>
    </row>
    <row r="45" spans="1:23" x14ac:dyDescent="0.2">
      <c r="A45" t="s">
        <v>145</v>
      </c>
    </row>
    <row r="46" spans="1:23" ht="70" x14ac:dyDescent="0.2">
      <c r="A46" s="4" t="s">
        <v>2</v>
      </c>
      <c r="B46" s="4" t="s">
        <v>0</v>
      </c>
      <c r="C46" s="4" t="s">
        <v>3</v>
      </c>
      <c r="D46" s="4" t="s">
        <v>4</v>
      </c>
      <c r="E46" s="4" t="s">
        <v>5</v>
      </c>
      <c r="F46" s="4" t="s">
        <v>6</v>
      </c>
      <c r="G46" s="4" t="s">
        <v>7</v>
      </c>
      <c r="H46" s="5" t="s">
        <v>8</v>
      </c>
      <c r="I46" s="5" t="s">
        <v>9</v>
      </c>
      <c r="J46" s="5" t="s">
        <v>10</v>
      </c>
      <c r="K46" s="5" t="s">
        <v>11</v>
      </c>
      <c r="L46" s="5" t="s">
        <v>12</v>
      </c>
      <c r="M46" s="5" t="s">
        <v>13</v>
      </c>
      <c r="N46" s="5" t="s">
        <v>14</v>
      </c>
      <c r="O46" s="5" t="s">
        <v>15</v>
      </c>
      <c r="P46" s="4" t="s">
        <v>16</v>
      </c>
      <c r="Q46" s="4" t="s">
        <v>17</v>
      </c>
      <c r="R46" s="4" t="s">
        <v>11</v>
      </c>
      <c r="S46" s="4"/>
      <c r="T46" s="4"/>
      <c r="U46" s="6"/>
      <c r="V46" s="6"/>
      <c r="W46" t="s">
        <v>64</v>
      </c>
    </row>
    <row r="47" spans="1:23" x14ac:dyDescent="0.2">
      <c r="A47" t="s">
        <v>1</v>
      </c>
      <c r="B47" t="s">
        <v>31</v>
      </c>
      <c r="C47" s="14" t="s">
        <v>144</v>
      </c>
      <c r="D47" s="41">
        <v>0</v>
      </c>
      <c r="E47" s="41">
        <v>0</v>
      </c>
      <c r="F47" s="41">
        <v>0</v>
      </c>
      <c r="G47" s="8" t="e">
        <f t="shared" ref="G47:G55" si="21">F47/E47</f>
        <v>#DIV/0!</v>
      </c>
      <c r="H47" s="9">
        <f t="shared" ref="H47:H55" si="22">((D47)*(E47+1))/(F47+1)</f>
        <v>0</v>
      </c>
      <c r="I47" s="10">
        <f t="shared" ref="I47:I52" si="23">((E47+1)*(D47+F47+1)*(E47-F47)*D47)/(((F47+1)^2)*(F47+2))</f>
        <v>0</v>
      </c>
      <c r="J47" s="10">
        <f t="shared" ref="J47:J55" si="24">SQRT(I47)</f>
        <v>0</v>
      </c>
      <c r="K47" s="10">
        <f t="shared" ref="K47:K55" si="25">1.96*(J47)</f>
        <v>0</v>
      </c>
      <c r="L47" s="42">
        <v>55</v>
      </c>
      <c r="M47" s="42">
        <v>108</v>
      </c>
      <c r="N47" s="10">
        <f t="shared" ref="N47:N55" si="26">M47/L47</f>
        <v>1.9636363636363636</v>
      </c>
      <c r="O47" s="12">
        <f t="shared" ref="O47:O55" si="27">D47*N47</f>
        <v>0</v>
      </c>
      <c r="P47" s="13">
        <f t="shared" ref="P47:P55" si="28">H47*N47</f>
        <v>0</v>
      </c>
      <c r="Q47" s="14">
        <f t="shared" ref="Q47:Q55" si="29">((E47+1)*(O47+F47+1)*(E47-F47)*O47)/(((F47+1)^2)*(F47+2))</f>
        <v>0</v>
      </c>
      <c r="R47" s="13">
        <f t="shared" ref="R47:R55" si="30">1.96*SQRT(Q47)</f>
        <v>0</v>
      </c>
      <c r="S47" s="13">
        <f t="shared" ref="S47:S55" si="31">P47-R47</f>
        <v>0</v>
      </c>
      <c r="T47" s="13">
        <f t="shared" ref="T47:T55" si="32">P47+R47</f>
        <v>0</v>
      </c>
      <c r="U47" t="e">
        <f>R47/P47*100</f>
        <v>#DIV/0!</v>
      </c>
      <c r="V47" t="e">
        <f>((2*(Q47^0.5))/P47)*100</f>
        <v>#DIV/0!</v>
      </c>
      <c r="W47">
        <f>H47*(M47/L47)</f>
        <v>0</v>
      </c>
    </row>
    <row r="48" spans="1:23" x14ac:dyDescent="0.2">
      <c r="A48" s="14" t="s">
        <v>1</v>
      </c>
      <c r="B48" s="23" t="s">
        <v>21</v>
      </c>
      <c r="C48" s="14" t="s">
        <v>144</v>
      </c>
      <c r="D48" s="41">
        <f>190+72</f>
        <v>262</v>
      </c>
      <c r="E48" s="41">
        <v>176</v>
      </c>
      <c r="F48" s="41">
        <v>19</v>
      </c>
      <c r="G48" s="8">
        <f>F48/E48</f>
        <v>0.10795454545454546</v>
      </c>
      <c r="H48" s="9">
        <f t="shared" si="22"/>
        <v>2318.6999999999998</v>
      </c>
      <c r="I48" s="10">
        <f t="shared" si="23"/>
        <v>244424.10428571427</v>
      </c>
      <c r="J48" s="10">
        <f t="shared" si="24"/>
        <v>494.39266204679279</v>
      </c>
      <c r="K48" s="10">
        <f t="shared" si="25"/>
        <v>969.00961761171391</v>
      </c>
      <c r="L48" s="42">
        <v>55</v>
      </c>
      <c r="M48" s="42">
        <v>108</v>
      </c>
      <c r="N48" s="10">
        <f t="shared" si="26"/>
        <v>1.9636363636363636</v>
      </c>
      <c r="O48" s="12">
        <f t="shared" si="27"/>
        <v>514.4727272727273</v>
      </c>
      <c r="P48" s="13">
        <f t="shared" si="28"/>
        <v>4553.0836363636363</v>
      </c>
      <c r="Q48" s="14">
        <f t="shared" si="29"/>
        <v>909665.11308240856</v>
      </c>
      <c r="R48" s="13">
        <f t="shared" si="30"/>
        <v>1869.3767673792729</v>
      </c>
      <c r="S48" s="13">
        <f t="shared" si="31"/>
        <v>2683.7068689843636</v>
      </c>
      <c r="T48" s="13">
        <f t="shared" si="32"/>
        <v>6422.460403742909</v>
      </c>
      <c r="U48" s="14">
        <f t="shared" ref="U48:U50" si="33">R48/P48*100</f>
        <v>41.05737817880869</v>
      </c>
      <c r="V48" s="14">
        <f t="shared" ref="V48:V50" si="34">((2*(Q48^0.5))/P48)*100</f>
        <v>41.895283855927239</v>
      </c>
      <c r="W48">
        <f t="shared" ref="W48:W55" si="35">H48*(M48/L48)</f>
        <v>4553.0836363636363</v>
      </c>
    </row>
    <row r="49" spans="1:23" x14ac:dyDescent="0.2">
      <c r="A49" t="s">
        <v>1</v>
      </c>
      <c r="B49" s="15" t="s">
        <v>25</v>
      </c>
      <c r="C49" s="14" t="s">
        <v>144</v>
      </c>
      <c r="D49" s="41">
        <v>42</v>
      </c>
      <c r="E49" s="41">
        <v>39</v>
      </c>
      <c r="F49" s="41">
        <v>5</v>
      </c>
      <c r="G49" s="8">
        <f t="shared" si="21"/>
        <v>0.12820512820512819</v>
      </c>
      <c r="H49" s="9">
        <f t="shared" si="22"/>
        <v>280</v>
      </c>
      <c r="I49" s="10">
        <f t="shared" si="23"/>
        <v>10880</v>
      </c>
      <c r="J49" s="10">
        <f t="shared" si="24"/>
        <v>104.30723848324239</v>
      </c>
      <c r="K49" s="10">
        <f t="shared" si="25"/>
        <v>204.44218742715506</v>
      </c>
      <c r="L49" s="42">
        <v>55</v>
      </c>
      <c r="M49" s="42">
        <v>108</v>
      </c>
      <c r="N49" s="10">
        <f t="shared" si="26"/>
        <v>1.9636363636363636</v>
      </c>
      <c r="O49" s="12">
        <f>D49*N49</f>
        <v>82.472727272727269</v>
      </c>
      <c r="P49" s="13">
        <f t="shared" si="28"/>
        <v>549.81818181818187</v>
      </c>
      <c r="Q49" s="14">
        <f t="shared" si="29"/>
        <v>39378.406611570244</v>
      </c>
      <c r="R49" s="13">
        <f t="shared" si="30"/>
        <v>388.94226671706463</v>
      </c>
      <c r="S49" s="13">
        <f t="shared" si="31"/>
        <v>160.87591510111724</v>
      </c>
      <c r="T49" s="13">
        <f t="shared" si="32"/>
        <v>938.7604485352465</v>
      </c>
      <c r="U49">
        <f t="shared" si="33"/>
        <v>70.740160943910553</v>
      </c>
      <c r="V49">
        <f t="shared" si="34"/>
        <v>72.183837697867929</v>
      </c>
    </row>
    <row r="50" spans="1:23" x14ac:dyDescent="0.2">
      <c r="A50" t="s">
        <v>1</v>
      </c>
      <c r="B50" t="s">
        <v>26</v>
      </c>
      <c r="C50" s="14" t="s">
        <v>144</v>
      </c>
      <c r="D50" s="41">
        <v>106</v>
      </c>
      <c r="E50" s="41">
        <v>96</v>
      </c>
      <c r="F50" s="41">
        <v>1</v>
      </c>
      <c r="G50" s="8">
        <f>F50/E50</f>
        <v>1.0416666666666666E-2</v>
      </c>
      <c r="H50" s="9">
        <f>((D50)*(E50+1))/(F50+1)</f>
        <v>5141</v>
      </c>
      <c r="I50" s="10">
        <f>((E50+1)*(D50+F50+1)*(E50-F50)*D50)/(((F50+1)^2)*(F50+2))</f>
        <v>8791110</v>
      </c>
      <c r="J50" s="10">
        <f t="shared" si="24"/>
        <v>2964.9806070192094</v>
      </c>
      <c r="K50" s="10">
        <f t="shared" si="25"/>
        <v>5811.36198975765</v>
      </c>
      <c r="L50" s="42">
        <v>55</v>
      </c>
      <c r="M50" s="42">
        <v>108</v>
      </c>
      <c r="N50" s="10">
        <f t="shared" si="26"/>
        <v>1.9636363636363636</v>
      </c>
      <c r="O50" s="12">
        <f>D50*N50</f>
        <v>208.14545454545456</v>
      </c>
      <c r="P50" s="13">
        <f t="shared" si="28"/>
        <v>10095.054545454544</v>
      </c>
      <c r="Q50" s="14">
        <f t="shared" si="29"/>
        <v>33589305.580165289</v>
      </c>
      <c r="R50" s="13">
        <f t="shared" si="30"/>
        <v>11359.431161671917</v>
      </c>
      <c r="S50" s="13">
        <f t="shared" si="31"/>
        <v>-1264.3766162173724</v>
      </c>
      <c r="T50" s="13">
        <f t="shared" si="32"/>
        <v>21454.485707126463</v>
      </c>
      <c r="U50">
        <f t="shared" si="33"/>
        <v>112.52471307137888</v>
      </c>
      <c r="V50">
        <f t="shared" si="34"/>
        <v>114.82113578712129</v>
      </c>
    </row>
    <row r="51" spans="1:23" x14ac:dyDescent="0.2">
      <c r="A51" t="s">
        <v>1</v>
      </c>
      <c r="B51" t="s">
        <v>47</v>
      </c>
      <c r="C51" s="14" t="s">
        <v>144</v>
      </c>
      <c r="D51" s="41">
        <v>0</v>
      </c>
      <c r="E51" s="41">
        <v>0</v>
      </c>
      <c r="F51" s="41">
        <v>0</v>
      </c>
      <c r="G51" s="8" t="e">
        <f t="shared" si="21"/>
        <v>#DIV/0!</v>
      </c>
      <c r="H51" s="9">
        <f>((D51)*(E51+1))/(F51+1)</f>
        <v>0</v>
      </c>
      <c r="I51" s="10">
        <f>((E51+1)*(D51+F51+1)*(E51-F51)*D51)/(((F51+1)^2)*(F51+2))</f>
        <v>0</v>
      </c>
      <c r="J51" s="10">
        <f t="shared" si="24"/>
        <v>0</v>
      </c>
      <c r="K51" s="10">
        <f t="shared" si="25"/>
        <v>0</v>
      </c>
      <c r="L51" s="42">
        <v>55</v>
      </c>
      <c r="M51" s="42">
        <v>108</v>
      </c>
      <c r="N51" s="10">
        <f t="shared" si="26"/>
        <v>1.9636363636363636</v>
      </c>
      <c r="O51" s="12">
        <f>D51*N51</f>
        <v>0</v>
      </c>
      <c r="P51" s="13">
        <f t="shared" si="28"/>
        <v>0</v>
      </c>
      <c r="Q51" s="14">
        <f t="shared" si="29"/>
        <v>0</v>
      </c>
      <c r="R51" s="13">
        <f t="shared" si="30"/>
        <v>0</v>
      </c>
      <c r="S51" s="13">
        <f t="shared" si="31"/>
        <v>0</v>
      </c>
      <c r="T51" s="13">
        <f t="shared" si="32"/>
        <v>0</v>
      </c>
      <c r="U51" t="e">
        <f>R51/P51*100</f>
        <v>#DIV/0!</v>
      </c>
      <c r="V51" t="e">
        <f>((2*(Q51^0.5))/P51)*100</f>
        <v>#DIV/0!</v>
      </c>
      <c r="W51">
        <f t="shared" si="35"/>
        <v>0</v>
      </c>
    </row>
    <row r="52" spans="1:23" x14ac:dyDescent="0.2">
      <c r="A52" t="s">
        <v>1</v>
      </c>
      <c r="B52" t="s">
        <v>39</v>
      </c>
      <c r="C52" s="14" t="s">
        <v>144</v>
      </c>
      <c r="D52" s="41">
        <v>0</v>
      </c>
      <c r="E52" s="41">
        <v>0</v>
      </c>
      <c r="F52" s="41">
        <v>0</v>
      </c>
      <c r="G52" s="8" t="e">
        <f t="shared" si="21"/>
        <v>#DIV/0!</v>
      </c>
      <c r="H52" s="9">
        <f t="shared" si="22"/>
        <v>0</v>
      </c>
      <c r="I52" s="10">
        <f t="shared" si="23"/>
        <v>0</v>
      </c>
      <c r="J52" s="10">
        <f t="shared" si="24"/>
        <v>0</v>
      </c>
      <c r="K52" s="10">
        <f t="shared" si="25"/>
        <v>0</v>
      </c>
      <c r="L52" s="42">
        <v>55</v>
      </c>
      <c r="M52" s="42">
        <v>108</v>
      </c>
      <c r="N52" s="10">
        <f t="shared" si="26"/>
        <v>1.9636363636363636</v>
      </c>
      <c r="O52" s="12">
        <f t="shared" si="27"/>
        <v>0</v>
      </c>
      <c r="P52" s="13">
        <f t="shared" si="28"/>
        <v>0</v>
      </c>
      <c r="Q52" s="14">
        <f t="shared" si="29"/>
        <v>0</v>
      </c>
      <c r="R52" s="13">
        <f t="shared" si="30"/>
        <v>0</v>
      </c>
      <c r="S52" s="13">
        <f t="shared" si="31"/>
        <v>0</v>
      </c>
      <c r="T52" s="13">
        <f t="shared" si="32"/>
        <v>0</v>
      </c>
      <c r="U52" t="e">
        <f>R52/P52*100</f>
        <v>#DIV/0!</v>
      </c>
      <c r="V52" t="e">
        <f>((2*(Q52^0.5))/P52)*100</f>
        <v>#DIV/0!</v>
      </c>
      <c r="W52">
        <f t="shared" si="35"/>
        <v>0</v>
      </c>
    </row>
    <row r="53" spans="1:23" x14ac:dyDescent="0.2">
      <c r="A53" t="s">
        <v>1</v>
      </c>
      <c r="B53" t="s">
        <v>40</v>
      </c>
      <c r="C53" s="14" t="s">
        <v>144</v>
      </c>
      <c r="D53" s="41">
        <f>SUM(D47:D52)</f>
        <v>410</v>
      </c>
      <c r="E53" s="41">
        <f t="shared" ref="E53:F53" si="36">SUM(E47:E52)</f>
        <v>311</v>
      </c>
      <c r="F53" s="41">
        <f t="shared" si="36"/>
        <v>25</v>
      </c>
      <c r="G53" s="8">
        <f t="shared" si="21"/>
        <v>8.0385852090032156E-2</v>
      </c>
      <c r="H53" s="9">
        <f t="shared" si="22"/>
        <v>4920</v>
      </c>
      <c r="I53" s="10">
        <f>((E53+1)*(D53+F53+1)*(E53-F53)*D53)/(((F53+1)^2)*(F53+2))</f>
        <v>873937.77777777775</v>
      </c>
      <c r="J53" s="10">
        <f t="shared" si="24"/>
        <v>934.84639261098812</v>
      </c>
      <c r="K53" s="10">
        <f t="shared" si="25"/>
        <v>1832.2989295175366</v>
      </c>
      <c r="L53" s="42">
        <v>55</v>
      </c>
      <c r="M53" s="42">
        <v>108</v>
      </c>
      <c r="N53" s="10">
        <f t="shared" si="26"/>
        <v>1.9636363636363636</v>
      </c>
      <c r="O53" s="12">
        <f t="shared" si="27"/>
        <v>805.09090909090912</v>
      </c>
      <c r="P53" s="13">
        <f t="shared" si="28"/>
        <v>9661.0909090909099</v>
      </c>
      <c r="Q53" s="14">
        <f t="shared" si="29"/>
        <v>3271173.8181818179</v>
      </c>
      <c r="R53" s="13">
        <f t="shared" si="30"/>
        <v>3544.9317821260356</v>
      </c>
      <c r="S53" s="13">
        <f t="shared" si="31"/>
        <v>6116.1591269648743</v>
      </c>
      <c r="T53" s="13">
        <f t="shared" si="32"/>
        <v>13206.022691216946</v>
      </c>
      <c r="U53">
        <f t="shared" ref="U53:U55" si="37">R53/P53*100</f>
        <v>36.692872631912813</v>
      </c>
      <c r="V53">
        <f t="shared" ref="V53:V55" si="38">((2*(Q53^0.5))/P53)*100</f>
        <v>37.441706767257976</v>
      </c>
      <c r="W53">
        <f t="shared" si="35"/>
        <v>9661.0909090909099</v>
      </c>
    </row>
    <row r="54" spans="1:23" x14ac:dyDescent="0.2">
      <c r="A54" t="s">
        <v>1</v>
      </c>
      <c r="B54" t="s">
        <v>20</v>
      </c>
      <c r="C54" s="14" t="s">
        <v>144</v>
      </c>
      <c r="D54" s="41">
        <v>0</v>
      </c>
      <c r="E54" s="41">
        <v>0</v>
      </c>
      <c r="F54" s="41">
        <v>0</v>
      </c>
      <c r="G54" s="8" t="e">
        <f t="shared" si="21"/>
        <v>#DIV/0!</v>
      </c>
      <c r="H54" s="9">
        <f t="shared" si="22"/>
        <v>0</v>
      </c>
      <c r="I54" s="10">
        <f t="shared" ref="I54:I55" si="39">((E54+1)*(D54+F54+1)*(E54-F54)*D54)/(((F54+1)^2)*(F54+2))</f>
        <v>0</v>
      </c>
      <c r="J54" s="10">
        <f t="shared" si="24"/>
        <v>0</v>
      </c>
      <c r="K54" s="10">
        <f t="shared" si="25"/>
        <v>0</v>
      </c>
      <c r="L54" s="42">
        <v>55</v>
      </c>
      <c r="M54" s="42">
        <v>108</v>
      </c>
      <c r="N54" s="10">
        <f t="shared" si="26"/>
        <v>1.9636363636363636</v>
      </c>
      <c r="O54" s="12">
        <f t="shared" si="27"/>
        <v>0</v>
      </c>
      <c r="P54" s="13">
        <f t="shared" si="28"/>
        <v>0</v>
      </c>
      <c r="Q54" s="14">
        <f t="shared" si="29"/>
        <v>0</v>
      </c>
      <c r="R54" s="13">
        <f t="shared" si="30"/>
        <v>0</v>
      </c>
      <c r="S54" s="13">
        <f t="shared" si="31"/>
        <v>0</v>
      </c>
      <c r="T54" s="13">
        <f t="shared" si="32"/>
        <v>0</v>
      </c>
      <c r="U54" t="e">
        <f t="shared" si="37"/>
        <v>#DIV/0!</v>
      </c>
      <c r="V54" t="e">
        <f t="shared" si="38"/>
        <v>#DIV/0!</v>
      </c>
      <c r="W54">
        <f t="shared" si="35"/>
        <v>0</v>
      </c>
    </row>
    <row r="55" spans="1:23" x14ac:dyDescent="0.2">
      <c r="A55" t="s">
        <v>1</v>
      </c>
      <c r="B55" t="s">
        <v>38</v>
      </c>
      <c r="C55" s="14" t="s">
        <v>144</v>
      </c>
      <c r="D55" s="41">
        <f>1474+140</f>
        <v>1614</v>
      </c>
      <c r="E55" s="41">
        <v>116</v>
      </c>
      <c r="F55" s="41">
        <v>3</v>
      </c>
      <c r="G55" s="8">
        <f t="shared" si="21"/>
        <v>2.5862068965517241E-2</v>
      </c>
      <c r="H55" s="9">
        <f t="shared" si="22"/>
        <v>47209.5</v>
      </c>
      <c r="I55" s="10">
        <f t="shared" si="39"/>
        <v>431575086.14999998</v>
      </c>
      <c r="J55" s="10">
        <f t="shared" si="24"/>
        <v>20774.385337477495</v>
      </c>
      <c r="K55" s="10">
        <f t="shared" si="25"/>
        <v>40717.795261455889</v>
      </c>
      <c r="L55" s="42">
        <v>55</v>
      </c>
      <c r="M55" s="42">
        <v>108</v>
      </c>
      <c r="N55" s="10">
        <f t="shared" si="26"/>
        <v>1.9636363636363636</v>
      </c>
      <c r="O55" s="12">
        <f t="shared" si="27"/>
        <v>3169.3090909090911</v>
      </c>
      <c r="P55" s="13">
        <f t="shared" si="28"/>
        <v>92702.290909090909</v>
      </c>
      <c r="Q55" s="14">
        <f t="shared" si="29"/>
        <v>1662077577.0680332</v>
      </c>
      <c r="R55" s="13">
        <f t="shared" si="30"/>
        <v>79906.427902044001</v>
      </c>
      <c r="S55" s="13">
        <f t="shared" si="31"/>
        <v>12795.863007046908</v>
      </c>
      <c r="T55" s="13">
        <f t="shared" si="32"/>
        <v>172608.71881113492</v>
      </c>
      <c r="U55">
        <f t="shared" si="37"/>
        <v>86.196821155590158</v>
      </c>
      <c r="V55">
        <f t="shared" si="38"/>
        <v>87.955939954683842</v>
      </c>
      <c r="W55">
        <f t="shared" si="35"/>
        <v>92702.290909090909</v>
      </c>
    </row>
    <row r="59" spans="1:23" x14ac:dyDescent="0.2">
      <c r="A59" s="38" t="s">
        <v>44</v>
      </c>
      <c r="L59" t="s">
        <v>128</v>
      </c>
    </row>
    <row r="60" spans="1:23" ht="70" x14ac:dyDescent="0.2">
      <c r="A60" s="4" t="s">
        <v>2</v>
      </c>
      <c r="B60" s="4" t="s">
        <v>0</v>
      </c>
      <c r="C60" s="4" t="s">
        <v>3</v>
      </c>
      <c r="D60" s="4" t="s">
        <v>4</v>
      </c>
      <c r="E60" s="4" t="s">
        <v>5</v>
      </c>
      <c r="F60" s="4" t="s">
        <v>6</v>
      </c>
      <c r="G60" s="4" t="s">
        <v>7</v>
      </c>
      <c r="H60" s="5" t="s">
        <v>59</v>
      </c>
      <c r="I60" s="5" t="s">
        <v>9</v>
      </c>
      <c r="J60" s="5" t="s">
        <v>10</v>
      </c>
      <c r="K60" s="5" t="s">
        <v>11</v>
      </c>
      <c r="L60" s="5" t="s">
        <v>12</v>
      </c>
      <c r="M60" s="5" t="s">
        <v>13</v>
      </c>
      <c r="N60" s="5" t="s">
        <v>14</v>
      </c>
      <c r="O60" s="5" t="s">
        <v>15</v>
      </c>
      <c r="P60" s="4" t="s">
        <v>58</v>
      </c>
      <c r="Q60" s="4" t="s">
        <v>17</v>
      </c>
      <c r="R60" s="4" t="s">
        <v>11</v>
      </c>
      <c r="S60" s="4" t="s">
        <v>35</v>
      </c>
      <c r="T60" s="4" t="s">
        <v>34</v>
      </c>
      <c r="U60" s="6" t="s">
        <v>28</v>
      </c>
      <c r="V60" s="6" t="s">
        <v>29</v>
      </c>
      <c r="W60" s="4" t="s">
        <v>64</v>
      </c>
    </row>
    <row r="61" spans="1:23" x14ac:dyDescent="0.2">
      <c r="A61" t="s">
        <v>1</v>
      </c>
      <c r="B61" s="14" t="s">
        <v>18</v>
      </c>
      <c r="C61" s="14" t="s">
        <v>144</v>
      </c>
      <c r="D61" s="41">
        <v>146</v>
      </c>
      <c r="E61" s="41">
        <v>112</v>
      </c>
      <c r="F61" s="41">
        <v>18</v>
      </c>
      <c r="G61" s="8">
        <f>F61/E61</f>
        <v>0.16071428571428573</v>
      </c>
      <c r="H61" s="9">
        <f t="shared" ref="H61" si="40">((D61)*(E61+1))/(F61+1)</f>
        <v>868.31578947368416</v>
      </c>
      <c r="I61" s="10">
        <f t="shared" ref="I61" si="41">((E61+1)*(D61+F61+1)*(E61-F61)*D61)/(((F61+1)^2)*(F61+2))</f>
        <v>35440.994459833797</v>
      </c>
      <c r="J61" s="10">
        <f t="shared" ref="J61" si="42">SQRT(I61)</f>
        <v>188.2577872488514</v>
      </c>
      <c r="K61" s="10">
        <f t="shared" ref="K61" si="43">1.96*(J61)</f>
        <v>368.98526300774876</v>
      </c>
      <c r="L61" s="42">
        <v>61</v>
      </c>
      <c r="M61" s="42">
        <v>108</v>
      </c>
      <c r="N61" s="10">
        <f>M61/L61</f>
        <v>1.7704918032786885</v>
      </c>
      <c r="O61" s="12">
        <f t="shared" ref="O61" si="44">D61*N61</f>
        <v>258.49180327868851</v>
      </c>
      <c r="P61" s="13">
        <f t="shared" ref="P61" si="45">H61*N61</f>
        <v>1537.3459879206212</v>
      </c>
      <c r="Q61" s="14">
        <f t="shared" ref="Q61" si="46">((E61+1)*(O61+F61+1)*(E61-F61)*O61)/(((F61+1)^2)*(F61+2))</f>
        <v>105527.59363796555</v>
      </c>
      <c r="R61" s="13">
        <f t="shared" ref="R61" si="47">1.96*SQRT(Q61)</f>
        <v>636.70621460734026</v>
      </c>
      <c r="S61" s="13">
        <f t="shared" ref="S61" si="48">P61-R61</f>
        <v>900.6397733132809</v>
      </c>
      <c r="T61" s="13">
        <f t="shared" ref="T61" si="49">P61+R61</f>
        <v>2174.0522025279615</v>
      </c>
      <c r="U61" s="14">
        <f>R61/P61*100</f>
        <v>41.415934969104413</v>
      </c>
      <c r="V61" s="14">
        <f>((2*(Q61^0.5))/P61)*100</f>
        <v>42.261158131739201</v>
      </c>
      <c r="W61">
        <f t="shared" ref="W61" si="50">H61*(M61/L61)</f>
        <v>1537.3459879206212</v>
      </c>
    </row>
    <row r="62" spans="1:23" x14ac:dyDescent="0.2">
      <c r="A62" t="s">
        <v>1</v>
      </c>
      <c r="B62" t="s">
        <v>19</v>
      </c>
      <c r="C62" s="14" t="s">
        <v>144</v>
      </c>
      <c r="D62" s="41">
        <v>7</v>
      </c>
      <c r="E62" s="41">
        <v>0</v>
      </c>
      <c r="F62" s="41">
        <v>0</v>
      </c>
      <c r="G62" s="8" t="e">
        <f t="shared" ref="G62:G63" si="51">F62/E62</f>
        <v>#DIV/0!</v>
      </c>
      <c r="H62" s="9">
        <f>((D61)*(E62+1))/(F62+1)</f>
        <v>146</v>
      </c>
      <c r="I62" s="10">
        <f>((E62+1)*(D61+F62+1)*(E62-F62)*D61)/(((F62+1)^2)*(F62+2))</f>
        <v>0</v>
      </c>
      <c r="J62" s="10">
        <f>SQRT(I62)</f>
        <v>0</v>
      </c>
      <c r="K62" s="10">
        <f>1.96*(J62)</f>
        <v>0</v>
      </c>
      <c r="L62" s="42">
        <v>61</v>
      </c>
      <c r="M62" s="42">
        <v>108</v>
      </c>
      <c r="N62" s="10">
        <f>M62/L62</f>
        <v>1.7704918032786885</v>
      </c>
      <c r="O62" s="12">
        <f>D61*N62</f>
        <v>258.49180327868851</v>
      </c>
      <c r="P62" s="13">
        <f>H62*N62</f>
        <v>258.49180327868851</v>
      </c>
      <c r="Q62" s="14">
        <f>((E62+1)*(O62+F62+1)*(E62-F62)*O62)/(((F62+1)^2)*(F62+2))</f>
        <v>0</v>
      </c>
      <c r="R62" s="13">
        <f>1.96*SQRT(Q62)</f>
        <v>0</v>
      </c>
      <c r="S62" s="13">
        <f>P62-R62</f>
        <v>258.49180327868851</v>
      </c>
      <c r="T62" s="13">
        <f>P62+R62</f>
        <v>258.49180327868851</v>
      </c>
      <c r="U62">
        <f>R62/P62*100</f>
        <v>0</v>
      </c>
      <c r="V62">
        <f>((2*(Q62^0.5))/P62)*100</f>
        <v>0</v>
      </c>
      <c r="W62">
        <f>H62*(M62/L62)</f>
        <v>258.49180327868851</v>
      </c>
    </row>
    <row r="63" spans="1:23" x14ac:dyDescent="0.2">
      <c r="A63" t="s">
        <v>1</v>
      </c>
      <c r="B63" t="s">
        <v>41</v>
      </c>
      <c r="C63" s="14" t="s">
        <v>144</v>
      </c>
      <c r="D63">
        <f>SUM(D61:D61)</f>
        <v>146</v>
      </c>
      <c r="E63">
        <f>SUM(E61:E62)</f>
        <v>112</v>
      </c>
      <c r="F63" s="16">
        <f>SUM(F61:F62)</f>
        <v>18</v>
      </c>
      <c r="G63" s="8">
        <f t="shared" si="51"/>
        <v>0.16071428571428573</v>
      </c>
      <c r="H63" s="9">
        <f>((D63)*(E63+1))/(F63+1)</f>
        <v>868.31578947368416</v>
      </c>
      <c r="I63" s="10">
        <f>((E63+1)*(D63+F63+1)*(E63-F63)*D63)/(((F63+1)^2)*(F63+2))</f>
        <v>35440.994459833797</v>
      </c>
      <c r="J63" s="10">
        <f>SQRT(I63)</f>
        <v>188.2577872488514</v>
      </c>
      <c r="K63" s="10">
        <f>1.96*(J63)</f>
        <v>368.98526300774876</v>
      </c>
      <c r="L63" s="42"/>
      <c r="M63" s="42"/>
      <c r="N63" s="10" t="e">
        <f>M63/L63</f>
        <v>#DIV/0!</v>
      </c>
      <c r="O63" s="12" t="e">
        <f>D63*N63</f>
        <v>#DIV/0!</v>
      </c>
      <c r="P63" s="13" t="e">
        <f>H63*N63</f>
        <v>#DIV/0!</v>
      </c>
      <c r="Q63" s="14" t="e">
        <f>((E63+1)*(O63+F63+1)*(E63-F63)*O63)/(((F63+1)^2)*(F63+2))</f>
        <v>#DIV/0!</v>
      </c>
      <c r="R63" s="13" t="e">
        <f>1.96*SQRT(Q63)</f>
        <v>#DIV/0!</v>
      </c>
      <c r="S63" s="13" t="e">
        <f>P63-R63</f>
        <v>#DIV/0!</v>
      </c>
      <c r="T63" s="13" t="e">
        <f>P63+R63</f>
        <v>#DIV/0!</v>
      </c>
      <c r="U63" s="14" t="e">
        <f>R63/P63*100</f>
        <v>#DIV/0!</v>
      </c>
      <c r="V63" s="14" t="e">
        <f>((2*(Q63^0.5))/P63)*100</f>
        <v>#DIV/0!</v>
      </c>
      <c r="W63" t="e">
        <f t="shared" ref="W63" si="52">H63*(M63/L63)</f>
        <v>#DIV/0!</v>
      </c>
    </row>
    <row r="67" spans="1:23" x14ac:dyDescent="0.2">
      <c r="A67" t="s">
        <v>146</v>
      </c>
    </row>
    <row r="68" spans="1:23" ht="70" x14ac:dyDescent="0.2">
      <c r="A68" s="4" t="s">
        <v>2</v>
      </c>
      <c r="B68" s="4" t="s">
        <v>0</v>
      </c>
      <c r="C68" s="4" t="s">
        <v>3</v>
      </c>
      <c r="D68" s="4" t="s">
        <v>4</v>
      </c>
      <c r="E68" s="4" t="s">
        <v>5</v>
      </c>
      <c r="F68" s="4" t="s">
        <v>6</v>
      </c>
      <c r="G68" s="4" t="s">
        <v>7</v>
      </c>
      <c r="H68" s="5" t="s">
        <v>8</v>
      </c>
      <c r="I68" s="5" t="s">
        <v>9</v>
      </c>
      <c r="J68" s="5" t="s">
        <v>10</v>
      </c>
      <c r="K68" s="5" t="s">
        <v>11</v>
      </c>
      <c r="L68" s="5" t="s">
        <v>12</v>
      </c>
      <c r="M68" s="5" t="s">
        <v>13</v>
      </c>
      <c r="N68" s="5" t="s">
        <v>14</v>
      </c>
      <c r="O68" s="5" t="s">
        <v>15</v>
      </c>
      <c r="P68" s="4" t="s">
        <v>16</v>
      </c>
      <c r="Q68" s="4" t="s">
        <v>17</v>
      </c>
      <c r="R68" s="4" t="s">
        <v>11</v>
      </c>
      <c r="S68" s="4"/>
      <c r="T68" s="4"/>
      <c r="U68" s="6"/>
      <c r="V68" s="6"/>
      <c r="W68" t="s">
        <v>64</v>
      </c>
    </row>
    <row r="69" spans="1:23" x14ac:dyDescent="0.2">
      <c r="A69" t="s">
        <v>1</v>
      </c>
      <c r="B69" t="s">
        <v>31</v>
      </c>
      <c r="C69" s="14" t="s">
        <v>144</v>
      </c>
      <c r="D69" s="41">
        <v>0</v>
      </c>
      <c r="E69" s="41">
        <v>0</v>
      </c>
      <c r="F69" s="41">
        <v>0</v>
      </c>
      <c r="G69" s="8" t="e">
        <f t="shared" ref="G69" si="53">F69/E69</f>
        <v>#DIV/0!</v>
      </c>
      <c r="H69" s="9">
        <f t="shared" ref="H69:H77" si="54">((D69)*(E69+1))/(F69+1)</f>
        <v>0</v>
      </c>
      <c r="I69" s="10">
        <f t="shared" ref="I69:I74" si="55">((E69+1)*(D69+F69+1)*(E69-F69)*D69)/(((F69+1)^2)*(F69+2))</f>
        <v>0</v>
      </c>
      <c r="J69" s="10">
        <f t="shared" ref="J69:J77" si="56">SQRT(I69)</f>
        <v>0</v>
      </c>
      <c r="K69" s="10">
        <f t="shared" ref="K69:K77" si="57">1.96*(J69)</f>
        <v>0</v>
      </c>
      <c r="L69" s="42">
        <v>61</v>
      </c>
      <c r="M69" s="42">
        <v>108</v>
      </c>
      <c r="N69" s="10">
        <f t="shared" ref="N69:N77" si="58">M69/L69</f>
        <v>1.7704918032786885</v>
      </c>
      <c r="O69" s="12">
        <f t="shared" ref="O69:O77" si="59">D69*N69</f>
        <v>0</v>
      </c>
      <c r="P69" s="13">
        <f t="shared" ref="P69:P77" si="60">H69*N69</f>
        <v>0</v>
      </c>
      <c r="Q69" s="14">
        <f t="shared" ref="Q69:Q77" si="61">((E69+1)*(O69+F69+1)*(E69-F69)*O69)/(((F69+1)^2)*(F69+2))</f>
        <v>0</v>
      </c>
      <c r="R69" s="13">
        <f t="shared" ref="R69:R77" si="62">1.96*SQRT(Q69)</f>
        <v>0</v>
      </c>
      <c r="S69" s="13">
        <f t="shared" ref="S69:S77" si="63">P69-R69</f>
        <v>0</v>
      </c>
      <c r="T69" s="13">
        <f t="shared" ref="T69:T77" si="64">P69+R69</f>
        <v>0</v>
      </c>
      <c r="U69" t="e">
        <f>R69/P69*100</f>
        <v>#DIV/0!</v>
      </c>
      <c r="V69" t="e">
        <f>((2*(Q69^0.5))/P69)*100</f>
        <v>#DIV/0!</v>
      </c>
      <c r="W69">
        <f>H69*(M69/L69)</f>
        <v>0</v>
      </c>
    </row>
    <row r="70" spans="1:23" x14ac:dyDescent="0.2">
      <c r="A70" s="14" t="s">
        <v>1</v>
      </c>
      <c r="B70" s="23" t="s">
        <v>21</v>
      </c>
      <c r="C70" s="14" t="s">
        <v>144</v>
      </c>
      <c r="D70" s="41">
        <f>78+71</f>
        <v>149</v>
      </c>
      <c r="E70" s="41">
        <v>60</v>
      </c>
      <c r="F70">
        <v>7</v>
      </c>
      <c r="G70" s="8">
        <f>F70/E70</f>
        <v>0.11666666666666667</v>
      </c>
      <c r="H70" s="9">
        <f>((D70)*(E70+1))/(F71+1)</f>
        <v>699.15384615384619</v>
      </c>
      <c r="I70" s="10">
        <f>((E70+1)*(D70+F71+1)*(E70-F71)*D70)/(((F71+1)^2)*(F71+2))</f>
        <v>29871.540152155536</v>
      </c>
      <c r="J70" s="10">
        <f t="shared" si="56"/>
        <v>172.83385129121996</v>
      </c>
      <c r="K70" s="10">
        <f t="shared" si="57"/>
        <v>338.75434853079111</v>
      </c>
      <c r="L70" s="42">
        <v>61</v>
      </c>
      <c r="M70" s="42">
        <v>108</v>
      </c>
      <c r="N70" s="10">
        <f t="shared" si="58"/>
        <v>1.7704918032786885</v>
      </c>
      <c r="O70" s="12">
        <f t="shared" si="59"/>
        <v>263.80327868852459</v>
      </c>
      <c r="P70" s="13">
        <f t="shared" si="60"/>
        <v>1237.8461538461538</v>
      </c>
      <c r="Q70" s="14">
        <f>((E70+1)*(O70+F71+1)*(E70-F71)*O70)/(((F71+1)^2)*(F71+2))</f>
        <v>90366.560148552569</v>
      </c>
      <c r="R70" s="13">
        <f t="shared" si="62"/>
        <v>589.19621304509371</v>
      </c>
      <c r="S70" s="13">
        <f t="shared" si="63"/>
        <v>648.6499408010601</v>
      </c>
      <c r="T70" s="13">
        <f t="shared" si="64"/>
        <v>1827.0423668912476</v>
      </c>
      <c r="U70" s="14">
        <f t="shared" ref="U70:U72" si="65">R70/P70*100</f>
        <v>47.598500929568843</v>
      </c>
      <c r="V70" s="14">
        <f t="shared" ref="V70:V72" si="66">((2*(Q70^0.5))/P70)*100</f>
        <v>48.569898907723314</v>
      </c>
      <c r="W70">
        <f t="shared" ref="W70:W77" si="67">H70*(M70/L70)</f>
        <v>1237.8461538461538</v>
      </c>
    </row>
    <row r="71" spans="1:23" x14ac:dyDescent="0.2">
      <c r="A71" t="s">
        <v>1</v>
      </c>
      <c r="B71" s="15" t="s">
        <v>25</v>
      </c>
      <c r="C71" s="14" t="s">
        <v>144</v>
      </c>
      <c r="D71" s="41">
        <v>56</v>
      </c>
      <c r="E71" s="41">
        <v>45</v>
      </c>
      <c r="F71" s="41">
        <v>12</v>
      </c>
      <c r="G71" s="8">
        <f t="shared" ref="G71:G77" si="68">F71/E71</f>
        <v>0.26666666666666666</v>
      </c>
      <c r="H71" s="9">
        <f>((D71)*(E71+1))/(F72+1)</f>
        <v>1288</v>
      </c>
      <c r="I71" s="10">
        <f>((E71+1)*(D71+F72+1)*(E71-F72)*D71)/(((F72+1)^2)*(F72+2))</f>
        <v>547829.33333333337</v>
      </c>
      <c r="J71" s="10">
        <f t="shared" si="56"/>
        <v>740.15493873467699</v>
      </c>
      <c r="K71" s="10">
        <f t="shared" si="57"/>
        <v>1450.7036799199668</v>
      </c>
      <c r="L71" s="42">
        <v>61</v>
      </c>
      <c r="M71" s="42">
        <v>108</v>
      </c>
      <c r="N71" s="10">
        <f t="shared" si="58"/>
        <v>1.7704918032786885</v>
      </c>
      <c r="O71" s="12">
        <f t="shared" si="59"/>
        <v>99.147540983606561</v>
      </c>
      <c r="P71" s="13">
        <f t="shared" si="60"/>
        <v>2280.3934426229507</v>
      </c>
      <c r="Q71" s="14">
        <f>((E71+1)*(O71+F72+1)*(E71-F72)*O71)/(((F72+1)^2)*(F72+2))</f>
        <v>1691478.7207739856</v>
      </c>
      <c r="R71" s="13">
        <f t="shared" si="62"/>
        <v>2549.1144842327781</v>
      </c>
      <c r="S71" s="13">
        <f t="shared" si="63"/>
        <v>-268.72104160982735</v>
      </c>
      <c r="T71" s="13">
        <f t="shared" si="64"/>
        <v>4829.5079268557292</v>
      </c>
      <c r="U71">
        <f t="shared" si="65"/>
        <v>111.78397712373437</v>
      </c>
      <c r="V71">
        <f t="shared" si="66"/>
        <v>114.0652827793208</v>
      </c>
    </row>
    <row r="72" spans="1:23" x14ac:dyDescent="0.2">
      <c r="A72" t="s">
        <v>1</v>
      </c>
      <c r="B72" t="s">
        <v>26</v>
      </c>
      <c r="C72" s="14" t="s">
        <v>144</v>
      </c>
      <c r="D72" s="41">
        <v>9</v>
      </c>
      <c r="E72" s="41">
        <v>8</v>
      </c>
      <c r="F72" s="41">
        <v>1</v>
      </c>
      <c r="G72" s="8">
        <f t="shared" si="68"/>
        <v>0.125</v>
      </c>
      <c r="H72" s="9" t="e">
        <f>((D72)*(E72+1))/(#REF!+1)</f>
        <v>#REF!</v>
      </c>
      <c r="I72" s="10" t="e">
        <f>((E72+1)*(D72+#REF!+1)*(E72-#REF!)*D72)/(((#REF!+1)^2)*(#REF!+2))</f>
        <v>#REF!</v>
      </c>
      <c r="J72" s="10" t="e">
        <f t="shared" si="56"/>
        <v>#REF!</v>
      </c>
      <c r="K72" s="10" t="e">
        <f t="shared" si="57"/>
        <v>#REF!</v>
      </c>
      <c r="L72" s="42">
        <v>61</v>
      </c>
      <c r="M72" s="42">
        <v>108</v>
      </c>
      <c r="N72" s="10">
        <f t="shared" si="58"/>
        <v>1.7704918032786885</v>
      </c>
      <c r="O72" s="12">
        <f t="shared" si="59"/>
        <v>15.934426229508196</v>
      </c>
      <c r="P72" s="13" t="e">
        <f t="shared" si="60"/>
        <v>#REF!</v>
      </c>
      <c r="Q72" s="14" t="e">
        <f>((E72+1)*(O72+#REF!+1)*(E72-#REF!)*O72)/(((#REF!+1)^2)*(#REF!+2))</f>
        <v>#REF!</v>
      </c>
      <c r="R72" s="13" t="e">
        <f t="shared" si="62"/>
        <v>#REF!</v>
      </c>
      <c r="S72" s="13" t="e">
        <f t="shared" si="63"/>
        <v>#REF!</v>
      </c>
      <c r="T72" s="13" t="e">
        <f t="shared" si="64"/>
        <v>#REF!</v>
      </c>
      <c r="U72" t="e">
        <f t="shared" si="65"/>
        <v>#REF!</v>
      </c>
      <c r="V72" t="e">
        <f t="shared" si="66"/>
        <v>#REF!</v>
      </c>
    </row>
    <row r="73" spans="1:23" x14ac:dyDescent="0.2">
      <c r="A73" t="s">
        <v>1</v>
      </c>
      <c r="B73" t="s">
        <v>47</v>
      </c>
      <c r="C73" s="14" t="s">
        <v>144</v>
      </c>
      <c r="D73" s="41">
        <v>0</v>
      </c>
      <c r="E73" s="41">
        <v>0</v>
      </c>
      <c r="F73" s="41">
        <v>0</v>
      </c>
      <c r="G73" s="8" t="e">
        <f t="shared" si="68"/>
        <v>#DIV/0!</v>
      </c>
      <c r="H73" s="9">
        <f t="shared" si="54"/>
        <v>0</v>
      </c>
      <c r="I73" s="10">
        <f t="shared" si="55"/>
        <v>0</v>
      </c>
      <c r="J73" s="10">
        <f t="shared" si="56"/>
        <v>0</v>
      </c>
      <c r="K73" s="10">
        <f t="shared" si="57"/>
        <v>0</v>
      </c>
      <c r="L73" s="42">
        <v>61</v>
      </c>
      <c r="M73" s="42">
        <v>108</v>
      </c>
      <c r="N73" s="10">
        <f t="shared" si="58"/>
        <v>1.7704918032786885</v>
      </c>
      <c r="O73" s="12">
        <f t="shared" si="59"/>
        <v>0</v>
      </c>
      <c r="P73" s="13">
        <f t="shared" si="60"/>
        <v>0</v>
      </c>
      <c r="Q73" s="14">
        <f t="shared" si="61"/>
        <v>0</v>
      </c>
      <c r="R73" s="13">
        <f t="shared" si="62"/>
        <v>0</v>
      </c>
      <c r="S73" s="13">
        <f t="shared" si="63"/>
        <v>0</v>
      </c>
      <c r="T73" s="13">
        <f t="shared" si="64"/>
        <v>0</v>
      </c>
      <c r="U73" t="e">
        <f>R73/P73*100</f>
        <v>#DIV/0!</v>
      </c>
      <c r="V73" t="e">
        <f>((2*(Q73^0.5))/P73)*100</f>
        <v>#DIV/0!</v>
      </c>
      <c r="W73">
        <f t="shared" si="67"/>
        <v>0</v>
      </c>
    </row>
    <row r="74" spans="1:23" x14ac:dyDescent="0.2">
      <c r="A74" t="s">
        <v>1</v>
      </c>
      <c r="B74" t="s">
        <v>39</v>
      </c>
      <c r="C74" s="14" t="s">
        <v>144</v>
      </c>
      <c r="D74" s="41">
        <v>0</v>
      </c>
      <c r="E74" s="41">
        <v>0</v>
      </c>
      <c r="F74" s="41">
        <v>0</v>
      </c>
      <c r="G74" s="8" t="e">
        <f t="shared" si="68"/>
        <v>#DIV/0!</v>
      </c>
      <c r="H74" s="9">
        <f t="shared" si="54"/>
        <v>0</v>
      </c>
      <c r="I74" s="10">
        <f t="shared" si="55"/>
        <v>0</v>
      </c>
      <c r="J74" s="10">
        <f t="shared" si="56"/>
        <v>0</v>
      </c>
      <c r="K74" s="10">
        <f t="shared" si="57"/>
        <v>0</v>
      </c>
      <c r="L74" s="42">
        <v>61</v>
      </c>
      <c r="M74" s="42">
        <v>108</v>
      </c>
      <c r="N74" s="10">
        <f t="shared" si="58"/>
        <v>1.7704918032786885</v>
      </c>
      <c r="O74" s="12">
        <f t="shared" si="59"/>
        <v>0</v>
      </c>
      <c r="P74" s="13">
        <f t="shared" si="60"/>
        <v>0</v>
      </c>
      <c r="Q74" s="14">
        <f t="shared" si="61"/>
        <v>0</v>
      </c>
      <c r="R74" s="13">
        <f t="shared" si="62"/>
        <v>0</v>
      </c>
      <c r="S74" s="13">
        <f t="shared" si="63"/>
        <v>0</v>
      </c>
      <c r="T74" s="13">
        <f t="shared" si="64"/>
        <v>0</v>
      </c>
      <c r="U74" t="e">
        <f>R74/P74*100</f>
        <v>#DIV/0!</v>
      </c>
      <c r="V74" t="e">
        <f>((2*(Q74^0.5))/P74)*100</f>
        <v>#DIV/0!</v>
      </c>
      <c r="W74">
        <f t="shared" si="67"/>
        <v>0</v>
      </c>
    </row>
    <row r="75" spans="1:23" x14ac:dyDescent="0.2">
      <c r="A75" t="s">
        <v>1</v>
      </c>
      <c r="B75" t="s">
        <v>40</v>
      </c>
      <c r="C75" s="14" t="s">
        <v>144</v>
      </c>
      <c r="D75" s="41">
        <f>SUM(D70:D74)</f>
        <v>214</v>
      </c>
      <c r="E75" s="41">
        <f>SUM(E69:E74)</f>
        <v>113</v>
      </c>
      <c r="F75" s="41">
        <f>SUM(F69:F74)</f>
        <v>20</v>
      </c>
      <c r="G75" s="8">
        <f t="shared" si="68"/>
        <v>0.17699115044247787</v>
      </c>
      <c r="H75" s="9">
        <f t="shared" si="54"/>
        <v>1161.7142857142858</v>
      </c>
      <c r="I75" s="10">
        <f>((E75+1)*(D75+F75+1)*(E75-F75)*D75)/(((F75+1)^2)*(F75+2))</f>
        <v>54955.120593692023</v>
      </c>
      <c r="J75" s="10">
        <f t="shared" si="56"/>
        <v>234.42508524834116</v>
      </c>
      <c r="K75" s="10">
        <f t="shared" si="57"/>
        <v>459.47316708674867</v>
      </c>
      <c r="L75" s="42">
        <v>61</v>
      </c>
      <c r="M75" s="42">
        <v>108</v>
      </c>
      <c r="N75" s="10">
        <f t="shared" si="58"/>
        <v>1.7704918032786885</v>
      </c>
      <c r="O75" s="12">
        <f t="shared" si="59"/>
        <v>378.88524590163934</v>
      </c>
      <c r="P75" s="13">
        <f t="shared" si="60"/>
        <v>2056.8056206088995</v>
      </c>
      <c r="Q75" s="14">
        <f t="shared" si="61"/>
        <v>165565.40819766861</v>
      </c>
      <c r="R75" s="13">
        <f t="shared" si="62"/>
        <v>797.51869704237265</v>
      </c>
      <c r="S75" s="13">
        <f t="shared" si="63"/>
        <v>1259.2869235665269</v>
      </c>
      <c r="T75" s="13">
        <f t="shared" si="64"/>
        <v>2854.3243176512724</v>
      </c>
      <c r="U75">
        <f t="shared" ref="U75:U77" si="69">R75/P75*100</f>
        <v>38.774626491261444</v>
      </c>
      <c r="V75">
        <f t="shared" ref="V75:V77" si="70">((2*(Q75^0.5))/P75)*100</f>
        <v>39.565945399246367</v>
      </c>
      <c r="W75">
        <f t="shared" si="67"/>
        <v>2056.8056206088995</v>
      </c>
    </row>
    <row r="76" spans="1:23" x14ac:dyDescent="0.2">
      <c r="A76" t="s">
        <v>1</v>
      </c>
      <c r="B76" t="s">
        <v>20</v>
      </c>
      <c r="C76" s="14" t="s">
        <v>144</v>
      </c>
      <c r="D76" s="41">
        <v>0</v>
      </c>
      <c r="E76" s="41">
        <v>0</v>
      </c>
      <c r="F76" s="41">
        <v>0</v>
      </c>
      <c r="G76" s="8" t="e">
        <f t="shared" si="68"/>
        <v>#DIV/0!</v>
      </c>
      <c r="H76" s="9">
        <f t="shared" si="54"/>
        <v>0</v>
      </c>
      <c r="I76" s="10">
        <f t="shared" ref="I76:I77" si="71">((E76+1)*(D76+F76+1)*(E76-F76)*D76)/(((F76+1)^2)*(F76+2))</f>
        <v>0</v>
      </c>
      <c r="J76" s="10">
        <f t="shared" si="56"/>
        <v>0</v>
      </c>
      <c r="K76" s="10">
        <f t="shared" si="57"/>
        <v>0</v>
      </c>
      <c r="L76" s="42">
        <v>61</v>
      </c>
      <c r="M76" s="42">
        <v>108</v>
      </c>
      <c r="N76" s="10">
        <f t="shared" si="58"/>
        <v>1.7704918032786885</v>
      </c>
      <c r="O76" s="12">
        <f t="shared" si="59"/>
        <v>0</v>
      </c>
      <c r="P76" s="13">
        <f t="shared" si="60"/>
        <v>0</v>
      </c>
      <c r="Q76" s="14">
        <f t="shared" si="61"/>
        <v>0</v>
      </c>
      <c r="R76" s="13">
        <f t="shared" si="62"/>
        <v>0</v>
      </c>
      <c r="S76" s="13">
        <f t="shared" si="63"/>
        <v>0</v>
      </c>
      <c r="T76" s="13">
        <f t="shared" si="64"/>
        <v>0</v>
      </c>
      <c r="U76" t="e">
        <f t="shared" si="69"/>
        <v>#DIV/0!</v>
      </c>
      <c r="V76" t="e">
        <f t="shared" si="70"/>
        <v>#DIV/0!</v>
      </c>
      <c r="W76">
        <f t="shared" si="67"/>
        <v>0</v>
      </c>
    </row>
    <row r="77" spans="1:23" x14ac:dyDescent="0.2">
      <c r="A77" t="s">
        <v>1</v>
      </c>
      <c r="B77" t="s">
        <v>38</v>
      </c>
      <c r="C77" s="14" t="s">
        <v>144</v>
      </c>
      <c r="D77" s="41">
        <f>94+636</f>
        <v>730</v>
      </c>
      <c r="E77" s="41">
        <v>77</v>
      </c>
      <c r="F77" s="41">
        <v>5</v>
      </c>
      <c r="G77" s="8">
        <f t="shared" si="68"/>
        <v>6.4935064935064929E-2</v>
      </c>
      <c r="H77" s="9">
        <f t="shared" si="54"/>
        <v>9490</v>
      </c>
      <c r="I77" s="10">
        <f t="shared" si="71"/>
        <v>11973668.571428571</v>
      </c>
      <c r="J77" s="10">
        <f t="shared" si="56"/>
        <v>3460.2989135952648</v>
      </c>
      <c r="K77" s="10">
        <f t="shared" si="57"/>
        <v>6782.1858706467192</v>
      </c>
      <c r="L77" s="42">
        <v>61</v>
      </c>
      <c r="M77" s="42">
        <v>108</v>
      </c>
      <c r="N77" s="10">
        <f t="shared" si="58"/>
        <v>1.7704918032786885</v>
      </c>
      <c r="O77" s="12">
        <f t="shared" si="59"/>
        <v>1292.4590163934427</v>
      </c>
      <c r="P77" s="13">
        <f t="shared" si="60"/>
        <v>16801.967213114753</v>
      </c>
      <c r="Q77" s="14">
        <f t="shared" si="61"/>
        <v>37399998.550312899</v>
      </c>
      <c r="R77" s="13">
        <f t="shared" si="62"/>
        <v>11986.485491205585</v>
      </c>
      <c r="S77" s="13">
        <f t="shared" si="63"/>
        <v>4815.4817219091674</v>
      </c>
      <c r="T77" s="13">
        <f t="shared" si="64"/>
        <v>28788.452704320338</v>
      </c>
      <c r="U77">
        <f t="shared" si="69"/>
        <v>71.339774320292392</v>
      </c>
      <c r="V77">
        <f t="shared" si="70"/>
        <v>72.795688081931019</v>
      </c>
      <c r="W77">
        <f t="shared" si="67"/>
        <v>16801.967213114753</v>
      </c>
    </row>
    <row r="78" spans="1:23" x14ac:dyDescent="0.2">
      <c r="F78" s="2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V59"/>
  <sheetViews>
    <sheetView zoomScale="120" zoomScaleNormal="120" zoomScalePageLayoutView="120" workbookViewId="0">
      <selection activeCell="G23" sqref="G23"/>
    </sheetView>
  </sheetViews>
  <sheetFormatPr baseColWidth="10" defaultColWidth="11" defaultRowHeight="16" x14ac:dyDescent="0.2"/>
  <cols>
    <col min="1" max="1" width="9.33203125" customWidth="1"/>
    <col min="2" max="2" width="40.6640625" customWidth="1"/>
    <col min="3" max="3" width="18.5" customWidth="1"/>
    <col min="4" max="4" width="6.5" customWidth="1"/>
    <col min="5" max="5" width="7.6640625" customWidth="1"/>
    <col min="6" max="6" width="5.1640625" customWidth="1"/>
    <col min="7" max="7" width="7.83203125" customWidth="1"/>
    <col min="8" max="8" width="10.83203125" customWidth="1"/>
    <col min="9" max="9" width="8.33203125" customWidth="1"/>
    <col min="10" max="10" width="9" customWidth="1"/>
    <col min="11" max="11" width="7.83203125" customWidth="1"/>
    <col min="12" max="12" width="7.5" customWidth="1"/>
    <col min="13" max="13" width="9.33203125" customWidth="1"/>
    <col min="14" max="14" width="12" customWidth="1"/>
    <col min="15" max="15" width="7.6640625" customWidth="1"/>
    <col min="16" max="16" width="12.1640625" customWidth="1"/>
    <col min="17" max="17" width="15.6640625" customWidth="1"/>
    <col min="18" max="18" width="11.5" customWidth="1"/>
    <col min="19" max="19" width="10.83203125" customWidth="1"/>
    <col min="20" max="20" width="11.5" customWidth="1"/>
    <col min="21" max="21" width="10.83203125" customWidth="1"/>
    <col min="22" max="22" width="9.33203125" customWidth="1"/>
    <col min="23" max="23" width="9.5" customWidth="1"/>
    <col min="24" max="24" width="8.83203125" customWidth="1"/>
    <col min="25" max="25" width="10.33203125" customWidth="1"/>
    <col min="26" max="26" width="12.1640625" customWidth="1"/>
    <col min="27" max="27" width="6" customWidth="1"/>
    <col min="28" max="30" width="5.1640625" customWidth="1"/>
    <col min="31" max="31" width="7.83203125" customWidth="1"/>
    <col min="32" max="32" width="7.1640625" customWidth="1"/>
    <col min="33" max="33" width="5.1640625" customWidth="1"/>
    <col min="34" max="34" width="9" customWidth="1"/>
    <col min="35" max="35" width="11.5" customWidth="1"/>
    <col min="36" max="37" width="10.83203125" customWidth="1"/>
    <col min="38" max="38" width="11.5" customWidth="1"/>
    <col min="39" max="39" width="10.6640625" customWidth="1"/>
    <col min="40" max="40" width="8.1640625" customWidth="1"/>
    <col min="41" max="41" width="10" customWidth="1"/>
    <col min="42" max="42" width="8.1640625" customWidth="1"/>
    <col min="43" max="43" width="10" customWidth="1"/>
    <col min="44" max="44" width="8.1640625" customWidth="1"/>
    <col min="45" max="45" width="10" customWidth="1"/>
    <col min="46" max="46" width="8.1640625" customWidth="1"/>
    <col min="47" max="47" width="10" customWidth="1"/>
    <col min="48" max="48" width="10.6640625" customWidth="1"/>
    <col min="49" max="49" width="10" customWidth="1"/>
    <col min="50" max="50" width="8.1640625" customWidth="1"/>
    <col min="51" max="51" width="10" customWidth="1"/>
    <col min="52" max="52" width="10.6640625" customWidth="1"/>
    <col min="53" max="53" width="9.6640625" customWidth="1"/>
    <col min="54" max="54" width="7.6640625" customWidth="1"/>
    <col min="55" max="55" width="9.33203125" customWidth="1"/>
    <col min="56" max="56" width="9.83203125" customWidth="1"/>
    <col min="57" max="57" width="11.5" bestFit="1" customWidth="1"/>
    <col min="58" max="58" width="10.6640625" customWidth="1"/>
  </cols>
  <sheetData>
    <row r="1" spans="1:22" ht="66" customHeight="1" x14ac:dyDescent="0.2">
      <c r="A1" t="s">
        <v>48</v>
      </c>
    </row>
    <row r="2" spans="1:22" s="6" customFormat="1" ht="66" customHeight="1" x14ac:dyDescent="0.2">
      <c r="A2" s="4" t="s">
        <v>2</v>
      </c>
      <c r="B2" s="4" t="s">
        <v>0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4" t="s">
        <v>16</v>
      </c>
      <c r="Q2" s="4" t="s">
        <v>17</v>
      </c>
      <c r="R2" s="4" t="s">
        <v>11</v>
      </c>
      <c r="S2" s="4" t="s">
        <v>35</v>
      </c>
      <c r="T2" s="4" t="s">
        <v>34</v>
      </c>
      <c r="U2" s="6" t="s">
        <v>28</v>
      </c>
      <c r="V2" s="6" t="s">
        <v>29</v>
      </c>
    </row>
    <row r="3" spans="1:22" ht="36" customHeight="1" x14ac:dyDescent="0.2">
      <c r="A3" t="s">
        <v>1</v>
      </c>
      <c r="B3" s="14" t="s">
        <v>18</v>
      </c>
      <c r="C3" s="14" t="s">
        <v>49</v>
      </c>
      <c r="D3" s="22">
        <v>436</v>
      </c>
      <c r="E3" s="22">
        <v>316</v>
      </c>
      <c r="F3" s="22">
        <v>26</v>
      </c>
      <c r="G3" s="8">
        <f>F3/E3</f>
        <v>8.2278481012658222E-2</v>
      </c>
      <c r="H3" s="9">
        <f>((D3)*(E3+1))/(F3+1)</f>
        <v>5118.9629629629626</v>
      </c>
      <c r="I3" s="10">
        <f>((E3+1)*(D3+F3+1)*(E3-F3)*D3)/(((F3+1)^2)*(F3+2))</f>
        <v>909157.61512835592</v>
      </c>
      <c r="J3" s="10">
        <f>SQRT(I3)</f>
        <v>953.49756954507018</v>
      </c>
      <c r="K3" s="10">
        <f>1.96*(J3)</f>
        <v>1868.8552363083375</v>
      </c>
      <c r="L3" s="11">
        <v>48</v>
      </c>
      <c r="M3" s="11">
        <v>92</v>
      </c>
      <c r="N3" s="10">
        <f>M3/L3</f>
        <v>1.9166666666666667</v>
      </c>
      <c r="O3" s="12">
        <f>D3*N3</f>
        <v>835.66666666666674</v>
      </c>
      <c r="P3" s="13">
        <f>H3*N3</f>
        <v>9811.3456790123455</v>
      </c>
      <c r="Q3" s="14">
        <f>((E3+1)*(O3+F3+1)*(E3-F3)*O3)/(((F3+1)^2)*(F3+2))</f>
        <v>3246742.1336033274</v>
      </c>
      <c r="R3" s="13">
        <f>1.96*SQRT(Q3)</f>
        <v>3531.6688095644731</v>
      </c>
      <c r="S3" s="13">
        <f>P3-R3</f>
        <v>6279.6768694478724</v>
      </c>
      <c r="T3" s="13">
        <f>P3+R3</f>
        <v>13343.014488576819</v>
      </c>
      <c r="U3" s="14">
        <f>R3/P3*100</f>
        <v>35.99576373217733</v>
      </c>
      <c r="V3" s="14">
        <f>((2*(Q3^0.5))/P3)*100</f>
        <v>36.730371155282988</v>
      </c>
    </row>
    <row r="4" spans="1:22" ht="42" customHeight="1" x14ac:dyDescent="0.2">
      <c r="A4" t="s">
        <v>1</v>
      </c>
      <c r="B4" t="s">
        <v>19</v>
      </c>
      <c r="C4" s="14" t="s">
        <v>49</v>
      </c>
      <c r="D4" s="7">
        <v>0</v>
      </c>
      <c r="E4" s="7">
        <v>0</v>
      </c>
      <c r="F4" s="7">
        <v>0</v>
      </c>
      <c r="G4" s="8" t="e">
        <f t="shared" ref="G4:G5" si="0">F4/E4</f>
        <v>#DIV/0!</v>
      </c>
      <c r="H4" s="9">
        <f>((D4)*(E4+1))/(F4+1)</f>
        <v>0</v>
      </c>
      <c r="I4" s="10">
        <f>((E4+1)*(D4+F4+1)*(E4-F4)*D4)/(((F4+1)^2)*(F4+2))</f>
        <v>0</v>
      </c>
      <c r="J4" s="10">
        <f>SQRT(I4)</f>
        <v>0</v>
      </c>
      <c r="K4" s="10">
        <f>1.96*(J4)</f>
        <v>0</v>
      </c>
      <c r="L4" s="11">
        <v>48</v>
      </c>
      <c r="M4" s="11">
        <v>92</v>
      </c>
      <c r="N4" s="10">
        <f>M4/L4</f>
        <v>1.9166666666666667</v>
      </c>
      <c r="O4" s="12">
        <f>D4*N4</f>
        <v>0</v>
      </c>
      <c r="P4" s="13">
        <f>H4*N4</f>
        <v>0</v>
      </c>
      <c r="Q4" s="14">
        <f>((E4+1)*(O4+F4+1)*(E4-F4)*O4)/(((F4+1)^2)*(F4+2))</f>
        <v>0</v>
      </c>
      <c r="R4" s="13">
        <f>1.96*SQRT(Q4)</f>
        <v>0</v>
      </c>
      <c r="S4" s="13">
        <f>P4-R4</f>
        <v>0</v>
      </c>
      <c r="T4" s="13">
        <f>P4+R4</f>
        <v>0</v>
      </c>
      <c r="U4" t="e">
        <f>R4/P4*100</f>
        <v>#DIV/0!</v>
      </c>
      <c r="V4" t="e">
        <f>((2*(Q4^0.5))/P4)*100</f>
        <v>#DIV/0!</v>
      </c>
    </row>
    <row r="5" spans="1:22" x14ac:dyDescent="0.2">
      <c r="A5" t="s">
        <v>1</v>
      </c>
      <c r="B5" t="s">
        <v>41</v>
      </c>
      <c r="C5" s="14" t="s">
        <v>49</v>
      </c>
      <c r="D5">
        <f>SUM(D3:D4)</f>
        <v>436</v>
      </c>
      <c r="E5">
        <f>SUM(E3:E4)</f>
        <v>316</v>
      </c>
      <c r="F5">
        <v>26</v>
      </c>
      <c r="G5" s="8">
        <f t="shared" si="0"/>
        <v>8.2278481012658222E-2</v>
      </c>
      <c r="H5" s="9">
        <f>((D5)*(E5+1))/(F5+1)</f>
        <v>5118.9629629629626</v>
      </c>
      <c r="I5" s="10">
        <f>((E5+1)*(D5+F5+1)*(E5-F5)*D5)/(((F5+1)^2)*(F5+2))</f>
        <v>909157.61512835592</v>
      </c>
      <c r="J5" s="10">
        <f>SQRT(I5)</f>
        <v>953.49756954507018</v>
      </c>
      <c r="K5" s="10">
        <f>1.96*(J5)</f>
        <v>1868.8552363083375</v>
      </c>
      <c r="L5" s="11">
        <v>48</v>
      </c>
      <c r="M5" s="11">
        <v>92</v>
      </c>
      <c r="N5" s="10">
        <f>M5/L5</f>
        <v>1.9166666666666667</v>
      </c>
      <c r="O5" s="12">
        <f>D5*N5</f>
        <v>835.66666666666674</v>
      </c>
      <c r="P5" s="13">
        <f>H5*N5</f>
        <v>9811.3456790123455</v>
      </c>
      <c r="Q5" s="14">
        <f>((E5+1)*(O5+F5+1)*(E5-F5)*O5)/(((F5+1)^2)*(F5+2))</f>
        <v>3246742.1336033274</v>
      </c>
      <c r="R5" s="13">
        <f>1.96*SQRT(Q5)</f>
        <v>3531.6688095644731</v>
      </c>
      <c r="S5" s="13">
        <f>P5-R5</f>
        <v>6279.6768694478724</v>
      </c>
      <c r="T5" s="13">
        <f>P5+R5</f>
        <v>13343.014488576819</v>
      </c>
      <c r="U5" s="14">
        <f>R5/P5*100</f>
        <v>35.99576373217733</v>
      </c>
      <c r="V5" s="14">
        <f>((2*(Q5^0.5))/P5)*100</f>
        <v>36.730371155282988</v>
      </c>
    </row>
    <row r="9" spans="1:22" x14ac:dyDescent="0.2">
      <c r="A9" t="s">
        <v>37</v>
      </c>
    </row>
    <row r="10" spans="1:22" s="6" customFormat="1" ht="66" customHeight="1" x14ac:dyDescent="0.2">
      <c r="A10" s="4" t="s">
        <v>2</v>
      </c>
      <c r="B10" s="4" t="s">
        <v>0</v>
      </c>
      <c r="C10" s="4" t="s">
        <v>3</v>
      </c>
      <c r="D10" s="4" t="s">
        <v>4</v>
      </c>
      <c r="E10" s="4" t="s">
        <v>5</v>
      </c>
      <c r="F10" s="4" t="s">
        <v>6</v>
      </c>
      <c r="G10" s="4" t="s">
        <v>7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4" t="s">
        <v>16</v>
      </c>
      <c r="Q10" s="4" t="s">
        <v>17</v>
      </c>
      <c r="R10" s="4" t="s">
        <v>11</v>
      </c>
      <c r="S10" s="4"/>
      <c r="T10" s="4"/>
    </row>
    <row r="11" spans="1:22" s="6" customFormat="1" ht="15" customHeight="1" x14ac:dyDescent="0.2">
      <c r="A11" t="s">
        <v>1</v>
      </c>
      <c r="B11" t="s">
        <v>31</v>
      </c>
      <c r="C11" t="s">
        <v>49</v>
      </c>
      <c r="D11" s="7">
        <v>2</v>
      </c>
      <c r="E11" s="7">
        <v>0</v>
      </c>
      <c r="F11" s="7">
        <v>0</v>
      </c>
      <c r="G11" s="8" t="e">
        <f t="shared" ref="G11:G19" si="1">F11/E11</f>
        <v>#DIV/0!</v>
      </c>
      <c r="H11" s="9">
        <f t="shared" ref="H11:H19" si="2">((D11)*(E11+1))/(F11+1)</f>
        <v>2</v>
      </c>
      <c r="I11" s="10">
        <f t="shared" ref="I11:I19" si="3">((E11+1)*(D11+F11+1)*(E11-F11)*D11)/(((F11+1)^2)*(F11+2))</f>
        <v>0</v>
      </c>
      <c r="J11" s="10">
        <f t="shared" ref="J11:J19" si="4">SQRT(I11)</f>
        <v>0</v>
      </c>
      <c r="K11" s="10">
        <f t="shared" ref="K11:K19" si="5">1.96*(J11)</f>
        <v>0</v>
      </c>
      <c r="L11" s="11">
        <v>48</v>
      </c>
      <c r="M11" s="11">
        <v>92</v>
      </c>
      <c r="N11" s="10">
        <f t="shared" ref="N11:N17" si="6">M11/L11</f>
        <v>1.9166666666666667</v>
      </c>
      <c r="O11" s="12">
        <f t="shared" ref="O11:O17" si="7">D11*N11</f>
        <v>3.8333333333333335</v>
      </c>
      <c r="P11" s="13">
        <f t="shared" ref="P11:P17" si="8">H11*N11</f>
        <v>3.8333333333333335</v>
      </c>
      <c r="Q11" s="14">
        <f t="shared" ref="Q11:Q17" si="9">((E11+1)*(O11+F11+1)*(E11-F11)*O11)/(((F11+1)^2)*(F11+2))</f>
        <v>0</v>
      </c>
      <c r="R11" s="13">
        <f t="shared" ref="R11:R17" si="10">1.96*SQRT(Q11)</f>
        <v>0</v>
      </c>
      <c r="S11" s="13">
        <f t="shared" ref="S11:S17" si="11">P11-R11</f>
        <v>3.8333333333333335</v>
      </c>
      <c r="T11" s="13">
        <f t="shared" ref="T11:T17" si="12">P11+R11</f>
        <v>3.8333333333333335</v>
      </c>
      <c r="U11">
        <f>R11/P11*100</f>
        <v>0</v>
      </c>
      <c r="V11">
        <f>((2*(Q11^0.5))/P11)*100</f>
        <v>0</v>
      </c>
    </row>
    <row r="12" spans="1:22" x14ac:dyDescent="0.2">
      <c r="A12" s="14" t="s">
        <v>1</v>
      </c>
      <c r="B12" s="23" t="s">
        <v>21</v>
      </c>
      <c r="C12" t="s">
        <v>49</v>
      </c>
      <c r="D12" s="22">
        <v>1366</v>
      </c>
      <c r="E12" s="22">
        <v>1029</v>
      </c>
      <c r="F12" s="22">
        <v>165</v>
      </c>
      <c r="G12" s="8">
        <f t="shared" si="1"/>
        <v>0.16034985422740525</v>
      </c>
      <c r="H12" s="9">
        <f t="shared" si="2"/>
        <v>8475.7831325301213</v>
      </c>
      <c r="I12" s="10">
        <f t="shared" si="3"/>
        <v>404694.94956378429</v>
      </c>
      <c r="J12" s="10">
        <f t="shared" si="4"/>
        <v>636.15638766248685</v>
      </c>
      <c r="K12" s="10">
        <f t="shared" si="5"/>
        <v>1246.8665198184742</v>
      </c>
      <c r="L12" s="11">
        <v>48</v>
      </c>
      <c r="M12" s="11">
        <v>92</v>
      </c>
      <c r="N12" s="10">
        <f t="shared" si="6"/>
        <v>1.9166666666666667</v>
      </c>
      <c r="O12" s="12">
        <f t="shared" si="7"/>
        <v>2618.166666666667</v>
      </c>
      <c r="P12" s="13">
        <f t="shared" si="8"/>
        <v>16245.251004016067</v>
      </c>
      <c r="Q12" s="14">
        <f t="shared" si="9"/>
        <v>1409648.5172491428</v>
      </c>
      <c r="R12" s="13">
        <f t="shared" si="10"/>
        <v>2327.0809491430045</v>
      </c>
      <c r="S12" s="13">
        <f t="shared" si="11"/>
        <v>13918.170054873062</v>
      </c>
      <c r="T12" s="13">
        <f t="shared" si="12"/>
        <v>18572.331953159071</v>
      </c>
      <c r="U12" s="14">
        <f t="shared" ref="U12:U14" si="13">R12/P12*100</f>
        <v>14.324684478976138</v>
      </c>
      <c r="V12" s="14">
        <f t="shared" ref="V12:V14" si="14">((2*(Q12^0.5))/P12)*100</f>
        <v>14.617024978547077</v>
      </c>
    </row>
    <row r="13" spans="1:22" x14ac:dyDescent="0.2">
      <c r="A13" t="s">
        <v>1</v>
      </c>
      <c r="B13" s="15" t="s">
        <v>25</v>
      </c>
      <c r="C13" t="s">
        <v>49</v>
      </c>
      <c r="D13" s="7">
        <v>229</v>
      </c>
      <c r="E13" s="7">
        <v>168</v>
      </c>
      <c r="F13" s="7">
        <v>8</v>
      </c>
      <c r="G13" s="8">
        <f t="shared" si="1"/>
        <v>4.7619047619047616E-2</v>
      </c>
      <c r="H13" s="9">
        <f t="shared" si="2"/>
        <v>4300.1111111111113</v>
      </c>
      <c r="I13" s="10">
        <f t="shared" si="3"/>
        <v>1819424.7901234569</v>
      </c>
      <c r="J13" s="10">
        <f t="shared" si="4"/>
        <v>1348.8605525121775</v>
      </c>
      <c r="K13" s="10">
        <f t="shared" si="5"/>
        <v>2643.7666829238678</v>
      </c>
      <c r="L13" s="11">
        <v>48</v>
      </c>
      <c r="M13" s="11">
        <v>92</v>
      </c>
      <c r="N13" s="10">
        <f t="shared" si="6"/>
        <v>1.9166666666666667</v>
      </c>
      <c r="O13" s="12">
        <f t="shared" si="7"/>
        <v>438.91666666666669</v>
      </c>
      <c r="P13" s="13">
        <f t="shared" si="8"/>
        <v>8241.8796296296296</v>
      </c>
      <c r="Q13" s="14">
        <f t="shared" si="9"/>
        <v>6562978.2235939652</v>
      </c>
      <c r="R13" s="13">
        <f t="shared" si="10"/>
        <v>5021.1888177759829</v>
      </c>
      <c r="S13" s="13">
        <f t="shared" si="11"/>
        <v>3220.6908118536467</v>
      </c>
      <c r="T13" s="13">
        <f t="shared" si="12"/>
        <v>13263.068447405612</v>
      </c>
      <c r="U13">
        <f t="shared" si="13"/>
        <v>60.922860359726258</v>
      </c>
      <c r="V13">
        <f t="shared" si="14"/>
        <v>62.166184040536997</v>
      </c>
    </row>
    <row r="14" spans="1:22" x14ac:dyDescent="0.2">
      <c r="A14" t="s">
        <v>1</v>
      </c>
      <c r="B14" t="s">
        <v>26</v>
      </c>
      <c r="C14" t="s">
        <v>49</v>
      </c>
      <c r="D14" s="7">
        <v>183</v>
      </c>
      <c r="E14" s="7">
        <v>136</v>
      </c>
      <c r="F14" s="7">
        <v>7</v>
      </c>
      <c r="G14" s="8">
        <f t="shared" si="1"/>
        <v>5.1470588235294115E-2</v>
      </c>
      <c r="H14" s="9">
        <f t="shared" si="2"/>
        <v>3133.875</v>
      </c>
      <c r="I14" s="10">
        <f t="shared" si="3"/>
        <v>1072438.140625</v>
      </c>
      <c r="J14" s="10">
        <f t="shared" si="4"/>
        <v>1035.5858924420513</v>
      </c>
      <c r="K14" s="10">
        <f t="shared" si="5"/>
        <v>2029.7483491864205</v>
      </c>
      <c r="L14" s="11">
        <v>48</v>
      </c>
      <c r="M14" s="11">
        <v>92</v>
      </c>
      <c r="N14" s="10">
        <f t="shared" si="6"/>
        <v>1.9166666666666667</v>
      </c>
      <c r="O14" s="12">
        <f t="shared" si="7"/>
        <v>350.75</v>
      </c>
      <c r="P14" s="13">
        <f t="shared" si="8"/>
        <v>6006.59375</v>
      </c>
      <c r="Q14" s="14">
        <f t="shared" si="9"/>
        <v>3860800.701497396</v>
      </c>
      <c r="R14" s="13">
        <f t="shared" si="10"/>
        <v>3851.1883847550739</v>
      </c>
      <c r="S14" s="13">
        <f t="shared" si="11"/>
        <v>2155.4053652449261</v>
      </c>
      <c r="T14" s="13">
        <f t="shared" si="12"/>
        <v>9857.7821347550744</v>
      </c>
      <c r="U14">
        <f t="shared" si="13"/>
        <v>64.116012253285376</v>
      </c>
      <c r="V14">
        <f t="shared" si="14"/>
        <v>65.424502299270799</v>
      </c>
    </row>
    <row r="15" spans="1:22" x14ac:dyDescent="0.2">
      <c r="A15" t="s">
        <v>1</v>
      </c>
      <c r="B15" t="s">
        <v>47</v>
      </c>
      <c r="C15" t="s">
        <v>49</v>
      </c>
      <c r="D15" s="7">
        <v>30</v>
      </c>
      <c r="E15" s="7">
        <v>21</v>
      </c>
      <c r="F15" s="7">
        <v>2</v>
      </c>
      <c r="G15" s="8">
        <f t="shared" si="1"/>
        <v>9.5238095238095233E-2</v>
      </c>
      <c r="H15" s="9">
        <f t="shared" si="2"/>
        <v>220</v>
      </c>
      <c r="I15" s="10">
        <f t="shared" si="3"/>
        <v>11495</v>
      </c>
      <c r="J15" s="10">
        <f t="shared" si="4"/>
        <v>107.2147377928986</v>
      </c>
      <c r="K15" s="10">
        <f t="shared" si="5"/>
        <v>210.14088607408127</v>
      </c>
      <c r="L15" s="11">
        <v>48</v>
      </c>
      <c r="M15" s="11">
        <v>92</v>
      </c>
      <c r="N15" s="10">
        <f t="shared" si="6"/>
        <v>1.9166666666666667</v>
      </c>
      <c r="O15" s="12">
        <f t="shared" ref="O15" si="15">D15*N15</f>
        <v>57.5</v>
      </c>
      <c r="P15" s="13">
        <f t="shared" ref="P15" si="16">H15*N15</f>
        <v>421.66666666666669</v>
      </c>
      <c r="Q15" s="14">
        <f t="shared" ref="Q15" si="17">((E15+1)*(O15+F15+1)*(E15-F15)*O15)/(((F15+1)^2)*(F15+2))</f>
        <v>40392.152777777781</v>
      </c>
      <c r="R15" s="13">
        <f t="shared" ref="R15" si="18">1.96*SQRT(Q15)</f>
        <v>393.91686192788336</v>
      </c>
      <c r="S15" s="13">
        <f t="shared" ref="S15" si="19">P15-R15</f>
        <v>27.749804738783325</v>
      </c>
      <c r="T15" s="13">
        <f t="shared" ref="T15" si="20">P15+R15</f>
        <v>815.58352859454999</v>
      </c>
      <c r="U15">
        <f t="shared" ref="U15" si="21">R15/P15*100</f>
        <v>93.419018639023719</v>
      </c>
      <c r="V15">
        <f t="shared" ref="V15" si="22">((2*(Q15^0.5))/P15)*100</f>
        <v>95.325529223493589</v>
      </c>
    </row>
    <row r="16" spans="1:22" x14ac:dyDescent="0.2">
      <c r="A16" t="s">
        <v>1</v>
      </c>
      <c r="B16" t="s">
        <v>39</v>
      </c>
      <c r="C16" t="s">
        <v>49</v>
      </c>
      <c r="D16" s="7">
        <v>19</v>
      </c>
      <c r="E16" s="7">
        <v>15</v>
      </c>
      <c r="F16" s="7">
        <v>0</v>
      </c>
      <c r="G16" s="8">
        <f t="shared" si="1"/>
        <v>0</v>
      </c>
      <c r="H16" s="9">
        <f t="shared" si="2"/>
        <v>304</v>
      </c>
      <c r="I16" s="10">
        <f t="shared" si="3"/>
        <v>45600</v>
      </c>
      <c r="J16" s="10">
        <f t="shared" si="4"/>
        <v>213.54156504062621</v>
      </c>
      <c r="K16" s="10">
        <f t="shared" si="5"/>
        <v>418.54146747962739</v>
      </c>
      <c r="L16" s="11">
        <v>48</v>
      </c>
      <c r="M16" s="11">
        <v>92</v>
      </c>
      <c r="N16" s="10">
        <f t="shared" si="6"/>
        <v>1.9166666666666667</v>
      </c>
      <c r="O16" s="12">
        <f t="shared" si="7"/>
        <v>36.416666666666671</v>
      </c>
      <c r="P16" s="13">
        <f t="shared" si="8"/>
        <v>582.66666666666674</v>
      </c>
      <c r="Q16" s="14">
        <f t="shared" si="9"/>
        <v>163510.8333333334</v>
      </c>
      <c r="R16" s="13">
        <f t="shared" si="10"/>
        <v>792.55486708071737</v>
      </c>
      <c r="S16" s="13">
        <f t="shared" si="11"/>
        <v>-209.88820041405063</v>
      </c>
      <c r="T16" s="13">
        <f t="shared" si="12"/>
        <v>1375.221533747384</v>
      </c>
      <c r="U16">
        <f t="shared" ref="U16" si="23">R16/P16*100</f>
        <v>136.02200235939083</v>
      </c>
      <c r="V16">
        <f t="shared" ref="V16" si="24">((2*(Q16^0.5))/P16)*100</f>
        <v>138.79796159121514</v>
      </c>
    </row>
    <row r="17" spans="1:22" x14ac:dyDescent="0.2">
      <c r="A17" t="s">
        <v>1</v>
      </c>
      <c r="B17" t="s">
        <v>40</v>
      </c>
      <c r="C17" t="s">
        <v>49</v>
      </c>
      <c r="D17" s="7">
        <v>1829</v>
      </c>
      <c r="E17" s="7">
        <v>1369</v>
      </c>
      <c r="F17" s="7">
        <v>182</v>
      </c>
      <c r="G17" s="8">
        <f t="shared" si="1"/>
        <v>0.13294375456537619</v>
      </c>
      <c r="H17" s="9">
        <f t="shared" si="2"/>
        <v>13692.513661202185</v>
      </c>
      <c r="I17" s="10">
        <f t="shared" si="3"/>
        <v>971164.8727810689</v>
      </c>
      <c r="J17" s="10">
        <f t="shared" si="4"/>
        <v>985.47697729630852</v>
      </c>
      <c r="K17" s="10">
        <f t="shared" si="5"/>
        <v>1931.5348755007647</v>
      </c>
      <c r="L17" s="11">
        <v>48</v>
      </c>
      <c r="M17" s="11">
        <v>92</v>
      </c>
      <c r="N17" s="10">
        <f t="shared" si="6"/>
        <v>1.9166666666666667</v>
      </c>
      <c r="O17" s="12">
        <f t="shared" si="7"/>
        <v>3505.5833333333335</v>
      </c>
      <c r="P17" s="13">
        <f t="shared" si="8"/>
        <v>26243.98451730419</v>
      </c>
      <c r="Q17" s="14">
        <f t="shared" si="9"/>
        <v>3412488.360013166</v>
      </c>
      <c r="R17" s="13">
        <f t="shared" si="10"/>
        <v>3620.6926524943506</v>
      </c>
      <c r="S17" s="13">
        <f t="shared" si="11"/>
        <v>22623.291864809838</v>
      </c>
      <c r="T17" s="13">
        <f t="shared" si="12"/>
        <v>29864.677169798542</v>
      </c>
      <c r="U17">
        <f t="shared" ref="U17" si="25">R17/P17*100</f>
        <v>13.796276438537816</v>
      </c>
      <c r="V17">
        <f t="shared" ref="V17" si="26">((2*(Q17^0.5))/P17)*100</f>
        <v>14.077833100548792</v>
      </c>
    </row>
    <row r="18" spans="1:22" x14ac:dyDescent="0.2">
      <c r="A18" t="s">
        <v>1</v>
      </c>
      <c r="B18" t="s">
        <v>20</v>
      </c>
      <c r="C18" t="s">
        <v>49</v>
      </c>
      <c r="D18" s="7">
        <v>0</v>
      </c>
      <c r="E18" s="7">
        <v>0</v>
      </c>
      <c r="F18" s="7">
        <v>0</v>
      </c>
      <c r="G18" s="8" t="e">
        <f t="shared" si="1"/>
        <v>#DIV/0!</v>
      </c>
      <c r="H18" s="9">
        <f t="shared" si="2"/>
        <v>0</v>
      </c>
      <c r="I18" s="10">
        <f t="shared" si="3"/>
        <v>0</v>
      </c>
      <c r="J18" s="10">
        <f t="shared" si="4"/>
        <v>0</v>
      </c>
      <c r="K18" s="10">
        <f t="shared" si="5"/>
        <v>0</v>
      </c>
      <c r="L18" s="11">
        <v>48</v>
      </c>
      <c r="M18" s="11">
        <v>92</v>
      </c>
      <c r="N18" s="10">
        <f t="shared" ref="N18:N19" si="27">M18/L18</f>
        <v>1.9166666666666667</v>
      </c>
      <c r="O18" s="12">
        <f t="shared" ref="O18:O19" si="28">D18*N18</f>
        <v>0</v>
      </c>
      <c r="P18" s="13">
        <f t="shared" ref="P18:P19" si="29">H18*N18</f>
        <v>0</v>
      </c>
      <c r="Q18" s="14">
        <f t="shared" ref="Q18:Q19" si="30">((E18+1)*(O18+F18+1)*(E18-F18)*O18)/(((F18+1)^2)*(F18+2))</f>
        <v>0</v>
      </c>
      <c r="R18" s="13">
        <f t="shared" ref="R18:R19" si="31">1.96*SQRT(Q18)</f>
        <v>0</v>
      </c>
      <c r="S18" s="13">
        <f t="shared" ref="S18:S19" si="32">P18-R18</f>
        <v>0</v>
      </c>
      <c r="T18" s="13">
        <f t="shared" ref="T18:T19" si="33">P18+R18</f>
        <v>0</v>
      </c>
      <c r="U18" t="e">
        <f t="shared" ref="U18:U19" si="34">R18/P18*100</f>
        <v>#DIV/0!</v>
      </c>
      <c r="V18" t="e">
        <f t="shared" ref="V18:V19" si="35">((2*(Q18^0.5))/P18)*100</f>
        <v>#DIV/0!</v>
      </c>
    </row>
    <row r="19" spans="1:22" x14ac:dyDescent="0.2">
      <c r="A19" t="s">
        <v>1</v>
      </c>
      <c r="B19" t="s">
        <v>38</v>
      </c>
      <c r="C19" t="s">
        <v>49</v>
      </c>
      <c r="D19" s="7">
        <v>353</v>
      </c>
      <c r="E19" s="7">
        <v>260</v>
      </c>
      <c r="F19" s="7">
        <v>12</v>
      </c>
      <c r="G19" s="8">
        <f t="shared" si="1"/>
        <v>4.6153846153846156E-2</v>
      </c>
      <c r="H19" s="9">
        <f t="shared" si="2"/>
        <v>7087.1538461538457</v>
      </c>
      <c r="I19" s="10">
        <f t="shared" si="3"/>
        <v>3534542.7489433642</v>
      </c>
      <c r="J19" s="10">
        <f t="shared" si="4"/>
        <v>1880.0379647611812</v>
      </c>
      <c r="K19" s="10">
        <f t="shared" si="5"/>
        <v>3684.874410931915</v>
      </c>
      <c r="L19" s="11">
        <v>48</v>
      </c>
      <c r="M19" s="11">
        <v>92</v>
      </c>
      <c r="N19" s="10">
        <f t="shared" si="27"/>
        <v>1.9166666666666667</v>
      </c>
      <c r="O19" s="12">
        <f t="shared" si="28"/>
        <v>676.58333333333337</v>
      </c>
      <c r="P19" s="13">
        <f t="shared" si="29"/>
        <v>13583.711538461539</v>
      </c>
      <c r="Q19" s="14">
        <f t="shared" si="30"/>
        <v>12763961.913567202</v>
      </c>
      <c r="R19" s="13">
        <f t="shared" si="31"/>
        <v>7002.4307270518402</v>
      </c>
      <c r="S19" s="13">
        <f t="shared" si="32"/>
        <v>6581.2808114096988</v>
      </c>
      <c r="T19" s="13">
        <f t="shared" si="33"/>
        <v>20586.142265513379</v>
      </c>
      <c r="U19">
        <f t="shared" si="34"/>
        <v>51.55020192548141</v>
      </c>
      <c r="V19">
        <f t="shared" si="35"/>
        <v>52.602246862736138</v>
      </c>
    </row>
    <row r="21" spans="1:22" x14ac:dyDescent="0.2">
      <c r="B21" s="1"/>
      <c r="C21" s="1"/>
      <c r="D21" s="1"/>
      <c r="E21" s="1"/>
      <c r="F21" s="1"/>
      <c r="G21" s="1"/>
      <c r="H21" s="1"/>
      <c r="I21" s="1"/>
    </row>
    <row r="27" spans="1:22" x14ac:dyDescent="0.2">
      <c r="A27" s="2"/>
    </row>
    <row r="28" spans="1:22" x14ac:dyDescent="0.2">
      <c r="A28" s="2"/>
      <c r="O28" s="3"/>
      <c r="P28" s="3"/>
    </row>
    <row r="29" spans="1:22" x14ac:dyDescent="0.2">
      <c r="A29" s="2"/>
      <c r="O29" s="3"/>
      <c r="P29" s="3"/>
    </row>
    <row r="42" spans="1:1" x14ac:dyDescent="0.2">
      <c r="A42" s="2"/>
    </row>
    <row r="43" spans="1:1" x14ac:dyDescent="0.2">
      <c r="A43" s="2"/>
    </row>
    <row r="44" spans="1:1" x14ac:dyDescent="0.2">
      <c r="A44" s="2"/>
    </row>
    <row r="45" spans="1:1" x14ac:dyDescent="0.2">
      <c r="A45" s="2"/>
    </row>
    <row r="46" spans="1:1" x14ac:dyDescent="0.2">
      <c r="A46" s="2"/>
    </row>
    <row r="47" spans="1:1" x14ac:dyDescent="0.2">
      <c r="A47" s="2"/>
    </row>
    <row r="48" spans="1: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</sheetData>
  <customSheetViews>
    <customSheetView guid="{63021BEC-BADA-2D4C-8FFC-AECBB3EA112C}">
      <selection activeCell="AF45" sqref="AF45"/>
      <pageMargins left="0.7" right="0.7" top="0.75" bottom="0.75" header="0.3" footer="0.3"/>
    </customSheetView>
  </customSheetView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Y56"/>
  <sheetViews>
    <sheetView zoomScale="130" zoomScaleNormal="130" zoomScalePageLayoutView="130" workbookViewId="0">
      <selection activeCell="B26" sqref="B26"/>
    </sheetView>
  </sheetViews>
  <sheetFormatPr baseColWidth="10" defaultColWidth="11" defaultRowHeight="16" x14ac:dyDescent="0.2"/>
  <cols>
    <col min="1" max="1" width="16.6640625" customWidth="1"/>
    <col min="2" max="2" width="24.83203125" customWidth="1"/>
    <col min="3" max="3" width="11.33203125" customWidth="1"/>
    <col min="4" max="4" width="7.33203125" customWidth="1"/>
    <col min="5" max="5" width="8.6640625" customWidth="1"/>
    <col min="6" max="6" width="8.5" customWidth="1"/>
    <col min="7" max="7" width="10.83203125" customWidth="1"/>
    <col min="8" max="8" width="10.33203125" customWidth="1"/>
    <col min="9" max="9" width="13.33203125" customWidth="1"/>
    <col min="10" max="10" width="9" customWidth="1"/>
    <col min="11" max="11" width="17.5" customWidth="1"/>
    <col min="12" max="12" width="15.5" customWidth="1"/>
    <col min="13" max="13" width="17.5" customWidth="1"/>
    <col min="14" max="14" width="15.5" customWidth="1"/>
    <col min="15" max="17" width="13.33203125" customWidth="1"/>
    <col min="18" max="18" width="6.6640625" customWidth="1"/>
    <col min="19" max="19" width="10" customWidth="1"/>
    <col min="20" max="20" width="8.1640625" customWidth="1"/>
    <col min="21" max="21" width="7.5" customWidth="1"/>
    <col min="22" max="22" width="13" customWidth="1"/>
    <col min="23" max="23" width="8.6640625" customWidth="1"/>
    <col min="24" max="24" width="10" customWidth="1"/>
    <col min="25" max="25" width="10.6640625" customWidth="1"/>
    <col min="26" max="26" width="7.6640625" customWidth="1"/>
    <col min="27" max="27" width="7.5" customWidth="1"/>
    <col min="28" max="28" width="4.1640625" customWidth="1"/>
    <col min="29" max="29" width="8.6640625" customWidth="1"/>
    <col min="30" max="30" width="10" customWidth="1"/>
    <col min="31" max="31" width="7.33203125" customWidth="1"/>
    <col min="32" max="32" width="7.5" customWidth="1"/>
    <col min="33" max="33" width="5.1640625" customWidth="1"/>
    <col min="34" max="34" width="4.5" customWidth="1"/>
    <col min="35" max="35" width="9.6640625" customWidth="1"/>
    <col min="36" max="36" width="9.1640625" customWidth="1"/>
    <col min="37" max="37" width="11.5" customWidth="1"/>
    <col min="38" max="38" width="10" customWidth="1"/>
    <col min="39" max="39" width="12.33203125" customWidth="1"/>
    <col min="40" max="40" width="10.6640625" customWidth="1"/>
    <col min="41" max="41" width="10.6640625" bestFit="1" customWidth="1"/>
  </cols>
  <sheetData>
    <row r="1" spans="1:22" ht="66" customHeight="1" x14ac:dyDescent="0.2">
      <c r="A1" t="s">
        <v>43</v>
      </c>
      <c r="V1" t="s">
        <v>30</v>
      </c>
    </row>
    <row r="2" spans="1:22" s="6" customFormat="1" ht="66" customHeight="1" x14ac:dyDescent="0.2">
      <c r="A2" s="4" t="s">
        <v>2</v>
      </c>
      <c r="B2" s="4" t="s">
        <v>0</v>
      </c>
      <c r="C2" s="4" t="s">
        <v>3</v>
      </c>
      <c r="D2" s="17" t="s">
        <v>4</v>
      </c>
      <c r="E2" s="17" t="s">
        <v>5</v>
      </c>
      <c r="F2" s="17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8" t="s">
        <v>12</v>
      </c>
      <c r="M2" s="18" t="s">
        <v>13</v>
      </c>
      <c r="N2" s="5" t="s">
        <v>14</v>
      </c>
      <c r="O2" s="5" t="s">
        <v>15</v>
      </c>
      <c r="P2" s="4" t="s">
        <v>16</v>
      </c>
      <c r="Q2" s="4" t="s">
        <v>17</v>
      </c>
      <c r="R2" s="4" t="s">
        <v>32</v>
      </c>
      <c r="S2" s="4" t="s">
        <v>33</v>
      </c>
      <c r="T2" s="4" t="s">
        <v>34</v>
      </c>
      <c r="U2" s="6" t="s">
        <v>28</v>
      </c>
      <c r="V2" s="6" t="s">
        <v>29</v>
      </c>
    </row>
    <row r="3" spans="1:22" ht="36" customHeight="1" x14ac:dyDescent="0.2">
      <c r="A3" s="14" t="s">
        <v>1</v>
      </c>
      <c r="B3" s="14" t="s">
        <v>18</v>
      </c>
      <c r="C3" s="24" t="s">
        <v>49</v>
      </c>
      <c r="D3" s="22">
        <v>56</v>
      </c>
      <c r="E3" s="22">
        <v>30</v>
      </c>
      <c r="F3" s="22">
        <v>6</v>
      </c>
      <c r="G3" s="8">
        <f>F3/E3</f>
        <v>0.2</v>
      </c>
      <c r="H3" s="9">
        <f>((D3)*(E3+1))/(F3+1)</f>
        <v>248</v>
      </c>
      <c r="I3" s="10">
        <f>((E3+1)*(D3+F3+1)*(E3-F3)*D3)/(((F3+1)^2)*(F3+2))</f>
        <v>6696</v>
      </c>
      <c r="J3" s="10">
        <f>SQRT(I3)</f>
        <v>81.829090181915134</v>
      </c>
      <c r="K3" s="10">
        <f>1.96*(J3)</f>
        <v>160.38501675655365</v>
      </c>
      <c r="L3" s="11">
        <v>48</v>
      </c>
      <c r="M3" s="11">
        <v>92</v>
      </c>
      <c r="N3" s="10">
        <f>M3/L3</f>
        <v>1.9166666666666667</v>
      </c>
      <c r="O3" s="12">
        <f>D3*N3</f>
        <v>107.33333333333334</v>
      </c>
      <c r="P3" s="13">
        <f>H3*N3</f>
        <v>475.33333333333337</v>
      </c>
      <c r="Q3" s="14">
        <f>((E3+1)*(O3+F3+1)*(E3-F3)*O3)/(((F3+1)^2)*(F3+2))</f>
        <v>23291.333333333336</v>
      </c>
      <c r="R3" s="13">
        <f>1.96*SQRT(Q3)</f>
        <v>299.12536858871289</v>
      </c>
      <c r="S3" s="13">
        <f>P3-R3</f>
        <v>176.20796474462048</v>
      </c>
      <c r="T3" s="13">
        <f>P3+R3</f>
        <v>774.4587019220462</v>
      </c>
      <c r="U3" s="14">
        <f>R3/P3*100</f>
        <v>62.92960068486245</v>
      </c>
      <c r="V3" s="14">
        <f>((2*(Q3^0.5))/P3)*100</f>
        <v>64.213878249859661</v>
      </c>
    </row>
    <row r="4" spans="1:22" ht="42" customHeight="1" x14ac:dyDescent="0.2">
      <c r="A4" t="s">
        <v>1</v>
      </c>
      <c r="B4" t="s">
        <v>19</v>
      </c>
      <c r="C4" s="24" t="s">
        <v>49</v>
      </c>
      <c r="D4" s="7">
        <v>1</v>
      </c>
      <c r="E4" s="7">
        <v>1</v>
      </c>
      <c r="F4" s="7">
        <v>0</v>
      </c>
      <c r="G4" s="8">
        <f t="shared" ref="G4:G5" si="0">F4/E4</f>
        <v>0</v>
      </c>
      <c r="H4" s="9">
        <f>((D4)*(E4+1))/(F4+1)</f>
        <v>2</v>
      </c>
      <c r="I4" s="10">
        <f>((E4+1)*(D4+F4+1)*(E4-F4)*D4)/(((F4+1)^2)*(F4+2))</f>
        <v>2</v>
      </c>
      <c r="J4" s="10">
        <f>SQRT(I4)</f>
        <v>1.4142135623730951</v>
      </c>
      <c r="K4" s="10">
        <f>1.96*(J4)</f>
        <v>2.7718585822512662</v>
      </c>
      <c r="L4" s="11">
        <v>48</v>
      </c>
      <c r="M4" s="11">
        <v>92</v>
      </c>
      <c r="N4" s="10">
        <f>M4/L4</f>
        <v>1.9166666666666667</v>
      </c>
      <c r="O4" s="12">
        <f>D4*N4</f>
        <v>1.9166666666666667</v>
      </c>
      <c r="P4" s="13">
        <f>H4*N4</f>
        <v>3.8333333333333335</v>
      </c>
      <c r="Q4" s="14">
        <f>((E4+1)*(O4+F4+1)*(E4-F4)*O4)/(((F4+1)^2)*(F4+2))</f>
        <v>5.5902777777777786</v>
      </c>
      <c r="R4" s="13">
        <f>1.96*SQRT(Q4)</f>
        <v>4.6341785799762958</v>
      </c>
      <c r="S4" s="13">
        <f>P4-R4</f>
        <v>-0.80084524664296231</v>
      </c>
      <c r="T4" s="13">
        <f>P4+R4</f>
        <v>8.4675119133096288</v>
      </c>
      <c r="U4">
        <f>R4/P4*100</f>
        <v>120.89161512981642</v>
      </c>
      <c r="V4">
        <f>((2*(Q4^0.5))/P4)*100</f>
        <v>123.35879094879225</v>
      </c>
    </row>
    <row r="5" spans="1:22" x14ac:dyDescent="0.2">
      <c r="A5" t="s">
        <v>1</v>
      </c>
      <c r="B5" t="s">
        <v>41</v>
      </c>
      <c r="C5" s="24" t="s">
        <v>49</v>
      </c>
      <c r="D5">
        <v>57</v>
      </c>
      <c r="E5">
        <v>31</v>
      </c>
      <c r="F5">
        <v>6</v>
      </c>
      <c r="G5" s="8">
        <f t="shared" si="0"/>
        <v>0.19354838709677419</v>
      </c>
      <c r="H5" s="9">
        <f>((D5)*(E5+1))/(F5+1)</f>
        <v>260.57142857142856</v>
      </c>
      <c r="I5" s="10">
        <f>((E5+1)*(D5+F5+1)*(E5-F5)*D5)/(((F5+1)^2)*(F5+2))</f>
        <v>7444.8979591836733</v>
      </c>
      <c r="J5" s="10">
        <f>SQRT(I5)</f>
        <v>86.283822117379998</v>
      </c>
      <c r="K5" s="10">
        <f>1.96*(J5)</f>
        <v>169.11629135006478</v>
      </c>
      <c r="L5" s="11"/>
      <c r="M5" s="11"/>
      <c r="N5" s="10" t="e">
        <f>M5/L5</f>
        <v>#DIV/0!</v>
      </c>
      <c r="O5" s="12" t="e">
        <f>D5*N5</f>
        <v>#DIV/0!</v>
      </c>
      <c r="P5" s="13" t="e">
        <f>H5*N5</f>
        <v>#DIV/0!</v>
      </c>
      <c r="Q5" s="14" t="e">
        <f>((E5+1)*(O5+F5+1)*(E5-F5)*O5)/(((F5+1)^2)*(F5+2))</f>
        <v>#DIV/0!</v>
      </c>
      <c r="R5" s="13" t="e">
        <f>1.96*SQRT(Q5)</f>
        <v>#DIV/0!</v>
      </c>
      <c r="S5" s="13" t="e">
        <f>P5-R5</f>
        <v>#DIV/0!</v>
      </c>
      <c r="T5" s="13" t="e">
        <f>P5+R5</f>
        <v>#DIV/0!</v>
      </c>
      <c r="U5" s="14" t="e">
        <f>R5/P5*100</f>
        <v>#DIV/0!</v>
      </c>
      <c r="V5" s="14" t="e">
        <f>((2*(Q5^0.5))/P5)*100</f>
        <v>#DIV/0!</v>
      </c>
    </row>
    <row r="9" spans="1:22" x14ac:dyDescent="0.2">
      <c r="A9" t="s">
        <v>36</v>
      </c>
    </row>
    <row r="10" spans="1:22" s="6" customFormat="1" ht="66" customHeight="1" x14ac:dyDescent="0.2">
      <c r="A10" s="4" t="s">
        <v>2</v>
      </c>
      <c r="B10" s="4" t="s">
        <v>0</v>
      </c>
      <c r="C10" s="4" t="s">
        <v>3</v>
      </c>
      <c r="D10" s="17" t="s">
        <v>4</v>
      </c>
      <c r="E10" s="17" t="s">
        <v>5</v>
      </c>
      <c r="F10" s="17" t="s">
        <v>6</v>
      </c>
      <c r="G10" s="4" t="s">
        <v>7</v>
      </c>
      <c r="H10" s="5" t="s">
        <v>8</v>
      </c>
      <c r="I10" s="5" t="s">
        <v>9</v>
      </c>
      <c r="J10" s="5" t="s">
        <v>10</v>
      </c>
      <c r="K10" s="5" t="s">
        <v>11</v>
      </c>
      <c r="L10" s="18" t="s">
        <v>12</v>
      </c>
      <c r="M10" s="18" t="s">
        <v>13</v>
      </c>
      <c r="N10" s="5" t="s">
        <v>14</v>
      </c>
      <c r="O10" s="5" t="s">
        <v>15</v>
      </c>
      <c r="P10" s="4" t="s">
        <v>16</v>
      </c>
      <c r="Q10" s="4" t="s">
        <v>17</v>
      </c>
      <c r="R10" s="4" t="s">
        <v>11</v>
      </c>
      <c r="S10" s="4"/>
      <c r="T10" s="4"/>
    </row>
    <row r="11" spans="1:22" x14ac:dyDescent="0.2">
      <c r="A11" t="s">
        <v>1</v>
      </c>
      <c r="B11" s="15" t="s">
        <v>27</v>
      </c>
      <c r="C11" s="16" t="s">
        <v>49</v>
      </c>
      <c r="D11" s="7">
        <v>1</v>
      </c>
      <c r="E11" s="7">
        <v>1</v>
      </c>
      <c r="F11" s="7">
        <v>0</v>
      </c>
      <c r="G11" s="8">
        <f t="shared" ref="G11:G18" si="1">F11/E11</f>
        <v>0</v>
      </c>
      <c r="H11" s="9">
        <f t="shared" ref="H11:H18" si="2">((D11)*(E11+1))/(F11+1)</f>
        <v>2</v>
      </c>
      <c r="I11" s="10">
        <f t="shared" ref="I11:I18" si="3">((E11+1)*(D11+F11+1)*(E11-F11)*D11)/(((F11+1)^2)*(F11+2))</f>
        <v>2</v>
      </c>
      <c r="J11" s="10">
        <f t="shared" ref="J11:J18" si="4">SQRT(I11)</f>
        <v>1.4142135623730951</v>
      </c>
      <c r="K11" s="10">
        <f t="shared" ref="K11:K18" si="5">1.96*(J11)</f>
        <v>2.7718585822512662</v>
      </c>
      <c r="L11" s="11">
        <v>48</v>
      </c>
      <c r="M11" s="11">
        <v>92</v>
      </c>
      <c r="N11" s="10">
        <f t="shared" ref="N11:N16" si="6">M11/L11</f>
        <v>1.9166666666666667</v>
      </c>
      <c r="O11" s="12">
        <f t="shared" ref="O11:O16" si="7">D11*N11</f>
        <v>1.9166666666666667</v>
      </c>
      <c r="P11" s="13">
        <f t="shared" ref="P11:P16" si="8">H11*N11</f>
        <v>3.8333333333333335</v>
      </c>
      <c r="Q11" s="14">
        <f t="shared" ref="Q11:Q16" si="9">((E11+1)*(O11+F11+1)*(E11-F11)*O11)/(((F11+1)^2)*(F11+2))</f>
        <v>5.5902777777777786</v>
      </c>
      <c r="R11" s="13">
        <f t="shared" ref="R11:R16" si="10">1.96*SQRT(Q11)</f>
        <v>4.6341785799762958</v>
      </c>
      <c r="S11" s="13">
        <f t="shared" ref="S11:S16" si="11">P11-R11</f>
        <v>-0.80084524664296231</v>
      </c>
      <c r="T11" s="13">
        <f t="shared" ref="T11:T16" si="12">P11+R11</f>
        <v>8.4675119133096288</v>
      </c>
      <c r="U11">
        <f t="shared" ref="U11:U16" si="13">R11/P11*100</f>
        <v>120.89161512981642</v>
      </c>
      <c r="V11">
        <f t="shared" ref="V11:V16" si="14">((2*(Q11^0.5))/P11)*100</f>
        <v>123.35879094879225</v>
      </c>
    </row>
    <row r="12" spans="1:22" x14ac:dyDescent="0.2">
      <c r="A12" t="s">
        <v>1</v>
      </c>
      <c r="B12" s="15" t="s">
        <v>22</v>
      </c>
      <c r="C12" s="16" t="s">
        <v>49</v>
      </c>
      <c r="D12" s="7">
        <v>234</v>
      </c>
      <c r="E12" s="7">
        <v>171</v>
      </c>
      <c r="F12" s="7">
        <v>13</v>
      </c>
      <c r="G12" s="8">
        <f>F12/E12</f>
        <v>7.6023391812865493E-2</v>
      </c>
      <c r="H12" s="9">
        <f t="shared" si="2"/>
        <v>2874.8571428571427</v>
      </c>
      <c r="I12" s="10">
        <f t="shared" si="3"/>
        <v>536420.96326530608</v>
      </c>
      <c r="J12" s="10">
        <f t="shared" si="4"/>
        <v>732.40764828427757</v>
      </c>
      <c r="K12" s="10">
        <f t="shared" si="5"/>
        <v>1435.5189906371841</v>
      </c>
      <c r="L12" s="11">
        <v>48</v>
      </c>
      <c r="M12" s="11">
        <v>92</v>
      </c>
      <c r="N12" s="10">
        <f t="shared" si="6"/>
        <v>1.9166666666666667</v>
      </c>
      <c r="O12" s="12">
        <f t="shared" si="7"/>
        <v>448.5</v>
      </c>
      <c r="P12" s="13">
        <f t="shared" si="8"/>
        <v>5510.1428571428569</v>
      </c>
      <c r="Q12" s="14">
        <f t="shared" si="9"/>
        <v>1917398.5204081633</v>
      </c>
      <c r="R12" s="13">
        <f t="shared" si="10"/>
        <v>2714.0151355510161</v>
      </c>
      <c r="S12" s="13">
        <f t="shared" si="11"/>
        <v>2796.1277215918408</v>
      </c>
      <c r="T12" s="13">
        <f t="shared" si="12"/>
        <v>8224.1579926938721</v>
      </c>
      <c r="U12">
        <f t="shared" si="13"/>
        <v>49.254896032918808</v>
      </c>
      <c r="V12">
        <f t="shared" si="14"/>
        <v>50.260097992774298</v>
      </c>
    </row>
    <row r="13" spans="1:22" x14ac:dyDescent="0.2">
      <c r="A13" t="s">
        <v>1</v>
      </c>
      <c r="B13" s="15" t="s">
        <v>23</v>
      </c>
      <c r="C13" s="16" t="s">
        <v>49</v>
      </c>
      <c r="D13" s="7">
        <v>7</v>
      </c>
      <c r="E13" s="7">
        <v>5</v>
      </c>
      <c r="F13" s="7">
        <v>0</v>
      </c>
      <c r="G13" s="8">
        <f t="shared" si="1"/>
        <v>0</v>
      </c>
      <c r="H13" s="9">
        <f t="shared" si="2"/>
        <v>42</v>
      </c>
      <c r="I13" s="10">
        <f t="shared" si="3"/>
        <v>840</v>
      </c>
      <c r="J13" s="10">
        <f t="shared" si="4"/>
        <v>28.982753492378876</v>
      </c>
      <c r="K13" s="10">
        <f t="shared" si="5"/>
        <v>56.806196845062594</v>
      </c>
      <c r="L13" s="11">
        <v>48</v>
      </c>
      <c r="M13" s="11">
        <v>92</v>
      </c>
      <c r="N13" s="10">
        <f t="shared" si="6"/>
        <v>1.9166666666666667</v>
      </c>
      <c r="O13" s="12">
        <f t="shared" si="7"/>
        <v>13.416666666666668</v>
      </c>
      <c r="P13" s="13">
        <f t="shared" si="8"/>
        <v>80.5</v>
      </c>
      <c r="Q13" s="14">
        <f t="shared" si="9"/>
        <v>2901.354166666667</v>
      </c>
      <c r="R13" s="13">
        <f t="shared" si="10"/>
        <v>105.57387066252079</v>
      </c>
      <c r="S13" s="13">
        <f t="shared" si="11"/>
        <v>-25.07387066252079</v>
      </c>
      <c r="T13" s="13">
        <f t="shared" si="12"/>
        <v>186.07387066252079</v>
      </c>
      <c r="U13">
        <f t="shared" si="13"/>
        <v>131.14766541928049</v>
      </c>
      <c r="V13">
        <f t="shared" si="14"/>
        <v>133.8241483870209</v>
      </c>
    </row>
    <row r="14" spans="1:22" x14ac:dyDescent="0.2">
      <c r="A14" t="s">
        <v>1</v>
      </c>
      <c r="B14" t="s">
        <v>24</v>
      </c>
      <c r="C14" s="16" t="s">
        <v>49</v>
      </c>
      <c r="D14" s="7">
        <v>5</v>
      </c>
      <c r="E14" s="7">
        <v>3</v>
      </c>
      <c r="F14" s="7">
        <v>0</v>
      </c>
      <c r="G14" s="8">
        <f t="shared" si="1"/>
        <v>0</v>
      </c>
      <c r="H14" s="9">
        <f t="shared" si="2"/>
        <v>20</v>
      </c>
      <c r="I14" s="10">
        <f t="shared" si="3"/>
        <v>180</v>
      </c>
      <c r="J14" s="10">
        <f t="shared" si="4"/>
        <v>13.416407864998739</v>
      </c>
      <c r="K14" s="10">
        <f t="shared" si="5"/>
        <v>26.296159415397529</v>
      </c>
      <c r="L14" s="11">
        <v>48</v>
      </c>
      <c r="M14" s="11">
        <v>92</v>
      </c>
      <c r="N14" s="10">
        <f t="shared" si="6"/>
        <v>1.9166666666666667</v>
      </c>
      <c r="O14" s="12">
        <f t="shared" si="7"/>
        <v>9.5833333333333339</v>
      </c>
      <c r="P14" s="13">
        <f t="shared" si="8"/>
        <v>38.333333333333336</v>
      </c>
      <c r="Q14" s="14">
        <f t="shared" si="9"/>
        <v>608.54166666666674</v>
      </c>
      <c r="R14" s="13">
        <f t="shared" si="10"/>
        <v>48.35052912499166</v>
      </c>
      <c r="S14" s="13">
        <f t="shared" si="11"/>
        <v>-10.017195791658324</v>
      </c>
      <c r="T14" s="13">
        <f t="shared" si="12"/>
        <v>86.683862458324995</v>
      </c>
      <c r="U14">
        <f t="shared" si="13"/>
        <v>126.13181510867389</v>
      </c>
      <c r="V14">
        <f t="shared" si="14"/>
        <v>128.70593378436109</v>
      </c>
    </row>
    <row r="15" spans="1:22" x14ac:dyDescent="0.2">
      <c r="A15" t="s">
        <v>1</v>
      </c>
      <c r="B15" t="s">
        <v>50</v>
      </c>
      <c r="C15" s="16" t="s">
        <v>49</v>
      </c>
      <c r="D15" s="7">
        <v>9</v>
      </c>
      <c r="E15" s="7">
        <v>8</v>
      </c>
      <c r="F15" s="7">
        <v>0</v>
      </c>
      <c r="G15" s="8">
        <f>F15/E15</f>
        <v>0</v>
      </c>
      <c r="H15" s="9">
        <f t="shared" si="2"/>
        <v>81</v>
      </c>
      <c r="I15" s="10">
        <f t="shared" si="3"/>
        <v>3240</v>
      </c>
      <c r="J15" s="10">
        <f t="shared" si="4"/>
        <v>56.920997883030829</v>
      </c>
      <c r="K15" s="10">
        <f t="shared" si="5"/>
        <v>111.56515585074042</v>
      </c>
      <c r="L15" s="11">
        <v>48</v>
      </c>
      <c r="M15" s="11">
        <v>92</v>
      </c>
      <c r="N15" s="10">
        <f t="shared" si="6"/>
        <v>1.9166666666666667</v>
      </c>
      <c r="O15" s="12">
        <f t="shared" si="7"/>
        <v>17.25</v>
      </c>
      <c r="P15" s="13">
        <f t="shared" si="8"/>
        <v>155.25</v>
      </c>
      <c r="Q15" s="14">
        <f t="shared" si="9"/>
        <v>11333.25</v>
      </c>
      <c r="R15" s="13">
        <f t="shared" si="10"/>
        <v>208.65716666340509</v>
      </c>
      <c r="S15" s="13">
        <f t="shared" si="11"/>
        <v>-53.407166663405093</v>
      </c>
      <c r="T15" s="13">
        <f t="shared" si="12"/>
        <v>363.90716666340506</v>
      </c>
      <c r="U15">
        <f t="shared" si="13"/>
        <v>134.40075147401294</v>
      </c>
      <c r="V15">
        <f t="shared" si="14"/>
        <v>137.14362395307441</v>
      </c>
    </row>
    <row r="16" spans="1:22" x14ac:dyDescent="0.2">
      <c r="A16" t="s">
        <v>1</v>
      </c>
      <c r="B16" t="s">
        <v>42</v>
      </c>
      <c r="C16" s="16" t="s">
        <v>49</v>
      </c>
      <c r="D16" s="7">
        <v>256</v>
      </c>
      <c r="E16" s="7">
        <v>188</v>
      </c>
      <c r="F16" s="7">
        <v>13</v>
      </c>
      <c r="G16" s="8">
        <f t="shared" si="1"/>
        <v>6.9148936170212769E-2</v>
      </c>
      <c r="H16" s="9">
        <f t="shared" si="2"/>
        <v>3456</v>
      </c>
      <c r="I16" s="10">
        <f t="shared" si="3"/>
        <v>777600</v>
      </c>
      <c r="J16" s="10">
        <f t="shared" si="4"/>
        <v>881.81630740194407</v>
      </c>
      <c r="K16" s="10">
        <f t="shared" si="5"/>
        <v>1728.3599625078105</v>
      </c>
      <c r="L16" s="11">
        <v>48</v>
      </c>
      <c r="M16" s="11">
        <v>92</v>
      </c>
      <c r="N16" s="10">
        <f t="shared" si="6"/>
        <v>1.9166666666666667</v>
      </c>
      <c r="O16" s="12">
        <f t="shared" si="7"/>
        <v>490.66666666666669</v>
      </c>
      <c r="P16" s="13">
        <f t="shared" si="8"/>
        <v>6624</v>
      </c>
      <c r="Q16" s="14">
        <f t="shared" si="9"/>
        <v>2785760</v>
      </c>
      <c r="R16" s="13">
        <f t="shared" si="10"/>
        <v>3271.3568463253896</v>
      </c>
      <c r="S16" s="13">
        <f t="shared" si="11"/>
        <v>3352.6431536746104</v>
      </c>
      <c r="T16" s="13">
        <f t="shared" si="12"/>
        <v>9895.3568463253905</v>
      </c>
      <c r="U16">
        <f t="shared" si="13"/>
        <v>49.386425820129674</v>
      </c>
      <c r="V16">
        <f t="shared" si="14"/>
        <v>50.394312061356814</v>
      </c>
    </row>
    <row r="17" spans="1:25" x14ac:dyDescent="0.2">
      <c r="A17" t="s">
        <v>1</v>
      </c>
      <c r="B17" t="s">
        <v>20</v>
      </c>
      <c r="C17" s="16" t="s">
        <v>49</v>
      </c>
      <c r="D17" s="7">
        <v>0</v>
      </c>
      <c r="E17" s="7">
        <v>0</v>
      </c>
      <c r="F17" s="7">
        <v>0</v>
      </c>
      <c r="G17" s="8" t="e">
        <f t="shared" si="1"/>
        <v>#DIV/0!</v>
      </c>
      <c r="H17" s="9">
        <f t="shared" si="2"/>
        <v>0</v>
      </c>
      <c r="I17" s="10">
        <f t="shared" si="3"/>
        <v>0</v>
      </c>
      <c r="J17" s="10">
        <f t="shared" si="4"/>
        <v>0</v>
      </c>
      <c r="K17" s="10">
        <f t="shared" si="5"/>
        <v>0</v>
      </c>
      <c r="L17" s="11">
        <v>48</v>
      </c>
      <c r="M17" s="11">
        <v>92</v>
      </c>
      <c r="N17" s="10">
        <f t="shared" ref="N17:N18" si="15">M17/L17</f>
        <v>1.9166666666666667</v>
      </c>
      <c r="O17" s="12">
        <f t="shared" ref="O17:O18" si="16">D17*N17</f>
        <v>0</v>
      </c>
      <c r="P17" s="13">
        <f t="shared" ref="P17:P18" si="17">H17*N17</f>
        <v>0</v>
      </c>
      <c r="Q17" s="14">
        <f t="shared" ref="Q17:Q18" si="18">((E17+1)*(O17+F17+1)*(E17-F17)*O17)/(((F17+1)^2)*(F17+2))</f>
        <v>0</v>
      </c>
      <c r="R17" s="13">
        <f t="shared" ref="R17:R18" si="19">1.96*SQRT(Q17)</f>
        <v>0</v>
      </c>
      <c r="S17" s="13">
        <f t="shared" ref="S17:S18" si="20">P17-R17</f>
        <v>0</v>
      </c>
      <c r="T17" s="13">
        <f t="shared" ref="T17:T18" si="21">P17+R17</f>
        <v>0</v>
      </c>
      <c r="U17" t="e">
        <f t="shared" ref="U17:U18" si="22">R17/P17*100</f>
        <v>#DIV/0!</v>
      </c>
      <c r="V17" t="e">
        <f t="shared" ref="V17:V18" si="23">((2*(Q17^0.5))/P17)*100</f>
        <v>#DIV/0!</v>
      </c>
    </row>
    <row r="18" spans="1:25" x14ac:dyDescent="0.2">
      <c r="A18" t="s">
        <v>1</v>
      </c>
      <c r="B18" t="s">
        <v>38</v>
      </c>
      <c r="C18" s="16" t="s">
        <v>49</v>
      </c>
      <c r="D18" s="7">
        <v>224</v>
      </c>
      <c r="E18" s="7">
        <v>22</v>
      </c>
      <c r="F18" s="7">
        <v>1</v>
      </c>
      <c r="G18" s="8">
        <f t="shared" si="1"/>
        <v>4.5454545454545456E-2</v>
      </c>
      <c r="H18" s="9">
        <f t="shared" si="2"/>
        <v>2576</v>
      </c>
      <c r="I18" s="10">
        <f t="shared" si="3"/>
        <v>2037616</v>
      </c>
      <c r="J18" s="10">
        <f t="shared" si="4"/>
        <v>1427.4508748114592</v>
      </c>
      <c r="K18" s="10">
        <f t="shared" si="5"/>
        <v>2797.80371463046</v>
      </c>
      <c r="L18" s="11">
        <v>48</v>
      </c>
      <c r="M18" s="11">
        <v>92</v>
      </c>
      <c r="N18" s="10">
        <f t="shared" si="15"/>
        <v>1.9166666666666667</v>
      </c>
      <c r="O18" s="12">
        <f t="shared" si="16"/>
        <v>429.33333333333337</v>
      </c>
      <c r="P18" s="13">
        <f t="shared" si="17"/>
        <v>4937.3333333333339</v>
      </c>
      <c r="Q18" s="14">
        <f t="shared" si="18"/>
        <v>7453727.5555555569</v>
      </c>
      <c r="R18" s="13">
        <f t="shared" si="19"/>
        <v>5351.0970629789763</v>
      </c>
      <c r="S18" s="13">
        <f t="shared" si="20"/>
        <v>-413.76372964564234</v>
      </c>
      <c r="T18" s="13">
        <f t="shared" si="21"/>
        <v>10288.430396312309</v>
      </c>
      <c r="U18">
        <f t="shared" si="22"/>
        <v>108.38030778380319</v>
      </c>
      <c r="V18">
        <f t="shared" si="23"/>
        <v>110.59215079979916</v>
      </c>
    </row>
    <row r="21" spans="1:25" x14ac:dyDescent="0.2">
      <c r="B21" s="21"/>
      <c r="I21" s="2"/>
      <c r="J21" s="3"/>
    </row>
    <row r="22" spans="1:25" x14ac:dyDescent="0.2">
      <c r="A22" s="2"/>
      <c r="B22" s="3"/>
      <c r="C22" s="3"/>
      <c r="D22" s="3"/>
      <c r="E22" s="3"/>
      <c r="F22" s="3"/>
      <c r="G22" s="3"/>
      <c r="I22" s="2"/>
      <c r="J22" s="3"/>
    </row>
    <row r="23" spans="1:25" x14ac:dyDescent="0.2">
      <c r="A23" s="19"/>
      <c r="B23" s="3"/>
      <c r="C23" s="3"/>
      <c r="D23" s="3"/>
      <c r="E23" s="3"/>
      <c r="F23" s="3"/>
      <c r="G23" s="3"/>
      <c r="R23" s="3"/>
      <c r="S23" s="3"/>
      <c r="T23" s="3"/>
      <c r="U23" s="3"/>
      <c r="V23" s="3"/>
      <c r="W23" s="3"/>
      <c r="X23" s="3"/>
      <c r="Y23" s="3"/>
    </row>
    <row r="24" spans="1:25" x14ac:dyDescent="0.2">
      <c r="A24" s="20"/>
      <c r="B24" s="3"/>
      <c r="C24" s="3"/>
      <c r="D24" s="3"/>
      <c r="E24" s="3"/>
      <c r="F24" s="3"/>
      <c r="G24" s="3"/>
      <c r="R24" s="3"/>
      <c r="S24" s="3"/>
      <c r="T24" s="3"/>
      <c r="U24" s="3"/>
      <c r="V24" s="3"/>
      <c r="W24" s="3"/>
      <c r="X24" s="3"/>
      <c r="Y24" s="3"/>
    </row>
    <row r="25" spans="1:25" x14ac:dyDescent="0.2">
      <c r="A25" s="20"/>
      <c r="B25" s="3"/>
      <c r="C25" s="3"/>
      <c r="D25" s="3"/>
      <c r="E25" s="3"/>
      <c r="F25" s="3"/>
      <c r="G25" s="3"/>
      <c r="R25" s="3"/>
      <c r="S25" s="3"/>
      <c r="T25" s="3"/>
      <c r="U25" s="3"/>
      <c r="V25" s="3"/>
      <c r="W25" s="3"/>
      <c r="X25" s="3"/>
      <c r="Y25" s="3"/>
    </row>
    <row r="26" spans="1:25" x14ac:dyDescent="0.2">
      <c r="A26" s="20"/>
      <c r="B26" s="3"/>
      <c r="C26" s="3"/>
      <c r="D26" s="3"/>
      <c r="E26" s="3"/>
      <c r="F26" s="3"/>
      <c r="G26" s="3"/>
      <c r="R26" s="3"/>
      <c r="S26" s="3"/>
      <c r="T26" s="3"/>
      <c r="U26" s="3"/>
      <c r="V26" s="3"/>
      <c r="W26" s="3"/>
      <c r="X26" s="3"/>
      <c r="Y26" s="3"/>
    </row>
    <row r="27" spans="1:25" x14ac:dyDescent="0.2">
      <c r="A27" s="19"/>
      <c r="B27" s="3"/>
      <c r="C27" s="3"/>
      <c r="D27" s="3"/>
      <c r="E27" s="3"/>
      <c r="F27" s="3"/>
      <c r="G27" s="3"/>
    </row>
    <row r="28" spans="1:25" x14ac:dyDescent="0.2">
      <c r="A28" s="20"/>
      <c r="B28" s="3"/>
      <c r="C28" s="3"/>
      <c r="D28" s="3"/>
      <c r="E28" s="3"/>
      <c r="F28" s="3"/>
      <c r="G28" s="3"/>
    </row>
    <row r="29" spans="1:25" x14ac:dyDescent="0.2">
      <c r="A29" s="20"/>
      <c r="B29" s="3"/>
      <c r="C29" s="3"/>
      <c r="D29" s="3"/>
      <c r="E29" s="3"/>
      <c r="F29" s="3"/>
      <c r="G29" s="3"/>
    </row>
    <row r="30" spans="1:25" x14ac:dyDescent="0.2">
      <c r="A30" s="20"/>
      <c r="B30" s="3"/>
      <c r="C30" s="3"/>
      <c r="D30" s="3"/>
      <c r="E30" s="3"/>
      <c r="F30" s="3"/>
      <c r="G30" s="3"/>
    </row>
    <row r="31" spans="1:25" x14ac:dyDescent="0.2">
      <c r="A31" s="20"/>
      <c r="B31" s="3"/>
      <c r="C31" s="3"/>
      <c r="D31" s="3"/>
      <c r="E31" s="3"/>
      <c r="F31" s="3"/>
      <c r="G31" s="3"/>
    </row>
    <row r="32" spans="1:25" x14ac:dyDescent="0.2">
      <c r="A32" s="2"/>
      <c r="B32" s="3"/>
      <c r="C32" s="3"/>
      <c r="D32" s="3"/>
      <c r="E32" s="3"/>
      <c r="F32" s="3"/>
      <c r="G32" s="3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Table for Report</vt:lpstr>
      <vt:lpstr>2023 WSR Spring</vt:lpstr>
      <vt:lpstr>2023 WSR Fall</vt:lpstr>
      <vt:lpstr>2024 Spring</vt:lpstr>
      <vt:lpstr>2024 Fall</vt:lpstr>
      <vt:lpstr>2025 Spring</vt:lpstr>
      <vt:lpstr>WSR Hat Analysis</vt:lpstr>
      <vt:lpstr>McKinley Arthur Analysis</vt:lpstr>
      <vt:lpstr>'2023 WSR Spring'!_Toc22645112</vt:lpstr>
    </vt:vector>
  </TitlesOfParts>
  <Manager/>
  <Company>Confederated Tribes of Warm Springs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Jens Lovtang</dc:creator>
  <cp:keywords/>
  <dc:description/>
  <cp:lastModifiedBy>naomi.pryzant</cp:lastModifiedBy>
  <cp:lastPrinted>2015-01-15T22:02:57Z</cp:lastPrinted>
  <dcterms:created xsi:type="dcterms:W3CDTF">2012-10-29T21:28:14Z</dcterms:created>
  <dcterms:modified xsi:type="dcterms:W3CDTF">2026-01-15T17:24:19Z</dcterms:modified>
  <cp:category/>
</cp:coreProperties>
</file>