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15" yWindow="255" windowWidth="12120" windowHeight="4530" activeTab="0"/>
  </bookViews>
  <sheets>
    <sheet name="Startup" sheetId="1" r:id="rId1"/>
    <sheet name="MasterControl" sheetId="2" r:id="rId2"/>
    <sheet name="Control-1" sheetId="3" r:id="rId3"/>
    <sheet name="BslnFormulas" sheetId="4" r:id="rId4"/>
    <sheet name="Load Baseline" sheetId="5" r:id="rId5"/>
    <sheet name="Frmt Baseln" sheetId="6" r:id="rId6"/>
    <sheet name="ReportDescrip" sheetId="7" r:id="rId7"/>
    <sheet name="BaselineAdCharts" sheetId="8" r:id="rId8"/>
    <sheet name="BaselineJuvCharts" sheetId="9" r:id="rId9"/>
    <sheet name="Pop1 S-R" sheetId="10" r:id="rId10"/>
    <sheet name="Pop2 S-R" sheetId="11" r:id="rId11"/>
    <sheet name="Pop3 S-R" sheetId="12" r:id="rId12"/>
    <sheet name="Pop4 S-R" sheetId="13" r:id="rId13"/>
    <sheet name="Pop5 S-R" sheetId="14" r:id="rId14"/>
  </sheets>
  <definedNames>
    <definedName name="Composer">'Control-1'!$J$15</definedName>
    <definedName name="Date_Time">'Control-1'!$J$16</definedName>
    <definedName name="Description">'Control-1'!$J$18</definedName>
    <definedName name="ExternalData_1" localSheetId="4">'Load Baseline'!$A$5:$U$7</definedName>
    <definedName name="ExternalData_10" localSheetId="4">'Load Baseline'!$A$5:$U$7</definedName>
    <definedName name="ExternalData_100" localSheetId="4">'Load Baseline'!$A$19:$U$21</definedName>
    <definedName name="ExternalData_101" localSheetId="4">'Load Baseline'!$A$26:$U$28</definedName>
    <definedName name="ExternalData_102" localSheetId="4">'Load Baseline'!$A$33:$U$35</definedName>
    <definedName name="ExternalData_103" localSheetId="4">'Load Baseline'!$A$5:$U$7</definedName>
    <definedName name="ExternalData_104" localSheetId="4">'Load Baseline'!$A$12:$U$14</definedName>
    <definedName name="ExternalData_105" localSheetId="4">'Load Baseline'!$A$5:$U$7</definedName>
    <definedName name="ExternalData_106" localSheetId="4">'Load Baseline'!$A$5:$U$7</definedName>
    <definedName name="ExternalData_107" localSheetId="4">'Load Baseline'!$A$5:$U$7</definedName>
    <definedName name="ExternalData_108" localSheetId="4">'Load Baseline'!$A$12:$U$14</definedName>
    <definedName name="ExternalData_109" localSheetId="4">'Load Baseline'!$A$5:$U$7</definedName>
    <definedName name="ExternalData_11" localSheetId="4">'Load Baseline'!$A$12:$U$14</definedName>
    <definedName name="ExternalData_110" localSheetId="4">'Load Baseline'!$A$12:$U$14</definedName>
    <definedName name="ExternalData_111" localSheetId="4">'Load Baseline'!$A$19:$U$21</definedName>
    <definedName name="ExternalData_112" localSheetId="4">'Load Baseline'!$A$26:$U$28</definedName>
    <definedName name="ExternalData_113" localSheetId="4">'Load Baseline'!$A$33:$U$35</definedName>
    <definedName name="ExternalData_114" localSheetId="4">'Load Baseline'!$A$5:$U$7</definedName>
    <definedName name="ExternalData_115" localSheetId="4">'Load Baseline'!$A$12:$U$14</definedName>
    <definedName name="ExternalData_116" localSheetId="4">'Load Baseline'!$A$19:$U$21</definedName>
    <definedName name="ExternalData_117" localSheetId="4">'Load Baseline'!$A$26:$U$28</definedName>
    <definedName name="ExternalData_118" localSheetId="4">'Load Baseline'!$A$33:$U$35</definedName>
    <definedName name="ExternalData_119" localSheetId="4">'Load Baseline'!$A$5:$U$7</definedName>
    <definedName name="ExternalData_12" localSheetId="4">'Load Baseline'!$A$19:$U$21</definedName>
    <definedName name="ExternalData_120" localSheetId="4">'Load Baseline'!$A$5:$U$7</definedName>
    <definedName name="ExternalData_121" localSheetId="4">'Load Baseline'!$A$12:$U$14</definedName>
    <definedName name="ExternalData_122" localSheetId="4">'Load Baseline'!$A$19:$U$21</definedName>
    <definedName name="ExternalData_123" localSheetId="4">'Load Baseline'!$A$5:$U$7</definedName>
    <definedName name="ExternalData_124" localSheetId="4">'Load Baseline'!$A$12:$U$14</definedName>
    <definedName name="ExternalData_125" localSheetId="4">'Load Baseline'!$A$19:$U$21</definedName>
    <definedName name="ExternalData_126" localSheetId="4">'Load Baseline'!$A$26:$U$28</definedName>
    <definedName name="ExternalData_127" localSheetId="4">'Load Baseline'!$A$33:$U$35</definedName>
    <definedName name="ExternalData_128" localSheetId="4">'Load Baseline'!$A$5:$U$7</definedName>
    <definedName name="ExternalData_129" localSheetId="4">'Load Baseline'!$A$12:$U$14</definedName>
    <definedName name="ExternalData_13" localSheetId="4">'Load Baseline'!$A$26:$U$28</definedName>
    <definedName name="ExternalData_130" localSheetId="4">'Load Baseline'!$A$5:$U$7</definedName>
    <definedName name="ExternalData_131" localSheetId="4">'Load Baseline'!$A$12:$U$14</definedName>
    <definedName name="ExternalData_132" localSheetId="4">'Load Baseline'!$A$19:$U$21</definedName>
    <definedName name="ExternalData_133" localSheetId="4">'Load Baseline'!$A$26:$U$28</definedName>
    <definedName name="ExternalData_134" localSheetId="4">'Load Baseline'!$A$33:$U$35</definedName>
    <definedName name="ExternalData_135" localSheetId="4">'Load Baseline'!$A$5:$U$7</definedName>
    <definedName name="ExternalData_136" localSheetId="4">'Load Baseline'!$A$12:$U$14</definedName>
    <definedName name="ExternalData_137" localSheetId="4">'Load Baseline'!$A$19:$U$21</definedName>
    <definedName name="ExternalData_138" localSheetId="4">'Load Baseline'!$A$26:$U$28</definedName>
    <definedName name="ExternalData_139" localSheetId="4">'Load Baseline'!$A$33:$U$35</definedName>
    <definedName name="ExternalData_14" localSheetId="4">'Load Baseline'!$A$33:$U$35</definedName>
    <definedName name="ExternalData_140" localSheetId="4">'Load Baseline'!$A$5:$U$7</definedName>
    <definedName name="ExternalData_141" localSheetId="4">'Load Baseline'!$A$12:$U$14</definedName>
    <definedName name="ExternalData_142" localSheetId="4">'Load Baseline'!$A$5:$U$7</definedName>
    <definedName name="ExternalData_143" localSheetId="4">'Load Baseline'!$A$5:$U$6</definedName>
    <definedName name="ExternalData_144" localSheetId="4">'Load Baseline'!$A$12:$U$14</definedName>
    <definedName name="ExternalData_145" localSheetId="4">'Load Baseline'!$A$19:$U$21</definedName>
    <definedName name="ExternalData_146" localSheetId="4">'Load Baseline'!$A$26:$U$27</definedName>
    <definedName name="ExternalData_147" localSheetId="4">'Load Baseline'!$A$5:$U$7</definedName>
    <definedName name="ExternalData_148" localSheetId="4">'Load Baseline'!$A$12:$U$14</definedName>
    <definedName name="ExternalData_149" localSheetId="4">'Load Baseline'!$A$19:$U$21</definedName>
    <definedName name="ExternalData_15" localSheetId="4">'Load Baseline'!$A$5:$U$7</definedName>
    <definedName name="ExternalData_150" localSheetId="4">'Load Baseline'!$A$26:$U$28</definedName>
    <definedName name="ExternalData_151" localSheetId="4">'Load Baseline'!$A$33:$U$35</definedName>
    <definedName name="ExternalData_152" localSheetId="4">'Load Baseline'!$A$5:$U$7</definedName>
    <definedName name="ExternalData_153" localSheetId="4">'Load Baseline'!$A$5:$U$7</definedName>
    <definedName name="ExternalData_154" localSheetId="4">'Load Baseline'!$A$12:$U$14</definedName>
    <definedName name="ExternalData_155" localSheetId="4">'Load Baseline'!$A$5:$U$7</definedName>
    <definedName name="ExternalData_156" localSheetId="4">'Load Baseline'!$A$12:$U$14</definedName>
    <definedName name="ExternalData_157" localSheetId="4">'Load Baseline'!$A$5:$U$6</definedName>
    <definedName name="ExternalData_158" localSheetId="4">'Load Baseline'!$A$12:$U$14</definedName>
    <definedName name="ExternalData_159" localSheetId="4">'Load Baseline'!$A$19:$U$21</definedName>
    <definedName name="ExternalData_16" localSheetId="4">'Load Baseline'!$A$12:$U$14</definedName>
    <definedName name="ExternalData_160" localSheetId="4">'Load Baseline'!$A$26:$U$28</definedName>
    <definedName name="ExternalData_161" localSheetId="4">'Load Baseline'!$A$33:$U$35</definedName>
    <definedName name="ExternalData_162" localSheetId="4">'Load Baseline'!$A$5:$U$7</definedName>
    <definedName name="ExternalData_163" localSheetId="4">'Load Baseline'!$A$12:$U$14</definedName>
    <definedName name="ExternalData_164" localSheetId="4">'Load Baseline'!$A$19:$U$21</definedName>
    <definedName name="ExternalData_165" localSheetId="4">'Load Baseline'!$A$26:$U$28</definedName>
    <definedName name="ExternalData_166" localSheetId="4">'Load Baseline'!$A$33:$U$35</definedName>
    <definedName name="ExternalData_167" localSheetId="4">'Load Baseline'!$A$5:$U$7</definedName>
    <definedName name="ExternalData_168" localSheetId="4">'Load Baseline'!$A$12:$U$14</definedName>
    <definedName name="ExternalData_169" localSheetId="4">'Load Baseline'!$A$5:$U$7</definedName>
    <definedName name="ExternalData_17" localSheetId="4">'Load Baseline'!$A$5:$U$7</definedName>
    <definedName name="ExternalData_170" localSheetId="4">'Load Baseline'!$A$5:$U$7</definedName>
    <definedName name="ExternalData_171" localSheetId="4">'Load Baseline'!$A$5:$U$7</definedName>
    <definedName name="ExternalData_172" localSheetId="4">'Load Baseline'!$A$12:$U$14</definedName>
    <definedName name="ExternalData_173" localSheetId="4">'Load Baseline'!$A$5:$U$7</definedName>
    <definedName name="ExternalData_174" localSheetId="4">'Load Baseline'!$A$12:$U$14</definedName>
    <definedName name="ExternalData_175" localSheetId="4">'Load Baseline'!$A$19:$U$21</definedName>
    <definedName name="ExternalData_176" localSheetId="4">'Load Baseline'!$A$26:$U$28</definedName>
    <definedName name="ExternalData_177" localSheetId="4">'Load Baseline'!$A$5:$U$7</definedName>
    <definedName name="ExternalData_178" localSheetId="4">'Load Baseline'!$A$12:$U$14</definedName>
    <definedName name="ExternalData_179" localSheetId="4">'Load Baseline'!$A$5:$U$7</definedName>
    <definedName name="ExternalData_18" localSheetId="4">'Load Baseline'!$A$5:$U$7</definedName>
    <definedName name="ExternalData_180" localSheetId="4">'Load Baseline'!$A$5:$U$7</definedName>
    <definedName name="ExternalData_181" localSheetId="4">'Load Baseline'!$A$12:$U$14</definedName>
    <definedName name="ExternalData_182" localSheetId="4">'Load Baseline'!$A$5:$U$7</definedName>
    <definedName name="ExternalData_183" localSheetId="4">'Load Baseline'!$A$5:$U$7</definedName>
    <definedName name="ExternalData_184" localSheetId="4">'Load Baseline'!$A$12:$U$14</definedName>
    <definedName name="ExternalData_185" localSheetId="4">'Load Baseline'!$A$5:$U$7</definedName>
    <definedName name="ExternalData_186" localSheetId="4">'Load Baseline'!$A$5:$U$7</definedName>
    <definedName name="ExternalData_187" localSheetId="4">'Load Baseline'!$A$12:$U$14</definedName>
    <definedName name="ExternalData_188" localSheetId="4">'Load Baseline'!$A$5:$U$7</definedName>
    <definedName name="ExternalData_189" localSheetId="4">'Load Baseline'!$A$5:$U$7</definedName>
    <definedName name="ExternalData_19" localSheetId="4">'Load Baseline'!$A$12:$U$14</definedName>
    <definedName name="ExternalData_190" localSheetId="4">'Load Baseline'!$A$5:$U$7</definedName>
    <definedName name="ExternalData_191" localSheetId="4">'Load Baseline'!$A$5:$U$7</definedName>
    <definedName name="ExternalData_192" localSheetId="4">'Load Baseline'!$A$5:$U$7</definedName>
    <definedName name="ExternalData_193" localSheetId="4">'Load Baseline'!$A$5:$U$7</definedName>
    <definedName name="ExternalData_194" localSheetId="4">'Load Baseline'!$A$12:$U$14</definedName>
    <definedName name="ExternalData_195" localSheetId="4">'Load Baseline'!$A$5:$U$7</definedName>
    <definedName name="ExternalData_196" localSheetId="4">'Load Baseline'!$A$5:$U$7</definedName>
    <definedName name="ExternalData_197" localSheetId="4">'Load Baseline'!$A$5:$U$7</definedName>
    <definedName name="ExternalData_198" localSheetId="4">'Load Baseline'!$A$12:$U$14</definedName>
    <definedName name="ExternalData_199" localSheetId="4">'Load Baseline'!$A$5:$U$7</definedName>
    <definedName name="ExternalData_2" localSheetId="4">'Load Baseline'!$A$12:$U$14</definedName>
    <definedName name="ExternalData_20" localSheetId="4">'Load Baseline'!$A$5:$U$7</definedName>
    <definedName name="ExternalData_200" localSheetId="4">'Load Baseline'!$A$12:$U$14</definedName>
    <definedName name="ExternalData_201" localSheetId="4">'Load Baseline'!$A$19:$U$21</definedName>
    <definedName name="ExternalData_202" localSheetId="4">'Load Baseline'!$A$26:$U$28</definedName>
    <definedName name="ExternalData_203" localSheetId="4">'Load Baseline'!$A$5:$U$7</definedName>
    <definedName name="ExternalData_204" localSheetId="4">'Load Baseline'!$A$5:$U$7</definedName>
    <definedName name="ExternalData_205" localSheetId="4">'Load Baseline'!$A$12:$U$14</definedName>
    <definedName name="ExternalData_206" localSheetId="4">'Load Baseline'!$A$5:$U$7</definedName>
    <definedName name="ExternalData_207" localSheetId="4">'Load Baseline'!$A$5:$U$7</definedName>
    <definedName name="ExternalData_208" localSheetId="4">'Load Baseline'!$A$12:$U$14</definedName>
    <definedName name="ExternalData_209" localSheetId="4">'Load Baseline'!$A$19:$U$21</definedName>
    <definedName name="ExternalData_21" localSheetId="4">'Load Baseline'!$A$12:$U$14</definedName>
    <definedName name="ExternalData_210" localSheetId="4">'Load Baseline'!$A$26:$U$28</definedName>
    <definedName name="ExternalData_211" localSheetId="4">'Load Baseline'!$A$33:$U$35</definedName>
    <definedName name="ExternalData_212" localSheetId="4">'Load Baseline'!$A$5:$U$7</definedName>
    <definedName name="ExternalData_213" localSheetId="4">'Load Baseline'!$A$12:$U$14</definedName>
    <definedName name="ExternalData_214" localSheetId="4">'Load Baseline'!$A$19:$U$21</definedName>
    <definedName name="ExternalData_215" localSheetId="4">'Load Baseline'!$A$26:$U$28</definedName>
    <definedName name="ExternalData_216" localSheetId="4">'Load Baseline'!$A$33:$U$35</definedName>
    <definedName name="ExternalData_217" localSheetId="4">'Load Baseline'!$A$5:$U$7</definedName>
    <definedName name="ExternalData_218" localSheetId="4">'Load Baseline'!$A$12:$U$14</definedName>
    <definedName name="ExternalData_219" localSheetId="4">'Load Baseline'!$A$19:$U$21</definedName>
    <definedName name="ExternalData_22" localSheetId="4">'Load Baseline'!$A$19:$U$21</definedName>
    <definedName name="ExternalData_220" localSheetId="4">'Load Baseline'!$A$26:$U$28</definedName>
    <definedName name="ExternalData_221" localSheetId="4">'Load Baseline'!$A$33:$U$35</definedName>
    <definedName name="ExternalData_222" localSheetId="4">'Load Baseline'!$A$5:$U$7</definedName>
    <definedName name="ExternalData_223" localSheetId="4">'Load Baseline'!$A$12:$U$14</definedName>
    <definedName name="ExternalData_224" localSheetId="4">'Load Baseline'!$A$19:$U$21</definedName>
    <definedName name="ExternalData_225" localSheetId="4">'Load Baseline'!$A$26:$U$28</definedName>
    <definedName name="ExternalData_226" localSheetId="4">'Load Baseline'!$A$33:$U$35</definedName>
    <definedName name="ExternalData_227" localSheetId="4">'Load Baseline'!$A$5:$U$7</definedName>
    <definedName name="ExternalData_228" localSheetId="4">'Load Baseline'!$A$5:$U$7</definedName>
    <definedName name="ExternalData_229" localSheetId="4">'Load Baseline'!$A$5:$U$7</definedName>
    <definedName name="ExternalData_23" localSheetId="4">'Load Baseline'!$A$5:$U$7</definedName>
    <definedName name="ExternalData_230" localSheetId="4">'Load Baseline'!$A$5:$U$7</definedName>
    <definedName name="ExternalData_231" localSheetId="4">'Load Baseline'!$A$5:$U$7</definedName>
    <definedName name="ExternalData_232" localSheetId="4">'Load Baseline'!$A$5:$U$7</definedName>
    <definedName name="ExternalData_233" localSheetId="4">'Load Baseline'!$A$5:$U$7</definedName>
    <definedName name="ExternalData_234" localSheetId="4">'Load Baseline'!$A$5:$U$7</definedName>
    <definedName name="ExternalData_235" localSheetId="4">'Load Baseline'!$A$5:$U$7</definedName>
    <definedName name="ExternalData_236" localSheetId="4">'Load Baseline'!$A$5:$U$7</definedName>
    <definedName name="ExternalData_237" localSheetId="4">'Load Baseline'!$A$5:$U$7</definedName>
    <definedName name="ExternalData_238" localSheetId="4">'Load Baseline'!$A$5:$U$7</definedName>
    <definedName name="ExternalData_239" localSheetId="4">'Load Baseline'!$A$12:$U$14</definedName>
    <definedName name="ExternalData_24" localSheetId="4">'Load Baseline'!$A$12:$U$14</definedName>
    <definedName name="ExternalData_240" localSheetId="4">'Load Baseline'!$A$5:$U$7</definedName>
    <definedName name="ExternalData_241" localSheetId="4">'Load Baseline'!$A$5:$U$7</definedName>
    <definedName name="ExternalData_242" localSheetId="4">'Load Baseline'!$A$12:$U$14</definedName>
    <definedName name="ExternalData_243" localSheetId="4">'Load Baseline'!$A$5:$U$7</definedName>
    <definedName name="ExternalData_244" localSheetId="4">'Load Baseline'!$A$12:$U$14</definedName>
    <definedName name="ExternalData_245" localSheetId="4">'Load Baseline'!$A$19:$U$21</definedName>
    <definedName name="ExternalData_246" localSheetId="4">'Load Baseline'!$A$5:$U$7</definedName>
    <definedName name="ExternalData_247" localSheetId="4">'Load Baseline'!$A$12:$U$14</definedName>
    <definedName name="ExternalData_248" localSheetId="4">'Load Baseline'!$A$5:$U$7</definedName>
    <definedName name="ExternalData_249" localSheetId="4">'Load Baseline'!$A$12:$U$14</definedName>
    <definedName name="ExternalData_25" localSheetId="4">'Load Baseline'!$A$19:$U$21</definedName>
    <definedName name="ExternalData_250" localSheetId="4">'Load Baseline'!$A$19:$U$21</definedName>
    <definedName name="ExternalData_251" localSheetId="4">'Load Baseline'!$A$5:$U$7</definedName>
    <definedName name="ExternalData_252" localSheetId="4">'Load Baseline'!$A$5:$U$7</definedName>
    <definedName name="ExternalData_253" localSheetId="4">'Load Baseline'!$A$12:$U$14</definedName>
    <definedName name="ExternalData_254" localSheetId="4">'Load Baseline'!$A$19:$U$21</definedName>
    <definedName name="ExternalData_255" localSheetId="4">'Load Baseline'!$A$26:$U$28</definedName>
    <definedName name="ExternalData_256" localSheetId="4">'Load Baseline'!$A$33:$U$35</definedName>
    <definedName name="ExternalData_257" localSheetId="4">'Load Baseline'!$A$5:$U$7</definedName>
    <definedName name="ExternalData_258" localSheetId="4">'Load Baseline'!$A$5:$U$7</definedName>
    <definedName name="ExternalData_259" localSheetId="4">'Load Baseline'!$A$12:$U$14</definedName>
    <definedName name="ExternalData_26" localSheetId="4">'Load Baseline'!$A$26:$U$28</definedName>
    <definedName name="ExternalData_260" localSheetId="4">'Load Baseline'!$A$19:$U$21</definedName>
    <definedName name="ExternalData_261" localSheetId="4">'Load Baseline'!$A$26:$U$28</definedName>
    <definedName name="ExternalData_262" localSheetId="4">'Load Baseline'!$A$33:$U$35</definedName>
    <definedName name="ExternalData_263" localSheetId="4">'Load Baseline'!$A$5:$U$7</definedName>
    <definedName name="ExternalData_264" localSheetId="4">'Load Baseline'!$A$5:$U$7</definedName>
    <definedName name="ExternalData_265" localSheetId="4">'Load Baseline'!$A$12:$U$14</definedName>
    <definedName name="ExternalData_266" localSheetId="4">'Load Baseline'!$A$5:$U$7</definedName>
    <definedName name="ExternalData_267" localSheetId="4">'Load Baseline'!$A$12:$U$14</definedName>
    <definedName name="ExternalData_268" localSheetId="4">'Load Baseline'!$A$5:$U$7</definedName>
    <definedName name="ExternalData_269" localSheetId="4">'Load Baseline'!$A$12:$U$14</definedName>
    <definedName name="ExternalData_27" localSheetId="4">'Load Baseline'!$A$5:$U$7</definedName>
    <definedName name="ExternalData_270" localSheetId="4">'Load Baseline'!$A$5:$U$7</definedName>
    <definedName name="ExternalData_271" localSheetId="4">'Load Baseline'!$A$12:$U$14</definedName>
    <definedName name="ExternalData_272" localSheetId="4">'Load Baseline'!$A$19:$U$21</definedName>
    <definedName name="ExternalData_273" localSheetId="4">'Load Baseline'!$A$5:$U$7</definedName>
    <definedName name="ExternalData_274" localSheetId="4">'Load Baseline'!$A$12:$U$14</definedName>
    <definedName name="ExternalData_275" localSheetId="4">'Load Baseline'!$A$19:$U$21</definedName>
    <definedName name="ExternalData_276" localSheetId="4">'Load Baseline'!$A$5:$U$7</definedName>
    <definedName name="ExternalData_277" localSheetId="4">'Load Baseline'!$A$5:$U$7</definedName>
    <definedName name="ExternalData_278" localSheetId="4">'Load Baseline'!$A$5:$U$7</definedName>
    <definedName name="ExternalData_279" localSheetId="4">'Load Baseline'!$A$5:$U$7</definedName>
    <definedName name="ExternalData_28" localSheetId="4">'Load Baseline'!$A$12:$U$14</definedName>
    <definedName name="ExternalData_280" localSheetId="4">'Load Baseline'!$A$12:$U$14</definedName>
    <definedName name="ExternalData_281" localSheetId="4">'Load Baseline'!$A$5:$U$7</definedName>
    <definedName name="ExternalData_282" localSheetId="4">'Load Baseline'!$A$5:$U$7</definedName>
    <definedName name="ExternalData_283" localSheetId="4">'Load Baseline'!$A$5:$U$7</definedName>
    <definedName name="ExternalData_284" localSheetId="4">'Load Baseline'!$A$5:$U$7</definedName>
    <definedName name="ExternalData_285" localSheetId="4">'Load Baseline'!$A$5:$U$7</definedName>
    <definedName name="ExternalData_286" localSheetId="4">'Load Baseline'!$A$5:$U$7</definedName>
    <definedName name="ExternalData_287" localSheetId="4">'Load Baseline'!$A$12:$U$14</definedName>
    <definedName name="ExternalData_288" localSheetId="4">'Load Baseline'!$A$19:$U$21</definedName>
    <definedName name="ExternalData_289" localSheetId="4">'Load Baseline'!$A$26:$U$28</definedName>
    <definedName name="ExternalData_29" localSheetId="4">'Load Baseline'!$A$19:$U$21</definedName>
    <definedName name="ExternalData_3" localSheetId="4">'Load Baseline'!$A$19:$U$21</definedName>
    <definedName name="ExternalData_30" localSheetId="4">'Load Baseline'!$A$26:$U$28</definedName>
    <definedName name="ExternalData_31" localSheetId="4">'Load Baseline'!$A$33:$U$35</definedName>
    <definedName name="ExternalData_32" localSheetId="4">'Load Baseline'!$A$5:$U$7</definedName>
    <definedName name="ExternalData_33" localSheetId="4">'Load Baseline'!$A$12:$U$14</definedName>
    <definedName name="ExternalData_34" localSheetId="4">'Load Baseline'!$A$19:$U$21</definedName>
    <definedName name="ExternalData_35" localSheetId="4">'Load Baseline'!$A$26:$U$28</definedName>
    <definedName name="ExternalData_36" localSheetId="4">'Load Baseline'!$A$33:$U$35</definedName>
    <definedName name="ExternalData_37" localSheetId="4">'Load Baseline'!$A$5:$U$7</definedName>
    <definedName name="ExternalData_38" localSheetId="4">'Load Baseline'!$A$12:$U$14</definedName>
    <definedName name="ExternalData_39" localSheetId="4">'Load Baseline'!$A$19:$U$21</definedName>
    <definedName name="ExternalData_4" localSheetId="4">'Load Baseline'!$A$5:$U$7</definedName>
    <definedName name="ExternalData_40" localSheetId="4">'Load Baseline'!$A$26:$U$28</definedName>
    <definedName name="ExternalData_41" localSheetId="4">'Load Baseline'!$A$33:$U$35</definedName>
    <definedName name="ExternalData_42" localSheetId="4">'Load Baseline'!$A$5:$U$7</definedName>
    <definedName name="ExternalData_43" localSheetId="4">'Load Baseline'!$A$12:$U$14</definedName>
    <definedName name="ExternalData_44" localSheetId="4">'Load Baseline'!$A$19:$U$21</definedName>
    <definedName name="ExternalData_45" localSheetId="4">'Load Baseline'!$A$26:$U$28</definedName>
    <definedName name="ExternalData_46" localSheetId="4">'Load Baseline'!$A$33:$U$35</definedName>
    <definedName name="ExternalData_47" localSheetId="4">'Load Baseline'!$A$5:$U$7</definedName>
    <definedName name="ExternalData_48" localSheetId="4">'Load Baseline'!$A$12:$U$14</definedName>
    <definedName name="ExternalData_49" localSheetId="4">'Load Baseline'!$A$5:$U$7</definedName>
    <definedName name="ExternalData_5" localSheetId="4">'Load Baseline'!$A$12:$U$14</definedName>
    <definedName name="ExternalData_50" localSheetId="4">'Load Baseline'!$A$12:$U$14</definedName>
    <definedName name="ExternalData_51" localSheetId="4">'Load Baseline'!$A$19:$U$21</definedName>
    <definedName name="ExternalData_52" localSheetId="4">'Load Baseline'!$A$5:$U$7</definedName>
    <definedName name="ExternalData_53" localSheetId="4">'Load Baseline'!$A$12:$U$14</definedName>
    <definedName name="ExternalData_54" localSheetId="4">'Load Baseline'!$A$19:$U$21</definedName>
    <definedName name="ExternalData_55" localSheetId="4">'Load Baseline'!$A$5:$U$7</definedName>
    <definedName name="ExternalData_56" localSheetId="4">'Load Baseline'!$A$5:$U$7</definedName>
    <definedName name="ExternalData_57" localSheetId="4">'Load Baseline'!$A$12:$U$14</definedName>
    <definedName name="ExternalData_58" localSheetId="4">'Load Baseline'!$A$19:$U$21</definedName>
    <definedName name="ExternalData_59" localSheetId="4">'Load Baseline'!$A$5:$U$7</definedName>
    <definedName name="ExternalData_6" localSheetId="4">'Load Baseline'!$A$19:$U$21</definedName>
    <definedName name="ExternalData_60" localSheetId="4">'Load Baseline'!$A$12:$U$14</definedName>
    <definedName name="ExternalData_61" localSheetId="4">'Load Baseline'!$A$19:$U$21</definedName>
    <definedName name="ExternalData_62" localSheetId="4">'Load Baseline'!$A$5:$U$7</definedName>
    <definedName name="ExternalData_63" localSheetId="4">'Load Baseline'!$A$12:$U$14</definedName>
    <definedName name="ExternalData_64" localSheetId="4">'Load Baseline'!$A$5:$U$7</definedName>
    <definedName name="ExternalData_65" localSheetId="4">'Load Baseline'!$A$5:$U$6</definedName>
    <definedName name="ExternalData_66" localSheetId="4">'Load Baseline'!$A$5:$U$6</definedName>
    <definedName name="ExternalData_67" localSheetId="4">'Load Baseline'!$A$5:$U$6</definedName>
    <definedName name="ExternalData_68" localSheetId="4">'Load Baseline'!$A$5:$U$6</definedName>
    <definedName name="ExternalData_69" localSheetId="4">'Load Baseline'!$A$5:$U$7</definedName>
    <definedName name="ExternalData_7" localSheetId="4">'Load Baseline'!$A$5:$U$7</definedName>
    <definedName name="ExternalData_70" localSheetId="4">'Load Baseline'!$A$5:$U$6</definedName>
    <definedName name="ExternalData_71" localSheetId="4">'Load Baseline'!$A$5:$U$7</definedName>
    <definedName name="ExternalData_72" localSheetId="4">'Load Baseline'!$A$12:$U$14</definedName>
    <definedName name="ExternalData_73" localSheetId="4">'Load Baseline'!$A$19:$A$41</definedName>
    <definedName name="ExternalData_74" localSheetId="4">'Load Baseline'!$A$5:$U$7</definedName>
    <definedName name="ExternalData_75" localSheetId="4">'Load Baseline'!$A$12:$U$14</definedName>
    <definedName name="ExternalData_76" localSheetId="4">'Load Baseline'!$A$5:$U$7</definedName>
    <definedName name="ExternalData_77" localSheetId="4">'Load Baseline'!$A$12:$U$14</definedName>
    <definedName name="ExternalData_78" localSheetId="4">'Load Baseline'!$A$5:$U$6</definedName>
    <definedName name="ExternalData_79" localSheetId="4">'Load Baseline'!$A$12:$U$14</definedName>
    <definedName name="ExternalData_8" localSheetId="4">'Load Baseline'!$A$12:$U$14</definedName>
    <definedName name="ExternalData_80" localSheetId="4">'Load Baseline'!$A$5:$U$7</definedName>
    <definedName name="ExternalData_81" localSheetId="4">'Load Baseline'!$A$5:$U$6</definedName>
    <definedName name="ExternalData_82" localSheetId="4">'Load Baseline'!$A$5:$U$7</definedName>
    <definedName name="ExternalData_83" localSheetId="4">'Load Baseline'!$A$12:$U$14</definedName>
    <definedName name="ExternalData_84" localSheetId="4">'Load Baseline'!$A$5:$U$7</definedName>
    <definedName name="ExternalData_85" localSheetId="4">'Load Baseline'!$A$5:$U$7</definedName>
    <definedName name="ExternalData_86" localSheetId="4">'Load Baseline'!$A$5:$U$6</definedName>
    <definedName name="ExternalData_87" localSheetId="4">'Load Baseline'!$A$5:$U$7</definedName>
    <definedName name="ExternalData_88" localSheetId="4">'Load Baseline'!$A$12:$U$14</definedName>
    <definedName name="ExternalData_89" localSheetId="4">'Load Baseline'!$A$5:$U$6</definedName>
    <definedName name="ExternalData_9" localSheetId="4">'Load Baseline'!$A$19:$U$21</definedName>
    <definedName name="ExternalData_90" localSheetId="4">'Load Baseline'!$A$12:$U$14</definedName>
    <definedName name="ExternalData_91" localSheetId="4">'Load Baseline'!$A$5:$U$7</definedName>
    <definedName name="ExternalData_92" localSheetId="4">'Load Baseline'!$A$12:$U$14</definedName>
    <definedName name="ExternalData_93" localSheetId="4">'Load Baseline'!$A$5:$U$7</definedName>
    <definedName name="ExternalData_94" localSheetId="4">'Load Baseline'!$A$12:$U$14</definedName>
    <definedName name="ExternalData_95" localSheetId="4">'Load Baseline'!$A$5:$U$7</definedName>
    <definedName name="ExternalData_96" localSheetId="4">'Load Baseline'!$A$12:$U$14</definedName>
    <definedName name="ExternalData_97" localSheetId="4">'Load Baseline'!$A$19:$U$21</definedName>
    <definedName name="ExternalData_98" localSheetId="4">'Load Baseline'!$A$5:$U$7</definedName>
    <definedName name="ExternalData_99" localSheetId="4">'Load Baseline'!$A$12:$U$14</definedName>
    <definedName name="FilesLoadedSwitch">'Control-1'!$AA$21</definedName>
    <definedName name="FirstSubbasin">'Frmt Baseln'!$D$5</definedName>
    <definedName name="Formulas1Pops_1">'BslnFormulas'!$BJ$4:$BP$6</definedName>
    <definedName name="Formulas1Pops_1J">'BslnFormulas'!$DH$4:$DM$6</definedName>
    <definedName name="Formulas1Pops_2">'BslnFormulas'!$BR$4:$BW$18</definedName>
    <definedName name="Formulas2Pops_1">'BslnFormulas'!$AU$4:$BA$9</definedName>
    <definedName name="Formulas2Pops_1J">'BslnFormulas'!$DA$4:$DF$9</definedName>
    <definedName name="Formulas2Pops_2">'BslnFormulas'!$BC$4:$BH$18</definedName>
    <definedName name="Formulas3Pops_1">'BslnFormulas'!$AF$4:$AL$12</definedName>
    <definedName name="Formulas3Pops_1J">'BslnFormulas'!$CT$4:$CY$12</definedName>
    <definedName name="Formulas3Pops_2">'BslnFormulas'!$AN$4:$AS$18</definedName>
    <definedName name="Formulas4Pops_1">'BslnFormulas'!$Q$4:$W$15</definedName>
    <definedName name="Formulas4Pops_1J">'BslnFormulas'!$CM$4:$CR$15</definedName>
    <definedName name="Formulas4Pops_2">'BslnFormulas'!$Y$4:$AD$18</definedName>
    <definedName name="Formulas5Pops_1">'BslnFormulas'!$B$4:$H$18</definedName>
    <definedName name="Formulas5Pops_1J">'BslnFormulas'!$BY$4:$CD$18</definedName>
    <definedName name="Formulas5Pops_2">'BslnFormulas'!$J$4:$O$18</definedName>
    <definedName name="InitializeSwitch">'Control-1'!$AA$19</definedName>
    <definedName name="InsertFileName1">'Control-1'!$I$8</definedName>
    <definedName name="InsertFileName2">'Control-1'!$I$9</definedName>
    <definedName name="InsertFileName3">'Control-1'!$I$10</definedName>
    <definedName name="InsertFileName4">'Control-1'!$I$11</definedName>
    <definedName name="InsertFileName5">'Control-1'!$I$12</definedName>
    <definedName name="InsertFileNameBlock">'Control-1'!$H$8:$J$12</definedName>
    <definedName name="InsertFileNameBlockWithPaths">'Control-1'!$AA$12:$AB$16</definedName>
    <definedName name="InsertFileNameWithPath1">'Control-1'!$AB$12</definedName>
    <definedName name="InsertFileNameWithPath2">'Control-1'!$AB$13</definedName>
    <definedName name="InsertFileNameWithPath3">'Control-1'!$AB$14</definedName>
    <definedName name="InsertFileNameWithPath4">'Control-1'!$AB$15</definedName>
    <definedName name="InsertFileNameWithPath5">'Control-1'!$AB$16</definedName>
    <definedName name="InsertSumTabAd">'BaselineAdCharts'!$B$4</definedName>
    <definedName name="InsertSumTabJuv">'BaselineJuvCharts'!$B$4</definedName>
    <definedName name="LoadPop1Here">'Load Baseline'!$A$4</definedName>
    <definedName name="LoadPop2Here">'Load Baseline'!$A$11</definedName>
    <definedName name="LoadPop3Here">'Load Baseline'!$A$18</definedName>
    <definedName name="LoadPop4Here">'Load Baseline'!$A$25</definedName>
    <definedName name="LoadPop5Here">'Load Baseline'!$A$32</definedName>
    <definedName name="NoOfPops">'Control-1'!$D$10</definedName>
    <definedName name="NoPopLookup">'Control-1'!$AA$4:$AB$9</definedName>
    <definedName name="Pop1CapScale">'Pop1 S-R'!$V$6</definedName>
    <definedName name="Pop1CurCap">'Pop1 S-R'!$E$7</definedName>
    <definedName name="Pop1CurProd">'Pop1 S-R'!$E$8</definedName>
    <definedName name="Pop1HisCap">'Pop1 S-R'!$D$7</definedName>
    <definedName name="Pop1HisProd">'Pop1 S-R'!$D$8</definedName>
    <definedName name="Pop1IndexNo">'Control-1'!$H$8</definedName>
    <definedName name="Pop1MaxSpawners">'Pop1 S-R'!$W$7</definedName>
    <definedName name="Pop1Name">'Pop1 S-R'!$B$2</definedName>
    <definedName name="Pop1Output">'Load Baseline'!$A$5:$U$7</definedName>
    <definedName name="Pop1Species">'ReportDescrip'!$E$26</definedName>
    <definedName name="Pop1SRRange">'Pop1 S-R'!$B$2:$H$28</definedName>
    <definedName name="Pop1Subbasin">'ReportDescrip'!$D$26</definedName>
    <definedName name="Pop2CapScale">'Pop2 S-R'!$V$6</definedName>
    <definedName name="Pop2CurCap">'Pop2 S-R'!$E$7</definedName>
    <definedName name="Pop2CurProd">'Pop2 S-R'!$E$8</definedName>
    <definedName name="Pop2HisCap">'Pop2 S-R'!$D$7</definedName>
    <definedName name="Pop2HisProd">'Pop2 S-R'!$D$8</definedName>
    <definedName name="Pop2MaxSpawners">'Pop2 S-R'!$W$7</definedName>
    <definedName name="Pop2Name">'Pop2 S-R'!$B$2</definedName>
    <definedName name="Pop2Output">'Load Baseline'!$A$12:$U$14</definedName>
    <definedName name="Pop2Species">'ReportDescrip'!$E$27</definedName>
    <definedName name="Pop2SRRange">'Pop2 S-R'!$B$2:$H$28</definedName>
    <definedName name="Pop2Subbasin">'ReportDescrip'!$D$27</definedName>
    <definedName name="Pop3CapScale">'Pop3 S-R'!$V$6</definedName>
    <definedName name="Pop3CurCap">'Pop3 S-R'!$E$7</definedName>
    <definedName name="Pop3CurProd">'Pop3 S-R'!$E$8</definedName>
    <definedName name="Pop3HisCap">'Pop3 S-R'!$D$7</definedName>
    <definedName name="Pop3HisProd">'Pop3 S-R'!$D$8</definedName>
    <definedName name="Pop3MaxSpawners">'Pop3 S-R'!$W$7</definedName>
    <definedName name="Pop3Name">'Pop3 S-R'!$B$2</definedName>
    <definedName name="Pop3Output">'Load Baseline'!$A$19:$U$21</definedName>
    <definedName name="Pop3Species">'ReportDescrip'!$E$28</definedName>
    <definedName name="Pop3SRRange">'Pop3 S-R'!$B$2:$H$28</definedName>
    <definedName name="Pop3Subbasin">'ReportDescrip'!$D$28</definedName>
    <definedName name="Pop4CapScale">'Pop4 S-R'!$V$6</definedName>
    <definedName name="Pop4CurCap">'Pop4 S-R'!$E$7</definedName>
    <definedName name="Pop4CurProd">'Pop4 S-R'!$E$8</definedName>
    <definedName name="Pop4HisCap">'Pop4 S-R'!$D$7</definedName>
    <definedName name="Pop4HisProd">'Pop4 S-R'!$D$8</definedName>
    <definedName name="Pop4MaxSpawners">'Pop4 S-R'!$W$7</definedName>
    <definedName name="Pop4Name">'Pop4 S-R'!$B$2</definedName>
    <definedName name="Pop4Output">'Load Baseline'!$A$26:$U$28</definedName>
    <definedName name="Pop4Species">'ReportDescrip'!$E$29</definedName>
    <definedName name="Pop4SRRange">'Pop4 S-R'!$B$2:$H$28</definedName>
    <definedName name="Pop4Subbasin">'ReportDescrip'!$D$29</definedName>
    <definedName name="Pop5CapScale">'Pop5 S-R'!$V$6</definedName>
    <definedName name="Pop5CurCap">'Pop5 S-R'!$E$7</definedName>
    <definedName name="Pop5CurProd">'Pop5 S-R'!$E$8</definedName>
    <definedName name="Pop5HisCap">'Pop5 S-R'!$D$7</definedName>
    <definedName name="Pop5HisProd">'Pop5 S-R'!$D$8</definedName>
    <definedName name="Pop5MaxSpawners">'Pop5 S-R'!$W$7</definedName>
    <definedName name="Pop5Name">'Pop5 S-R'!$B$2</definedName>
    <definedName name="Pop5Output">'Load Baseline'!$A$33:$U$35</definedName>
    <definedName name="Pop5Species">'ReportDescrip'!$E$30</definedName>
    <definedName name="Pop5SRRange">'Pop5 S-R'!$B$2:$H$28</definedName>
    <definedName name="Pop5Subbasin">'ReportDescrip'!$D$30</definedName>
    <definedName name="_xlnm.Print_Area" localSheetId="7">'BaselineAdCharts'!$B$1:$H$80</definedName>
    <definedName name="_xlnm.Print_Area" localSheetId="8">'BaselineJuvCharts'!$B$1:$G$60</definedName>
    <definedName name="_xlnm.Print_Area" localSheetId="3">'BslnFormulas'!$B$1:$H$18</definedName>
    <definedName name="PrintAdultChartsRange">'BaselineAdCharts'!$B$1:$H$79</definedName>
    <definedName name="PrintJuvChartsRange">'BaselineJuvCharts'!$B$1:$G$60</definedName>
    <definedName name="Report_title">'Control-1'!$J$17</definedName>
    <definedName name="Report1_Description">'ReportDescrip'!$B$2:$F$30</definedName>
    <definedName name="ReportNamingBlock">'Control-1'!$J$15:$J$24</definedName>
    <definedName name="ReportNamingSwitch">'Control-1'!$AA$23</definedName>
    <definedName name="SetupComposer">'MasterControl'!$D$11</definedName>
  </definedNames>
  <calcPr fullCalcOnLoad="1"/>
</workbook>
</file>

<file path=xl/sharedStrings.xml><?xml version="1.0" encoding="utf-8"?>
<sst xmlns="http://schemas.openxmlformats.org/spreadsheetml/2006/main" count="386" uniqueCount="113">
  <si>
    <t>Subbasin</t>
  </si>
  <si>
    <t>Species</t>
  </si>
  <si>
    <t>Scenario</t>
  </si>
  <si>
    <t>NumberTraj</t>
  </si>
  <si>
    <t>TrajSustainable</t>
  </si>
  <si>
    <t>DI</t>
  </si>
  <si>
    <t>Int_Prod</t>
  </si>
  <si>
    <t>Capacity</t>
  </si>
  <si>
    <t>Neq_Abundance</t>
  </si>
  <si>
    <t>Population</t>
  </si>
  <si>
    <t>Productivity</t>
  </si>
  <si>
    <t>Abundance</t>
  </si>
  <si>
    <t>Adult Prod</t>
  </si>
  <si>
    <t>Population 1</t>
  </si>
  <si>
    <t>Report</t>
  </si>
  <si>
    <t>Province</t>
  </si>
  <si>
    <t>Worldview</t>
  </si>
  <si>
    <t>Population Name</t>
  </si>
  <si>
    <t>Juvenile Reach</t>
  </si>
  <si>
    <t>Juvenile Prod</t>
  </si>
  <si>
    <t>Juvenile Capacity</t>
  </si>
  <si>
    <t>Juvenile Abundance</t>
  </si>
  <si>
    <t>RequestDate</t>
  </si>
  <si>
    <t>User Name</t>
  </si>
  <si>
    <t>Subbasin Dataset</t>
  </si>
  <si>
    <t>Population Dataset</t>
  </si>
  <si>
    <t>Number of populations for selection</t>
  </si>
  <si>
    <t>1 population</t>
  </si>
  <si>
    <t>2 populations</t>
  </si>
  <si>
    <t>3 populations</t>
  </si>
  <si>
    <t>4 populations</t>
  </si>
  <si>
    <t>5 populations</t>
  </si>
  <si>
    <t>File name</t>
  </si>
  <si>
    <t>No.</t>
  </si>
  <si>
    <t>InitializeSwitch (controls when action of check boxes occur)</t>
  </si>
  <si>
    <t>Modeling Output Files Loaded Here - Maintain Structure of Sheet</t>
  </si>
  <si>
    <t>Pop no.</t>
  </si>
  <si>
    <t>Adult DI</t>
  </si>
  <si>
    <t>Adult Cap</t>
  </si>
  <si>
    <t>Adult Abun</t>
  </si>
  <si>
    <t>Juv Reach</t>
  </si>
  <si>
    <t>Juv Prod</t>
  </si>
  <si>
    <t>Juv Cap</t>
  </si>
  <si>
    <t>Juv Abun</t>
  </si>
  <si>
    <t>Diversity index</t>
  </si>
  <si>
    <t>Five populations</t>
  </si>
  <si>
    <t>Four populations</t>
  </si>
  <si>
    <t>Three populations</t>
  </si>
  <si>
    <t>Two populations</t>
  </si>
  <si>
    <t>One populations</t>
  </si>
  <si>
    <t>Population 2</t>
  </si>
  <si>
    <t>Population 3</t>
  </si>
  <si>
    <t>Population 4</t>
  </si>
  <si>
    <t>Population 5</t>
  </si>
  <si>
    <t>This sheet reserved as a control screen.</t>
  </si>
  <si>
    <t>No. of population files loaded:</t>
  </si>
  <si>
    <t>Miscellaneous controls -- Do not disturb this.</t>
  </si>
  <si>
    <t>Important Note:  Maintain the integrity of this sheet</t>
  </si>
  <si>
    <t>Press "Ctrl x"  from any location to activate</t>
  </si>
  <si>
    <t>Mobrand Biometrics, Inc.</t>
  </si>
  <si>
    <t>File Name:</t>
  </si>
  <si>
    <t>Updates and Comments</t>
  </si>
  <si>
    <t>Version No.</t>
  </si>
  <si>
    <t>Date</t>
  </si>
  <si>
    <t>Comment</t>
  </si>
  <si>
    <t>MAINTAIN STRUCTURE OF THIS SHEET. SHEET ORGANIZES INPUT FROM IMPORTED FILES -- USED IN GRAPHING</t>
  </si>
  <si>
    <t>FORMULA TEMPLATES STORED HERE - Maintain Structure of Sheet</t>
  </si>
  <si>
    <t># of populations</t>
  </si>
  <si>
    <t>ADULTS</t>
  </si>
  <si>
    <t>JUVENILES</t>
  </si>
  <si>
    <t>5 Populations</t>
  </si>
  <si>
    <t>4 Populations</t>
  </si>
  <si>
    <t>3 Populations</t>
  </si>
  <si>
    <t>2 Populations</t>
  </si>
  <si>
    <t>Request date</t>
  </si>
  <si>
    <t>User name</t>
  </si>
  <si>
    <t>Population dataset</t>
  </si>
  <si>
    <t>Subbasin dataset</t>
  </si>
  <si>
    <t>File no.</t>
  </si>
  <si>
    <t xml:space="preserve">Title: </t>
  </si>
  <si>
    <t xml:space="preserve">Date composed: </t>
  </si>
  <si>
    <t xml:space="preserve">Composer: </t>
  </si>
  <si>
    <t xml:space="preserve">Description: </t>
  </si>
  <si>
    <t xml:space="preserve">   File name</t>
  </si>
  <si>
    <t>User Name (report composer):</t>
  </si>
  <si>
    <t>Composer:</t>
  </si>
  <si>
    <t>Report title:</t>
  </si>
  <si>
    <t>Description:</t>
  </si>
  <si>
    <t>Date/Time:</t>
  </si>
  <si>
    <t>Switch to indicate whether files loaded (0-no, 1-yes)</t>
  </si>
  <si>
    <t>Historic</t>
  </si>
  <si>
    <t>Current</t>
  </si>
  <si>
    <t>Spawners</t>
  </si>
  <si>
    <t>Max spners</t>
  </si>
  <si>
    <t>Parameter</t>
  </si>
  <si>
    <t>(recruitment measured at return in absence of all harvest)</t>
  </si>
  <si>
    <t>Data</t>
  </si>
  <si>
    <t>Capacity scale</t>
  </si>
  <si>
    <t>Switch to indicate whether report has been named (0-no, 1-yes)</t>
  </si>
  <si>
    <t>1A</t>
  </si>
  <si>
    <t>Finalized version 1 for web application startup.</t>
  </si>
  <si>
    <t>Future Scenario Fish Population Performance</t>
  </si>
  <si>
    <t>Report 3 - Future Scenario Population Performance Summary</t>
  </si>
  <si>
    <t>Report 3 - Future Scenario Spawner Population Performance Parameters</t>
  </si>
  <si>
    <t>Report 3 - Future Scenario Juvenile Outmigrant Population Performance Parameters</t>
  </si>
  <si>
    <t>Future Scenario Stock-Recruitment</t>
  </si>
  <si>
    <t>Future</t>
  </si>
  <si>
    <t>L. Lestelle</t>
  </si>
  <si>
    <t>1B</t>
  </si>
  <si>
    <t>Correction made to print command to avoid failure on some printers.</t>
  </si>
  <si>
    <t>EDT Report 3 Viewer Version 1B (Future Scenario Performance)</t>
  </si>
  <si>
    <t>EDT Report 3 Viewer -- Version 1B</t>
  </si>
  <si>
    <t>Report 3 Viewer v1B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</si>
</sst>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#,##0.0"/>
    <numFmt numFmtId="166" formatCode="#,##0.000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"/>
    <numFmt numFmtId="175" formatCode="0.0%"/>
    <numFmt numFmtId="176" formatCode="_(* #,##0_);_(* \(#,##0\);_(* &quot;0&quot;??_);_(@_)"/>
    <numFmt numFmtId="177" formatCode="mmm\-yyyy"/>
  </numFmts>
  <fonts count="38">
    <font>
      <sz val="8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8.5"/>
      <name val="Arial"/>
      <family val="0"/>
    </font>
    <font>
      <sz val="9.5"/>
      <name val="Arial"/>
      <family val="0"/>
    </font>
    <font>
      <sz val="8.25"/>
      <name val="Arial"/>
      <family val="2"/>
    </font>
    <font>
      <sz val="2"/>
      <name val="Arial"/>
      <family val="0"/>
    </font>
    <font>
      <sz val="1"/>
      <name val="Arial"/>
      <family val="0"/>
    </font>
    <font>
      <sz val="12"/>
      <name val="Arial"/>
      <family val="2"/>
    </font>
    <font>
      <sz val="9.2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sz val="10.25"/>
      <name val="Arial"/>
      <family val="0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0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ck"/>
      <top style="thick"/>
      <bottom style="hair"/>
    </border>
    <border>
      <left style="medium"/>
      <right style="thick"/>
      <top style="hair"/>
      <bottom style="hair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hair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2" borderId="1" xfId="22" applyFont="1" applyFill="1" applyBorder="1" applyAlignment="1">
      <alignment horizontal="center"/>
      <protection/>
    </xf>
    <xf numFmtId="0" fontId="21" fillId="0" borderId="2" xfId="0" applyFont="1" applyBorder="1" applyAlignment="1">
      <alignment vertical="center"/>
    </xf>
    <xf numFmtId="9" fontId="21" fillId="0" borderId="2" xfId="23" applyFont="1" applyBorder="1" applyAlignment="1">
      <alignment horizontal="center" vertical="center"/>
    </xf>
    <xf numFmtId="167" fontId="21" fillId="0" borderId="2" xfId="15" applyNumberFormat="1" applyFont="1" applyBorder="1" applyAlignment="1">
      <alignment vertical="center"/>
    </xf>
    <xf numFmtId="168" fontId="21" fillId="0" borderId="2" xfId="15" applyNumberFormat="1" applyFont="1" applyBorder="1" applyAlignment="1">
      <alignment vertical="center"/>
    </xf>
    <xf numFmtId="168" fontId="21" fillId="0" borderId="3" xfId="15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9" fontId="21" fillId="0" borderId="4" xfId="23" applyFont="1" applyBorder="1" applyAlignment="1">
      <alignment horizontal="center" vertical="center"/>
    </xf>
    <xf numFmtId="167" fontId="21" fillId="0" borderId="4" xfId="15" applyNumberFormat="1" applyFont="1" applyBorder="1" applyAlignment="1">
      <alignment vertical="center"/>
    </xf>
    <xf numFmtId="168" fontId="21" fillId="0" borderId="4" xfId="15" applyNumberFormat="1" applyFont="1" applyBorder="1" applyAlignment="1">
      <alignment vertical="center"/>
    </xf>
    <xf numFmtId="168" fontId="21" fillId="0" borderId="5" xfId="15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9" fontId="21" fillId="0" borderId="6" xfId="23" applyFont="1" applyBorder="1" applyAlignment="1">
      <alignment horizontal="center" vertical="center"/>
    </xf>
    <xf numFmtId="167" fontId="21" fillId="0" borderId="6" xfId="15" applyNumberFormat="1" applyFont="1" applyBorder="1" applyAlignment="1">
      <alignment vertical="center"/>
    </xf>
    <xf numFmtId="168" fontId="21" fillId="0" borderId="6" xfId="15" applyNumberFormat="1" applyFont="1" applyBorder="1" applyAlignment="1">
      <alignment vertical="center"/>
    </xf>
    <xf numFmtId="168" fontId="21" fillId="0" borderId="7" xfId="15" applyNumberFormat="1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9" fontId="21" fillId="0" borderId="8" xfId="23" applyFont="1" applyBorder="1" applyAlignment="1">
      <alignment horizontal="center" vertical="center"/>
    </xf>
    <xf numFmtId="167" fontId="21" fillId="0" borderId="8" xfId="15" applyNumberFormat="1" applyFont="1" applyBorder="1" applyAlignment="1">
      <alignment vertical="center"/>
    </xf>
    <xf numFmtId="168" fontId="21" fillId="0" borderId="8" xfId="15" applyNumberFormat="1" applyFont="1" applyBorder="1" applyAlignment="1">
      <alignment vertical="center"/>
    </xf>
    <xf numFmtId="168" fontId="21" fillId="0" borderId="9" xfId="15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9" fontId="21" fillId="0" borderId="11" xfId="23" applyFont="1" applyBorder="1" applyAlignment="1">
      <alignment horizontal="center" vertical="center"/>
    </xf>
    <xf numFmtId="167" fontId="21" fillId="0" borderId="11" xfId="15" applyNumberFormat="1" applyFont="1" applyBorder="1" applyAlignment="1">
      <alignment vertical="center"/>
    </xf>
    <xf numFmtId="168" fontId="21" fillId="0" borderId="11" xfId="15" applyNumberFormat="1" applyFont="1" applyBorder="1" applyAlignment="1">
      <alignment vertical="center"/>
    </xf>
    <xf numFmtId="168" fontId="21" fillId="0" borderId="12" xfId="15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3" borderId="13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10" fontId="0" fillId="3" borderId="13" xfId="0" applyNumberFormat="1" applyFont="1" applyFill="1" applyBorder="1" applyAlignment="1">
      <alignment/>
    </xf>
    <xf numFmtId="9" fontId="0" fillId="3" borderId="13" xfId="0" applyNumberFormat="1" applyFont="1" applyFill="1" applyBorder="1" applyAlignment="1">
      <alignment/>
    </xf>
    <xf numFmtId="167" fontId="0" fillId="3" borderId="13" xfId="0" applyNumberFormat="1" applyFont="1" applyFill="1" applyBorder="1" applyAlignment="1">
      <alignment/>
    </xf>
    <xf numFmtId="167" fontId="0" fillId="3" borderId="13" xfId="0" applyNumberFormat="1" applyFont="1" applyFill="1" applyBorder="1" applyAlignment="1">
      <alignment/>
    </xf>
    <xf numFmtId="168" fontId="0" fillId="3" borderId="13" xfId="0" applyNumberFormat="1" applyFont="1" applyFill="1" applyBorder="1" applyAlignment="1">
      <alignment/>
    </xf>
    <xf numFmtId="168" fontId="0" fillId="3" borderId="13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9" fontId="21" fillId="0" borderId="17" xfId="23" applyFont="1" applyFill="1" applyBorder="1" applyAlignment="1">
      <alignment horizontal="center" vertical="center"/>
    </xf>
    <xf numFmtId="167" fontId="21" fillId="0" borderId="17" xfId="15" applyNumberFormat="1" applyFont="1" applyFill="1" applyBorder="1" applyAlignment="1">
      <alignment vertical="center"/>
    </xf>
    <xf numFmtId="168" fontId="21" fillId="0" borderId="17" xfId="15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21" xfId="0" applyFont="1" applyFill="1" applyBorder="1" applyAlignment="1">
      <alignment horizontal="centerContinuous"/>
    </xf>
    <xf numFmtId="0" fontId="24" fillId="0" borderId="22" xfId="0" applyFont="1" applyFill="1" applyBorder="1" applyAlignment="1">
      <alignment horizontal="centerContinuous"/>
    </xf>
    <xf numFmtId="0" fontId="24" fillId="0" borderId="23" xfId="0" applyFont="1" applyFill="1" applyBorder="1" applyAlignment="1">
      <alignment horizontal="centerContinuous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4" fontId="0" fillId="0" borderId="30" xfId="0" applyNumberFormat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8" fillId="0" borderId="0" xfId="0" applyFont="1" applyAlignment="1">
      <alignment vertical="center"/>
    </xf>
    <xf numFmtId="0" fontId="0" fillId="5" borderId="0" xfId="0" applyFill="1" applyAlignment="1">
      <alignment/>
    </xf>
    <xf numFmtId="0" fontId="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37" xfId="0" applyFill="1" applyBorder="1" applyAlignment="1">
      <alignment/>
    </xf>
    <xf numFmtId="0" fontId="24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5" fillId="0" borderId="37" xfId="0" applyFont="1" applyFill="1" applyBorder="1" applyAlignment="1">
      <alignment/>
    </xf>
    <xf numFmtId="0" fontId="23" fillId="0" borderId="4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167" fontId="21" fillId="0" borderId="14" xfId="15" applyNumberFormat="1" applyFont="1" applyFill="1" applyBorder="1" applyAlignment="1">
      <alignment vertical="center"/>
    </xf>
    <xf numFmtId="168" fontId="21" fillId="0" borderId="14" xfId="15" applyNumberFormat="1" applyFont="1" applyFill="1" applyBorder="1" applyAlignment="1">
      <alignment vertical="center"/>
    </xf>
    <xf numFmtId="168" fontId="21" fillId="0" borderId="18" xfId="15" applyNumberFormat="1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4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24" fillId="0" borderId="46" xfId="0" applyFont="1" applyBorder="1" applyAlignment="1">
      <alignment horizontal="right" vertical="center"/>
    </xf>
    <xf numFmtId="0" fontId="24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4" fontId="6" fillId="0" borderId="5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174" fontId="16" fillId="0" borderId="55" xfId="0" applyNumberFormat="1" applyFont="1" applyFill="1" applyBorder="1" applyAlignment="1">
      <alignment horizontal="center" vertical="center" wrapText="1"/>
    </xf>
    <xf numFmtId="14" fontId="16" fillId="0" borderId="52" xfId="0" applyNumberFormat="1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 wrapText="1"/>
    </xf>
    <xf numFmtId="174" fontId="16" fillId="0" borderId="57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 wrapText="1"/>
    </xf>
    <xf numFmtId="174" fontId="16" fillId="0" borderId="59" xfId="0" applyNumberFormat="1" applyFont="1" applyFill="1" applyBorder="1" applyAlignment="1">
      <alignment horizontal="center" vertical="center" wrapText="1"/>
    </xf>
    <xf numFmtId="14" fontId="16" fillId="0" borderId="60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0" fillId="0" borderId="62" xfId="0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/>
    </xf>
    <xf numFmtId="0" fontId="0" fillId="0" borderId="45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 horizontal="right" vertical="center"/>
    </xf>
    <xf numFmtId="0" fontId="0" fillId="0" borderId="66" xfId="0" applyFill="1" applyBorder="1" applyAlignment="1">
      <alignment/>
    </xf>
    <xf numFmtId="0" fontId="0" fillId="0" borderId="71" xfId="0" applyFill="1" applyBorder="1" applyAlignment="1">
      <alignment horizontal="right" vertical="center"/>
    </xf>
    <xf numFmtId="0" fontId="0" fillId="0" borderId="72" xfId="0" applyFill="1" applyBorder="1" applyAlignment="1">
      <alignment horizontal="left" vertical="center"/>
    </xf>
    <xf numFmtId="22" fontId="0" fillId="0" borderId="73" xfId="0" applyNumberFormat="1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74" xfId="0" applyFill="1" applyBorder="1" applyAlignment="1">
      <alignment horizontal="centerContinuous" vertical="center"/>
    </xf>
    <xf numFmtId="0" fontId="0" fillId="0" borderId="75" xfId="0" applyFill="1" applyBorder="1" applyAlignment="1">
      <alignment horizontal="centerContinuous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168" fontId="21" fillId="0" borderId="0" xfId="15" applyNumberFormat="1" applyFont="1" applyBorder="1" applyAlignment="1">
      <alignment vertical="center"/>
    </xf>
    <xf numFmtId="0" fontId="6" fillId="0" borderId="52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3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82" xfId="0" applyBorder="1" applyAlignment="1">
      <alignment/>
    </xf>
    <xf numFmtId="0" fontId="0" fillId="0" borderId="8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81" xfId="0" applyNumberFormat="1" applyBorder="1" applyAlignment="1">
      <alignment/>
    </xf>
    <xf numFmtId="0" fontId="35" fillId="0" borderId="32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35" fillId="0" borderId="29" xfId="0" applyFont="1" applyBorder="1" applyAlignment="1">
      <alignment/>
    </xf>
    <xf numFmtId="0" fontId="36" fillId="0" borderId="0" xfId="0" applyFont="1" applyAlignment="1">
      <alignment horizontal="right"/>
    </xf>
    <xf numFmtId="167" fontId="0" fillId="0" borderId="25" xfId="0" applyNumberFormat="1" applyBorder="1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43" xfId="21" applyFill="1" applyBorder="1">
      <alignment/>
      <protection/>
    </xf>
    <xf numFmtId="0" fontId="1" fillId="0" borderId="83" xfId="0" applyFont="1" applyBorder="1" applyAlignment="1">
      <alignment horizontal="center" vertical="center"/>
    </xf>
    <xf numFmtId="176" fontId="0" fillId="0" borderId="84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0" fontId="1" fillId="0" borderId="54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176" fontId="0" fillId="0" borderId="79" xfId="0" applyNumberFormat="1" applyBorder="1" applyAlignment="1">
      <alignment/>
    </xf>
    <xf numFmtId="167" fontId="0" fillId="0" borderId="81" xfId="0" applyNumberFormat="1" applyBorder="1" applyAlignment="1">
      <alignment/>
    </xf>
    <xf numFmtId="14" fontId="37" fillId="0" borderId="0" xfId="21" applyNumberFormat="1" applyFont="1" applyFill="1" applyAlignment="1">
      <alignment vertical="center"/>
      <protection/>
    </xf>
    <xf numFmtId="0" fontId="16" fillId="0" borderId="85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90" xfId="0" applyFill="1" applyBorder="1" applyAlignment="1">
      <alignment vertical="top" wrapText="1"/>
    </xf>
    <xf numFmtId="0" fontId="0" fillId="0" borderId="91" xfId="0" applyFill="1" applyBorder="1" applyAlignment="1">
      <alignment vertical="top" wrapText="1"/>
    </xf>
    <xf numFmtId="0" fontId="0" fillId="0" borderId="92" xfId="0" applyFill="1" applyBorder="1" applyAlignment="1">
      <alignment vertical="top" wrapText="1"/>
    </xf>
    <xf numFmtId="3" fontId="21" fillId="0" borderId="93" xfId="0" applyNumberFormat="1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10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14" fontId="6" fillId="0" borderId="102" xfId="0" applyNumberFormat="1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0" fontId="24" fillId="0" borderId="53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18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port 1 v1-2" xfId="21"/>
    <cellStyle name="Normal_Web Re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Abundance</a:t>
            </a:r>
          </a:p>
        </c:rich>
      </c:tx>
      <c:layout>
        <c:manualLayout>
          <c:xMode val="factor"/>
          <c:yMode val="factor"/>
          <c:x val="0.013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85"/>
          <c:w val="0.89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BslnFormulas!$J$16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BslnFormulas!$K$15:$N$15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BslnFormulas!$K$16:$N$16</c:f>
              <c:numCache>
                <c:ptCount val="4"/>
                <c:pt idx="0">
                  <c:v>1110.523</c:v>
                </c:pt>
                <c:pt idx="1">
                  <c:v>309.4552</c:v>
                </c:pt>
                <c:pt idx="2">
                  <c:v>1495.449</c:v>
                </c:pt>
                <c:pt idx="3">
                  <c:v>1045.994</c:v>
                </c:pt>
              </c:numCache>
            </c:numRef>
          </c:val>
        </c:ser>
        <c:ser>
          <c:idx val="4"/>
          <c:order val="1"/>
          <c:tx>
            <c:strRef>
              <c:f>BslnFormulas!$J$17</c:f>
              <c:strCache>
                <c:ptCount val="1"/>
                <c:pt idx="0">
                  <c:v>Hood River full build 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BslnFormulas!$K$15:$N$15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BslnFormulas!$K$17:$N$17</c:f>
              <c:numCache>
                <c:ptCount val="4"/>
                <c:pt idx="0">
                  <c:v>2676.314</c:v>
                </c:pt>
                <c:pt idx="1">
                  <c:v>1833.594</c:v>
                </c:pt>
                <c:pt idx="2">
                  <c:v>2258.559</c:v>
                </c:pt>
                <c:pt idx="3">
                  <c:v>2136.88</c:v>
                </c:pt>
              </c:numCache>
            </c:numRef>
          </c:val>
        </c:ser>
        <c:ser>
          <c:idx val="2"/>
          <c:order val="2"/>
          <c:tx>
            <c:strRef>
              <c:f>BslnFormulas!$J$18</c:f>
              <c:strCache>
                <c:ptCount val="1"/>
                <c:pt idx="0">
                  <c:v>Historic potential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BslnFormulas!$K$15:$N$15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BslnFormulas!$K$18:$N$18</c:f>
              <c:numCache>
                <c:ptCount val="4"/>
                <c:pt idx="0">
                  <c:v>6978.835</c:v>
                </c:pt>
                <c:pt idx="1">
                  <c:v>4001.626</c:v>
                </c:pt>
                <c:pt idx="2">
                  <c:v>3168.133</c:v>
                </c:pt>
                <c:pt idx="3">
                  <c:v>4429.39</c:v>
                </c:pt>
              </c:numCache>
            </c:numRef>
          </c:val>
        </c:ser>
        <c:gapWidth val="170"/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Abundance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1561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Hood Summer Steelhead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3"/>
          <c:w val="0.89175"/>
          <c:h val="0.612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36</c:v>
                </c:pt>
                <c:pt idx="2">
                  <c:v>164.57142857142858</c:v>
                </c:pt>
                <c:pt idx="3">
                  <c:v>293.14285714285717</c:v>
                </c:pt>
                <c:pt idx="4">
                  <c:v>421.7142857142858</c:v>
                </c:pt>
                <c:pt idx="5">
                  <c:v>550.2857142857143</c:v>
                </c:pt>
                <c:pt idx="6">
                  <c:v>678.8571428571429</c:v>
                </c:pt>
                <c:pt idx="7">
                  <c:v>807.4285714285714</c:v>
                </c:pt>
                <c:pt idx="8">
                  <c:v>936</c:v>
                </c:pt>
                <c:pt idx="9">
                  <c:v>1064.5714285714287</c:v>
                </c:pt>
                <c:pt idx="10">
                  <c:v>1193.1428571428573</c:v>
                </c:pt>
                <c:pt idx="11">
                  <c:v>1321.714285714286</c:v>
                </c:pt>
                <c:pt idx="12">
                  <c:v>1450.2857142857147</c:v>
                </c:pt>
                <c:pt idx="13">
                  <c:v>1578.8571428571433</c:v>
                </c:pt>
                <c:pt idx="14">
                  <c:v>1707.428571428572</c:v>
                </c:pt>
                <c:pt idx="15">
                  <c:v>1836.0000000000007</c:v>
                </c:pt>
                <c:pt idx="16">
                  <c:v>1964.5714285714294</c:v>
                </c:pt>
                <c:pt idx="17">
                  <c:v>2093.142857142858</c:v>
                </c:pt>
                <c:pt idx="18">
                  <c:v>2221.7142857142862</c:v>
                </c:pt>
                <c:pt idx="19">
                  <c:v>2350.2857142857147</c:v>
                </c:pt>
                <c:pt idx="20">
                  <c:v>2478.857142857143</c:v>
                </c:pt>
                <c:pt idx="21">
                  <c:v>2607.4285714285716</c:v>
                </c:pt>
                <c:pt idx="22">
                  <c:v>2736</c:v>
                </c:pt>
                <c:pt idx="23">
                  <c:v>2864.5714285714284</c:v>
                </c:pt>
                <c:pt idx="24">
                  <c:v>2993.142857142857</c:v>
                </c:pt>
                <c:pt idx="25">
                  <c:v>3121.7142857142853</c:v>
                </c:pt>
                <c:pt idx="26">
                  <c:v>3250.2857142857138</c:v>
                </c:pt>
                <c:pt idx="27">
                  <c:v>3378.857142857142</c:v>
                </c:pt>
                <c:pt idx="28">
                  <c:v>3507.4285714285706</c:v>
                </c:pt>
                <c:pt idx="29">
                  <c:v>3635.999999999999</c:v>
                </c:pt>
              </c:numCache>
            </c:numRef>
          </c:xVal>
          <c:yVal>
            <c:numRef>
              <c:f>'Pop3 S-R'!$V$10:$V$39</c:f>
              <c:numCache>
                <c:ptCount val="30"/>
                <c:pt idx="0">
                  <c:v>0</c:v>
                </c:pt>
                <c:pt idx="1">
                  <c:v>294.7314970694145</c:v>
                </c:pt>
                <c:pt idx="2">
                  <c:v>1040.404195712507</c:v>
                </c:pt>
                <c:pt idx="3">
                  <c:v>1509.369082421346</c:v>
                </c:pt>
                <c:pt idx="4">
                  <c:v>1831.5439890566624</c:v>
                </c:pt>
                <c:pt idx="5">
                  <c:v>2066.5220912215586</c:v>
                </c:pt>
                <c:pt idx="6">
                  <c:v>2245.4836959209297</c:v>
                </c:pt>
                <c:pt idx="7">
                  <c:v>2386.326203405366</c:v>
                </c:pt>
                <c:pt idx="8">
                  <c:v>2500.0565102731575</c:v>
                </c:pt>
                <c:pt idx="9">
                  <c:v>2593.815918827339</c:v>
                </c:pt>
                <c:pt idx="10">
                  <c:v>2672.4401524098907</c:v>
                </c:pt>
                <c:pt idx="11">
                  <c:v>2739.320314039371</c:v>
                </c:pt>
                <c:pt idx="12">
                  <c:v>2796.9048530986697</c:v>
                </c:pt>
                <c:pt idx="13">
                  <c:v>2847.005828467265</c:v>
                </c:pt>
                <c:pt idx="14">
                  <c:v>2890.9930530905604</c:v>
                </c:pt>
                <c:pt idx="15">
                  <c:v>2929.9212521216937</c:v>
                </c:pt>
                <c:pt idx="16">
                  <c:v>2964.6157330100477</c:v>
                </c:pt>
                <c:pt idx="17">
                  <c:v>2995.7315454793093</c:v>
                </c:pt>
                <c:pt idx="18">
                  <c:v>3023.7952326398727</c:v>
                </c:pt>
                <c:pt idx="19">
                  <c:v>3049.2348704921847</c:v>
                </c:pt>
                <c:pt idx="20">
                  <c:v>3072.4020573982993</c:v>
                </c:pt>
                <c:pt idx="21">
                  <c:v>3093.588262721203</c:v>
                </c:pt>
                <c:pt idx="22">
                  <c:v>3113.037153593276</c:v>
                </c:pt>
                <c:pt idx="23">
                  <c:v>3130.9540086573415</c:v>
                </c:pt>
                <c:pt idx="24">
                  <c:v>3147.512991478249</c:v>
                </c:pt>
                <c:pt idx="25">
                  <c:v>3162.862830632024</c:v>
                </c:pt>
                <c:pt idx="26">
                  <c:v>3177.1312993367314</c:v>
                </c:pt>
                <c:pt idx="27">
                  <c:v>3190.4287805495615</c:v>
                </c:pt>
                <c:pt idx="28">
                  <c:v>3202.8511281856104</c:v>
                </c:pt>
                <c:pt idx="29">
                  <c:v>3214.481981425877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36</c:v>
                </c:pt>
                <c:pt idx="2">
                  <c:v>164.57142857142858</c:v>
                </c:pt>
                <c:pt idx="3">
                  <c:v>293.14285714285717</c:v>
                </c:pt>
                <c:pt idx="4">
                  <c:v>421.7142857142858</c:v>
                </c:pt>
                <c:pt idx="5">
                  <c:v>550.2857142857143</c:v>
                </c:pt>
                <c:pt idx="6">
                  <c:v>678.8571428571429</c:v>
                </c:pt>
                <c:pt idx="7">
                  <c:v>807.4285714285714</c:v>
                </c:pt>
                <c:pt idx="8">
                  <c:v>936</c:v>
                </c:pt>
                <c:pt idx="9">
                  <c:v>1064.5714285714287</c:v>
                </c:pt>
                <c:pt idx="10">
                  <c:v>1193.1428571428573</c:v>
                </c:pt>
                <c:pt idx="11">
                  <c:v>1321.714285714286</c:v>
                </c:pt>
                <c:pt idx="12">
                  <c:v>1450.2857142857147</c:v>
                </c:pt>
                <c:pt idx="13">
                  <c:v>1578.8571428571433</c:v>
                </c:pt>
                <c:pt idx="14">
                  <c:v>1707.428571428572</c:v>
                </c:pt>
                <c:pt idx="15">
                  <c:v>1836.0000000000007</c:v>
                </c:pt>
                <c:pt idx="16">
                  <c:v>1964.5714285714294</c:v>
                </c:pt>
                <c:pt idx="17">
                  <c:v>2093.142857142858</c:v>
                </c:pt>
                <c:pt idx="18">
                  <c:v>2221.7142857142862</c:v>
                </c:pt>
                <c:pt idx="19">
                  <c:v>2350.2857142857147</c:v>
                </c:pt>
                <c:pt idx="20">
                  <c:v>2478.857142857143</c:v>
                </c:pt>
                <c:pt idx="21">
                  <c:v>2607.4285714285716</c:v>
                </c:pt>
                <c:pt idx="22">
                  <c:v>2736</c:v>
                </c:pt>
                <c:pt idx="23">
                  <c:v>2864.5714285714284</c:v>
                </c:pt>
                <c:pt idx="24">
                  <c:v>2993.142857142857</c:v>
                </c:pt>
                <c:pt idx="25">
                  <c:v>3121.7142857142853</c:v>
                </c:pt>
                <c:pt idx="26">
                  <c:v>3250.2857142857138</c:v>
                </c:pt>
                <c:pt idx="27">
                  <c:v>3378.857142857142</c:v>
                </c:pt>
                <c:pt idx="28">
                  <c:v>3507.4285714285706</c:v>
                </c:pt>
                <c:pt idx="29">
                  <c:v>3635.999999999999</c:v>
                </c:pt>
              </c:numCache>
            </c:numRef>
          </c:xVal>
          <c:yVal>
            <c:numRef>
              <c:f>'Pop3 S-R'!$W$10:$W$39</c:f>
              <c:numCache>
                <c:ptCount val="30"/>
                <c:pt idx="0">
                  <c:v>0</c:v>
                </c:pt>
                <c:pt idx="1">
                  <c:v>95.79434237364093</c:v>
                </c:pt>
                <c:pt idx="2">
                  <c:v>382.0187846801973</c:v>
                </c:pt>
                <c:pt idx="3">
                  <c:v>603.4439514023032</c:v>
                </c:pt>
                <c:pt idx="4">
                  <c:v>779.8373980004616</c:v>
                </c:pt>
                <c:pt idx="5">
                  <c:v>923.6684649791489</c:v>
                </c:pt>
                <c:pt idx="6">
                  <c:v>1043.1918083708113</c:v>
                </c:pt>
                <c:pt idx="7">
                  <c:v>1144.0893754376048</c:v>
                </c:pt>
                <c:pt idx="8">
                  <c:v>1230.4002420612044</c:v>
                </c:pt>
                <c:pt idx="9">
                  <c:v>1305.0743577635146</c:v>
                </c:pt>
                <c:pt idx="10">
                  <c:v>1370.31646181527</c:v>
                </c:pt>
                <c:pt idx="11">
                  <c:v>1427.8074215976587</c:v>
                </c:pt>
                <c:pt idx="12">
                  <c:v>1478.8511055449108</c:v>
                </c:pt>
                <c:pt idx="13">
                  <c:v>1524.4744668265034</c:v>
                </c:pt>
                <c:pt idx="14">
                  <c:v>1565.497350915261</c:v>
                </c:pt>
                <c:pt idx="15">
                  <c:v>1602.5821993991174</c:v>
                </c:pt>
                <c:pt idx="16">
                  <c:v>1636.270095263819</c:v>
                </c:pt>
                <c:pt idx="17">
                  <c:v>1667.0073367764007</c:v>
                </c:pt>
                <c:pt idx="18">
                  <c:v>1695.1653216794248</c:v>
                </c:pt>
                <c:pt idx="19">
                  <c:v>1721.05562731541</c:v>
                </c:pt>
                <c:pt idx="20">
                  <c:v>1744.9415883864212</c:v>
                </c:pt>
                <c:pt idx="21">
                  <c:v>1767.0472859801498</c:v>
                </c:pt>
                <c:pt idx="22">
                  <c:v>1787.5645989012705</c:v>
                </c:pt>
                <c:pt idx="23">
                  <c:v>1806.6587877171414</c:v>
                </c:pt>
                <c:pt idx="24">
                  <c:v>1824.472955787321</c:v>
                </c:pt>
                <c:pt idx="25">
                  <c:v>1841.1316422248806</c:v>
                </c:pt>
                <c:pt idx="26">
                  <c:v>1856.7437376684866</c:v>
                </c:pt>
                <c:pt idx="27">
                  <c:v>1871.404867236896</c:v>
                </c:pt>
                <c:pt idx="28">
                  <c:v>1885.1993509011775</c:v>
                </c:pt>
                <c:pt idx="29">
                  <c:v>1898.2018261934431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36</c:v>
                </c:pt>
                <c:pt idx="2">
                  <c:v>164.57142857142858</c:v>
                </c:pt>
                <c:pt idx="3">
                  <c:v>293.14285714285717</c:v>
                </c:pt>
                <c:pt idx="4">
                  <c:v>421.7142857142858</c:v>
                </c:pt>
                <c:pt idx="5">
                  <c:v>550.2857142857143</c:v>
                </c:pt>
                <c:pt idx="6">
                  <c:v>678.8571428571429</c:v>
                </c:pt>
                <c:pt idx="7">
                  <c:v>807.4285714285714</c:v>
                </c:pt>
                <c:pt idx="8">
                  <c:v>936</c:v>
                </c:pt>
                <c:pt idx="9">
                  <c:v>1064.5714285714287</c:v>
                </c:pt>
                <c:pt idx="10">
                  <c:v>1193.1428571428573</c:v>
                </c:pt>
                <c:pt idx="11">
                  <c:v>1321.714285714286</c:v>
                </c:pt>
                <c:pt idx="12">
                  <c:v>1450.2857142857147</c:v>
                </c:pt>
                <c:pt idx="13">
                  <c:v>1578.8571428571433</c:v>
                </c:pt>
                <c:pt idx="14">
                  <c:v>1707.428571428572</c:v>
                </c:pt>
                <c:pt idx="15">
                  <c:v>1836.0000000000007</c:v>
                </c:pt>
                <c:pt idx="16">
                  <c:v>1964.5714285714294</c:v>
                </c:pt>
                <c:pt idx="17">
                  <c:v>2093.142857142858</c:v>
                </c:pt>
                <c:pt idx="18">
                  <c:v>2221.7142857142862</c:v>
                </c:pt>
                <c:pt idx="19">
                  <c:v>2350.2857142857147</c:v>
                </c:pt>
                <c:pt idx="20">
                  <c:v>2478.857142857143</c:v>
                </c:pt>
                <c:pt idx="21">
                  <c:v>2607.4285714285716</c:v>
                </c:pt>
                <c:pt idx="22">
                  <c:v>2736</c:v>
                </c:pt>
                <c:pt idx="23">
                  <c:v>2864.5714285714284</c:v>
                </c:pt>
                <c:pt idx="24">
                  <c:v>2993.142857142857</c:v>
                </c:pt>
                <c:pt idx="25">
                  <c:v>3121.7142857142853</c:v>
                </c:pt>
                <c:pt idx="26">
                  <c:v>3250.2857142857138</c:v>
                </c:pt>
                <c:pt idx="27">
                  <c:v>3378.857142857142</c:v>
                </c:pt>
                <c:pt idx="28">
                  <c:v>3507.4285714285706</c:v>
                </c:pt>
                <c:pt idx="29">
                  <c:v>3635.999999999999</c:v>
                </c:pt>
              </c:numCache>
            </c:numRef>
          </c:xVal>
          <c:y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36</c:v>
                </c:pt>
                <c:pt idx="2">
                  <c:v>164.57142857142858</c:v>
                </c:pt>
                <c:pt idx="3">
                  <c:v>293.14285714285717</c:v>
                </c:pt>
                <c:pt idx="4">
                  <c:v>421.7142857142858</c:v>
                </c:pt>
                <c:pt idx="5">
                  <c:v>550.2857142857143</c:v>
                </c:pt>
                <c:pt idx="6">
                  <c:v>678.8571428571429</c:v>
                </c:pt>
                <c:pt idx="7">
                  <c:v>807.4285714285714</c:v>
                </c:pt>
                <c:pt idx="8">
                  <c:v>936</c:v>
                </c:pt>
                <c:pt idx="9">
                  <c:v>1064.5714285714287</c:v>
                </c:pt>
                <c:pt idx="10">
                  <c:v>1193.1428571428573</c:v>
                </c:pt>
                <c:pt idx="11">
                  <c:v>1321.714285714286</c:v>
                </c:pt>
                <c:pt idx="12">
                  <c:v>1450.2857142857147</c:v>
                </c:pt>
                <c:pt idx="13">
                  <c:v>1578.8571428571433</c:v>
                </c:pt>
                <c:pt idx="14">
                  <c:v>1707.428571428572</c:v>
                </c:pt>
                <c:pt idx="15">
                  <c:v>1836.0000000000007</c:v>
                </c:pt>
                <c:pt idx="16">
                  <c:v>1964.5714285714294</c:v>
                </c:pt>
                <c:pt idx="17">
                  <c:v>2093.142857142858</c:v>
                </c:pt>
                <c:pt idx="18">
                  <c:v>2221.7142857142862</c:v>
                </c:pt>
                <c:pt idx="19">
                  <c:v>2350.2857142857147</c:v>
                </c:pt>
                <c:pt idx="20">
                  <c:v>2478.857142857143</c:v>
                </c:pt>
                <c:pt idx="21">
                  <c:v>2607.4285714285716</c:v>
                </c:pt>
                <c:pt idx="22">
                  <c:v>2736</c:v>
                </c:pt>
                <c:pt idx="23">
                  <c:v>2864.5714285714284</c:v>
                </c:pt>
                <c:pt idx="24">
                  <c:v>2993.142857142857</c:v>
                </c:pt>
                <c:pt idx="25">
                  <c:v>3121.7142857142853</c:v>
                </c:pt>
                <c:pt idx="26">
                  <c:v>3250.2857142857138</c:v>
                </c:pt>
                <c:pt idx="27">
                  <c:v>3378.857142857142</c:v>
                </c:pt>
                <c:pt idx="28">
                  <c:v>3507.4285714285706</c:v>
                </c:pt>
                <c:pt idx="29">
                  <c:v>3635.999999999999</c:v>
                </c:pt>
              </c:numCache>
            </c:numRef>
          </c:yVal>
          <c:smooth val="1"/>
        </c:ser>
        <c:ser>
          <c:idx val="3"/>
          <c:order val="3"/>
          <c:tx>
            <c:v>Future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'Pop3 S-R'!$U$10:$U$39</c:f>
              <c:numCache>
                <c:ptCount val="30"/>
                <c:pt idx="0">
                  <c:v>0</c:v>
                </c:pt>
                <c:pt idx="1">
                  <c:v>36</c:v>
                </c:pt>
                <c:pt idx="2">
                  <c:v>164.57142857142858</c:v>
                </c:pt>
                <c:pt idx="3">
                  <c:v>293.14285714285717</c:v>
                </c:pt>
                <c:pt idx="4">
                  <c:v>421.7142857142858</c:v>
                </c:pt>
                <c:pt idx="5">
                  <c:v>550.2857142857143</c:v>
                </c:pt>
                <c:pt idx="6">
                  <c:v>678.8571428571429</c:v>
                </c:pt>
                <c:pt idx="7">
                  <c:v>807.4285714285714</c:v>
                </c:pt>
                <c:pt idx="8">
                  <c:v>936</c:v>
                </c:pt>
                <c:pt idx="9">
                  <c:v>1064.5714285714287</c:v>
                </c:pt>
                <c:pt idx="10">
                  <c:v>1193.1428571428573</c:v>
                </c:pt>
                <c:pt idx="11">
                  <c:v>1321.714285714286</c:v>
                </c:pt>
                <c:pt idx="12">
                  <c:v>1450.2857142857147</c:v>
                </c:pt>
                <c:pt idx="13">
                  <c:v>1578.8571428571433</c:v>
                </c:pt>
                <c:pt idx="14">
                  <c:v>1707.428571428572</c:v>
                </c:pt>
                <c:pt idx="15">
                  <c:v>1836.0000000000007</c:v>
                </c:pt>
                <c:pt idx="16">
                  <c:v>1964.5714285714294</c:v>
                </c:pt>
                <c:pt idx="17">
                  <c:v>2093.142857142858</c:v>
                </c:pt>
                <c:pt idx="18">
                  <c:v>2221.7142857142862</c:v>
                </c:pt>
                <c:pt idx="19">
                  <c:v>2350.2857142857147</c:v>
                </c:pt>
                <c:pt idx="20">
                  <c:v>2478.857142857143</c:v>
                </c:pt>
                <c:pt idx="21">
                  <c:v>2607.4285714285716</c:v>
                </c:pt>
                <c:pt idx="22">
                  <c:v>2736</c:v>
                </c:pt>
                <c:pt idx="23">
                  <c:v>2864.5714285714284</c:v>
                </c:pt>
                <c:pt idx="24">
                  <c:v>2993.142857142857</c:v>
                </c:pt>
                <c:pt idx="25">
                  <c:v>3121.7142857142853</c:v>
                </c:pt>
                <c:pt idx="26">
                  <c:v>3250.2857142857138</c:v>
                </c:pt>
                <c:pt idx="27">
                  <c:v>3378.857142857142</c:v>
                </c:pt>
                <c:pt idx="28">
                  <c:v>3507.4285714285706</c:v>
                </c:pt>
                <c:pt idx="29">
                  <c:v>3635.999999999999</c:v>
                </c:pt>
              </c:numCache>
            </c:numRef>
          </c:xVal>
          <c:yVal>
            <c:numRef>
              <c:f>'Pop3 S-R'!$X$10:$X$39</c:f>
              <c:numCache>
                <c:ptCount val="30"/>
                <c:pt idx="0">
                  <c:v>0</c:v>
                </c:pt>
                <c:pt idx="1">
                  <c:v>162.74758691555994</c:v>
                </c:pt>
                <c:pt idx="2">
                  <c:v>618.1001215669788</c:v>
                </c:pt>
                <c:pt idx="3">
                  <c:v>941.6552828370249</c:v>
                </c:pt>
                <c:pt idx="4">
                  <c:v>1183.400141025995</c:v>
                </c:pt>
                <c:pt idx="5">
                  <c:v>1370.8805994392621</c:v>
                </c:pt>
                <c:pt idx="6">
                  <c:v>1520.5240083911995</c:v>
                </c:pt>
                <c:pt idx="7">
                  <c:v>1642.7347964075575</c:v>
                </c:pt>
                <c:pt idx="8">
                  <c:v>1744.4230086396287</c:v>
                </c:pt>
                <c:pt idx="9">
                  <c:v>1830.3576816628572</c:v>
                </c:pt>
                <c:pt idx="10">
                  <c:v>1903.9364429871205</c:v>
                </c:pt>
                <c:pt idx="11">
                  <c:v>1967.6454102454886</c:v>
                </c:pt>
                <c:pt idx="12">
                  <c:v>2023.3456513771218</c:v>
                </c:pt>
                <c:pt idx="13">
                  <c:v>2072.458002439004</c:v>
                </c:pt>
                <c:pt idx="14">
                  <c:v>2116.085969515157</c:v>
                </c:pt>
                <c:pt idx="15">
                  <c:v>2155.0996345481944</c:v>
                </c:pt>
                <c:pt idx="16">
                  <c:v>2190.1942754940733</c:v>
                </c:pt>
                <c:pt idx="17">
                  <c:v>2221.932165682258</c:v>
                </c:pt>
                <c:pt idx="18">
                  <c:v>2250.7729264645754</c:v>
                </c:pt>
                <c:pt idx="19">
                  <c:v>2277.0959306373306</c:v>
                </c:pt>
                <c:pt idx="20">
                  <c:v>2301.2170838992597</c:v>
                </c:pt>
                <c:pt idx="21">
                  <c:v>2323.401564189807</c:v>
                </c:pt>
                <c:pt idx="22">
                  <c:v>2343.873610955597</c:v>
                </c:pt>
                <c:pt idx="23">
                  <c:v>2362.8241317397037</c:v>
                </c:pt>
                <c:pt idx="24">
                  <c:v>2380.4166735248014</c:v>
                </c:pt>
                <c:pt idx="25">
                  <c:v>2396.792154775114</c:v>
                </c:pt>
                <c:pt idx="26">
                  <c:v>2412.0726482186424</c:v>
                </c:pt>
                <c:pt idx="27">
                  <c:v>2426.3644293435427</c:v>
                </c:pt>
                <c:pt idx="28">
                  <c:v>2439.760451687277</c:v>
                </c:pt>
                <c:pt idx="29">
                  <c:v>2452.34237084088</c:v>
                </c:pt>
              </c:numCache>
            </c:numRef>
          </c:yVal>
          <c:smooth val="0"/>
        </c:ser>
        <c:axId val="66582535"/>
        <c:axId val="62371904"/>
      </c:scatterChart>
      <c:valAx>
        <c:axId val="66582535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crossBetween val="midCat"/>
        <c:dispUnits/>
        <c:majorUnit val="720"/>
      </c:valAx>
      <c:valAx>
        <c:axId val="62371904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crossBetween val="midCat"/>
        <c:dispUnits/>
        <c:majorUnit val="7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91475"/>
          <c:w val="0.96775"/>
          <c:h val="0.0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Hood Winter Steelhead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3"/>
          <c:w val="0.89175"/>
          <c:h val="0.612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51</c:v>
                </c:pt>
                <c:pt idx="2">
                  <c:v>233.14285714285714</c:v>
                </c:pt>
                <c:pt idx="3">
                  <c:v>415.2857142857143</c:v>
                </c:pt>
                <c:pt idx="4">
                  <c:v>597.4285714285714</c:v>
                </c:pt>
                <c:pt idx="5">
                  <c:v>779.5714285714286</c:v>
                </c:pt>
                <c:pt idx="6">
                  <c:v>961.7142857142857</c:v>
                </c:pt>
                <c:pt idx="7">
                  <c:v>1143.857142857143</c:v>
                </c:pt>
                <c:pt idx="8">
                  <c:v>1326</c:v>
                </c:pt>
                <c:pt idx="9">
                  <c:v>1508.142857142857</c:v>
                </c:pt>
                <c:pt idx="10">
                  <c:v>1690.2857142857142</c:v>
                </c:pt>
                <c:pt idx="11">
                  <c:v>1872.4285714285713</c:v>
                </c:pt>
                <c:pt idx="12">
                  <c:v>2054.5714285714284</c:v>
                </c:pt>
                <c:pt idx="13">
                  <c:v>2236.714285714286</c:v>
                </c:pt>
                <c:pt idx="14">
                  <c:v>2418.857142857143</c:v>
                </c:pt>
                <c:pt idx="15">
                  <c:v>2601.0000000000005</c:v>
                </c:pt>
                <c:pt idx="16">
                  <c:v>2783.142857142858</c:v>
                </c:pt>
                <c:pt idx="17">
                  <c:v>2965.285714285715</c:v>
                </c:pt>
                <c:pt idx="18">
                  <c:v>3147.4285714285725</c:v>
                </c:pt>
                <c:pt idx="19">
                  <c:v>3329.57142857143</c:v>
                </c:pt>
                <c:pt idx="20">
                  <c:v>3511.714285714287</c:v>
                </c:pt>
                <c:pt idx="21">
                  <c:v>3693.8571428571445</c:v>
                </c:pt>
                <c:pt idx="22">
                  <c:v>3876.000000000002</c:v>
                </c:pt>
                <c:pt idx="23">
                  <c:v>4058.142857142859</c:v>
                </c:pt>
                <c:pt idx="24">
                  <c:v>4240.2857142857165</c:v>
                </c:pt>
                <c:pt idx="25">
                  <c:v>4422.428571428573</c:v>
                </c:pt>
                <c:pt idx="26">
                  <c:v>4604.57142857143</c:v>
                </c:pt>
                <c:pt idx="27">
                  <c:v>4786.714285714287</c:v>
                </c:pt>
                <c:pt idx="28">
                  <c:v>4968.857142857144</c:v>
                </c:pt>
                <c:pt idx="29">
                  <c:v>5151.000000000001</c:v>
                </c:pt>
              </c:numCache>
            </c:numRef>
          </c:xVal>
          <c:yVal>
            <c:numRef>
              <c:f>'Pop4 S-R'!$V$10:$V$39</c:f>
              <c:numCache>
                <c:ptCount val="30"/>
                <c:pt idx="0">
                  <c:v>0</c:v>
                </c:pt>
                <c:pt idx="1">
                  <c:v>360.3800323934154</c:v>
                </c:pt>
                <c:pt idx="2">
                  <c:v>1315.4780632675197</c:v>
                </c:pt>
                <c:pt idx="3">
                  <c:v>1950.2131255866227</c:v>
                </c:pt>
                <c:pt idx="4">
                  <c:v>2402.6211514561683</c:v>
                </c:pt>
                <c:pt idx="5">
                  <c:v>2741.395927676726</c:v>
                </c:pt>
                <c:pt idx="6">
                  <c:v>3004.5732663643926</c:v>
                </c:pt>
                <c:pt idx="7">
                  <c:v>3214.917538767881</c:v>
                </c:pt>
                <c:pt idx="8">
                  <c:v>3386.8869214812858</c:v>
                </c:pt>
                <c:pt idx="9">
                  <c:v>3530.105131281393</c:v>
                </c:pt>
                <c:pt idx="10">
                  <c:v>3651.226197634939</c:v>
                </c:pt>
                <c:pt idx="11">
                  <c:v>3754.997906264256</c:v>
                </c:pt>
                <c:pt idx="12">
                  <c:v>3844.8988020123556</c:v>
                </c:pt>
                <c:pt idx="13">
                  <c:v>3923.5357559443573</c:v>
                </c:pt>
                <c:pt idx="14">
                  <c:v>3992.900905264095</c:v>
                </c:pt>
                <c:pt idx="15">
                  <c:v>4054.542768264053</c:v>
                </c:pt>
                <c:pt idx="16">
                  <c:v>4109.68321639778</c:v>
                </c:pt>
                <c:pt idx="17">
                  <c:v>4159.299288985358</c:v>
                </c:pt>
                <c:pt idx="18">
                  <c:v>4204.18159058296</c:v>
                </c:pt>
                <c:pt idx="19">
                  <c:v>4244.9767346754315</c:v>
                </c:pt>
                <c:pt idx="20">
                  <c:v>4282.218697067181</c:v>
                </c:pt>
                <c:pt idx="21">
                  <c:v>4316.352318691353</c:v>
                </c:pt>
                <c:pt idx="22">
                  <c:v>4347.751159293578</c:v>
                </c:pt>
                <c:pt idx="23">
                  <c:v>4376.731225099658</c:v>
                </c:pt>
                <c:pt idx="24">
                  <c:v>4403.5616416588755</c:v>
                </c:pt>
                <c:pt idx="25">
                  <c:v>4428.473036590489</c:v>
                </c:pt>
                <c:pt idx="26">
                  <c:v>4451.6641857292325</c:v>
                </c:pt>
                <c:pt idx="27">
                  <c:v>4473.307328382528</c:v>
                </c:pt>
                <c:pt idx="28">
                  <c:v>4493.552452585552</c:v>
                </c:pt>
                <c:pt idx="29">
                  <c:v>4512.5307759308125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51</c:v>
                </c:pt>
                <c:pt idx="2">
                  <c:v>233.14285714285714</c:v>
                </c:pt>
                <c:pt idx="3">
                  <c:v>415.2857142857143</c:v>
                </c:pt>
                <c:pt idx="4">
                  <c:v>597.4285714285714</c:v>
                </c:pt>
                <c:pt idx="5">
                  <c:v>779.5714285714286</c:v>
                </c:pt>
                <c:pt idx="6">
                  <c:v>961.7142857142857</c:v>
                </c:pt>
                <c:pt idx="7">
                  <c:v>1143.857142857143</c:v>
                </c:pt>
                <c:pt idx="8">
                  <c:v>1326</c:v>
                </c:pt>
                <c:pt idx="9">
                  <c:v>1508.142857142857</c:v>
                </c:pt>
                <c:pt idx="10">
                  <c:v>1690.2857142857142</c:v>
                </c:pt>
                <c:pt idx="11">
                  <c:v>1872.4285714285713</c:v>
                </c:pt>
                <c:pt idx="12">
                  <c:v>2054.5714285714284</c:v>
                </c:pt>
                <c:pt idx="13">
                  <c:v>2236.714285714286</c:v>
                </c:pt>
                <c:pt idx="14">
                  <c:v>2418.857142857143</c:v>
                </c:pt>
                <c:pt idx="15">
                  <c:v>2601.0000000000005</c:v>
                </c:pt>
                <c:pt idx="16">
                  <c:v>2783.142857142858</c:v>
                </c:pt>
                <c:pt idx="17">
                  <c:v>2965.285714285715</c:v>
                </c:pt>
                <c:pt idx="18">
                  <c:v>3147.4285714285725</c:v>
                </c:pt>
                <c:pt idx="19">
                  <c:v>3329.57142857143</c:v>
                </c:pt>
                <c:pt idx="20">
                  <c:v>3511.714285714287</c:v>
                </c:pt>
                <c:pt idx="21">
                  <c:v>3693.8571428571445</c:v>
                </c:pt>
                <c:pt idx="22">
                  <c:v>3876.000000000002</c:v>
                </c:pt>
                <c:pt idx="23">
                  <c:v>4058.142857142859</c:v>
                </c:pt>
                <c:pt idx="24">
                  <c:v>4240.2857142857165</c:v>
                </c:pt>
                <c:pt idx="25">
                  <c:v>4422.428571428573</c:v>
                </c:pt>
                <c:pt idx="26">
                  <c:v>4604.57142857143</c:v>
                </c:pt>
                <c:pt idx="27">
                  <c:v>4786.714285714287</c:v>
                </c:pt>
                <c:pt idx="28">
                  <c:v>4968.857142857144</c:v>
                </c:pt>
                <c:pt idx="29">
                  <c:v>5151.000000000001</c:v>
                </c:pt>
              </c:numCache>
            </c:numRef>
          </c:xVal>
          <c:yVal>
            <c:numRef>
              <c:f>'Pop4 S-R'!$W$10:$W$39</c:f>
              <c:numCache>
                <c:ptCount val="30"/>
                <c:pt idx="0">
                  <c:v>0</c:v>
                </c:pt>
                <c:pt idx="1">
                  <c:v>80.04873924360261</c:v>
                </c:pt>
                <c:pt idx="2">
                  <c:v>331.3844632947342</c:v>
                </c:pt>
                <c:pt idx="3">
                  <c:v>539.3517319026248</c:v>
                </c:pt>
                <c:pt idx="4">
                  <c:v>714.2839817739326</c:v>
                </c:pt>
                <c:pt idx="5">
                  <c:v>863.4733273635773</c:v>
                </c:pt>
                <c:pt idx="6">
                  <c:v>992.2127723271419</c:v>
                </c:pt>
                <c:pt idx="7">
                  <c:v>1104.4373317137647</c:v>
                </c:pt>
                <c:pt idx="8">
                  <c:v>1203.1332935708774</c:v>
                </c:pt>
                <c:pt idx="9">
                  <c:v>1290.6078859107354</c:v>
                </c:pt>
                <c:pt idx="10">
                  <c:v>1368.671910891134</c:v>
                </c:pt>
                <c:pt idx="11">
                  <c:v>1438.7664440784172</c:v>
                </c:pt>
                <c:pt idx="12">
                  <c:v>1502.052614373633</c:v>
                </c:pt>
                <c:pt idx="13">
                  <c:v>1559.4764343465533</c:v>
                </c:pt>
                <c:pt idx="14">
                  <c:v>1611.816411903176</c:v>
                </c:pt>
                <c:pt idx="15">
                  <c:v>1659.71905252825</c:v>
                </c:pt>
                <c:pt idx="16">
                  <c:v>1703.7256991750812</c:v>
                </c:pt>
                <c:pt idx="17">
                  <c:v>1744.2930792739978</c:v>
                </c:pt>
                <c:pt idx="18">
                  <c:v>1781.809215459077</c:v>
                </c:pt>
                <c:pt idx="19">
                  <c:v>1816.605876277358</c:v>
                </c:pt>
                <c:pt idx="20">
                  <c:v>1848.9684140129716</c:v>
                </c:pt>
                <c:pt idx="21">
                  <c:v>1879.1436077320636</c:v>
                </c:pt>
                <c:pt idx="22">
                  <c:v>1907.3459680090498</c:v>
                </c:pt>
                <c:pt idx="23">
                  <c:v>1933.762844201135</c:v>
                </c:pt>
                <c:pt idx="24">
                  <c:v>1958.558591465887</c:v>
                </c:pt>
                <c:pt idx="25">
                  <c:v>1981.8779934628644</c:v>
                </c:pt>
                <c:pt idx="26">
                  <c:v>2003.8490913638686</c:v>
                </c:pt>
                <c:pt idx="27">
                  <c:v>2024.5855359393413</c:v>
                </c:pt>
                <c:pt idx="28">
                  <c:v>2044.1885539589894</c:v>
                </c:pt>
                <c:pt idx="29">
                  <c:v>2062.748600727582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51</c:v>
                </c:pt>
                <c:pt idx="2">
                  <c:v>233.14285714285714</c:v>
                </c:pt>
                <c:pt idx="3">
                  <c:v>415.2857142857143</c:v>
                </c:pt>
                <c:pt idx="4">
                  <c:v>597.4285714285714</c:v>
                </c:pt>
                <c:pt idx="5">
                  <c:v>779.5714285714286</c:v>
                </c:pt>
                <c:pt idx="6">
                  <c:v>961.7142857142857</c:v>
                </c:pt>
                <c:pt idx="7">
                  <c:v>1143.857142857143</c:v>
                </c:pt>
                <c:pt idx="8">
                  <c:v>1326</c:v>
                </c:pt>
                <c:pt idx="9">
                  <c:v>1508.142857142857</c:v>
                </c:pt>
                <c:pt idx="10">
                  <c:v>1690.2857142857142</c:v>
                </c:pt>
                <c:pt idx="11">
                  <c:v>1872.4285714285713</c:v>
                </c:pt>
                <c:pt idx="12">
                  <c:v>2054.5714285714284</c:v>
                </c:pt>
                <c:pt idx="13">
                  <c:v>2236.714285714286</c:v>
                </c:pt>
                <c:pt idx="14">
                  <c:v>2418.857142857143</c:v>
                </c:pt>
                <c:pt idx="15">
                  <c:v>2601.0000000000005</c:v>
                </c:pt>
                <c:pt idx="16">
                  <c:v>2783.142857142858</c:v>
                </c:pt>
                <c:pt idx="17">
                  <c:v>2965.285714285715</c:v>
                </c:pt>
                <c:pt idx="18">
                  <c:v>3147.4285714285725</c:v>
                </c:pt>
                <c:pt idx="19">
                  <c:v>3329.57142857143</c:v>
                </c:pt>
                <c:pt idx="20">
                  <c:v>3511.714285714287</c:v>
                </c:pt>
                <c:pt idx="21">
                  <c:v>3693.8571428571445</c:v>
                </c:pt>
                <c:pt idx="22">
                  <c:v>3876.000000000002</c:v>
                </c:pt>
                <c:pt idx="23">
                  <c:v>4058.142857142859</c:v>
                </c:pt>
                <c:pt idx="24">
                  <c:v>4240.2857142857165</c:v>
                </c:pt>
                <c:pt idx="25">
                  <c:v>4422.428571428573</c:v>
                </c:pt>
                <c:pt idx="26">
                  <c:v>4604.57142857143</c:v>
                </c:pt>
                <c:pt idx="27">
                  <c:v>4786.714285714287</c:v>
                </c:pt>
                <c:pt idx="28">
                  <c:v>4968.857142857144</c:v>
                </c:pt>
                <c:pt idx="29">
                  <c:v>5151.000000000001</c:v>
                </c:pt>
              </c:numCache>
            </c:numRef>
          </c:xVal>
          <c:y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51</c:v>
                </c:pt>
                <c:pt idx="2">
                  <c:v>233.14285714285714</c:v>
                </c:pt>
                <c:pt idx="3">
                  <c:v>415.2857142857143</c:v>
                </c:pt>
                <c:pt idx="4">
                  <c:v>597.4285714285714</c:v>
                </c:pt>
                <c:pt idx="5">
                  <c:v>779.5714285714286</c:v>
                </c:pt>
                <c:pt idx="6">
                  <c:v>961.7142857142857</c:v>
                </c:pt>
                <c:pt idx="7">
                  <c:v>1143.857142857143</c:v>
                </c:pt>
                <c:pt idx="8">
                  <c:v>1326</c:v>
                </c:pt>
                <c:pt idx="9">
                  <c:v>1508.142857142857</c:v>
                </c:pt>
                <c:pt idx="10">
                  <c:v>1690.2857142857142</c:v>
                </c:pt>
                <c:pt idx="11">
                  <c:v>1872.4285714285713</c:v>
                </c:pt>
                <c:pt idx="12">
                  <c:v>2054.5714285714284</c:v>
                </c:pt>
                <c:pt idx="13">
                  <c:v>2236.714285714286</c:v>
                </c:pt>
                <c:pt idx="14">
                  <c:v>2418.857142857143</c:v>
                </c:pt>
                <c:pt idx="15">
                  <c:v>2601.0000000000005</c:v>
                </c:pt>
                <c:pt idx="16">
                  <c:v>2783.142857142858</c:v>
                </c:pt>
                <c:pt idx="17">
                  <c:v>2965.285714285715</c:v>
                </c:pt>
                <c:pt idx="18">
                  <c:v>3147.4285714285725</c:v>
                </c:pt>
                <c:pt idx="19">
                  <c:v>3329.57142857143</c:v>
                </c:pt>
                <c:pt idx="20">
                  <c:v>3511.714285714287</c:v>
                </c:pt>
                <c:pt idx="21">
                  <c:v>3693.8571428571445</c:v>
                </c:pt>
                <c:pt idx="22">
                  <c:v>3876.000000000002</c:v>
                </c:pt>
                <c:pt idx="23">
                  <c:v>4058.142857142859</c:v>
                </c:pt>
                <c:pt idx="24">
                  <c:v>4240.2857142857165</c:v>
                </c:pt>
                <c:pt idx="25">
                  <c:v>4422.428571428573</c:v>
                </c:pt>
                <c:pt idx="26">
                  <c:v>4604.57142857143</c:v>
                </c:pt>
                <c:pt idx="27">
                  <c:v>4786.714285714287</c:v>
                </c:pt>
                <c:pt idx="28">
                  <c:v>4968.857142857144</c:v>
                </c:pt>
                <c:pt idx="29">
                  <c:v>5151.000000000001</c:v>
                </c:pt>
              </c:numCache>
            </c:numRef>
          </c:yVal>
          <c:smooth val="1"/>
        </c:ser>
        <c:ser>
          <c:idx val="3"/>
          <c:order val="3"/>
          <c:tx>
            <c:v>Future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'Pop4 S-R'!$U$10:$U$39</c:f>
              <c:numCache>
                <c:ptCount val="30"/>
                <c:pt idx="0">
                  <c:v>0</c:v>
                </c:pt>
                <c:pt idx="1">
                  <c:v>51</c:v>
                </c:pt>
                <c:pt idx="2">
                  <c:v>233.14285714285714</c:v>
                </c:pt>
                <c:pt idx="3">
                  <c:v>415.2857142857143</c:v>
                </c:pt>
                <c:pt idx="4">
                  <c:v>597.4285714285714</c:v>
                </c:pt>
                <c:pt idx="5">
                  <c:v>779.5714285714286</c:v>
                </c:pt>
                <c:pt idx="6">
                  <c:v>961.7142857142857</c:v>
                </c:pt>
                <c:pt idx="7">
                  <c:v>1143.857142857143</c:v>
                </c:pt>
                <c:pt idx="8">
                  <c:v>1326</c:v>
                </c:pt>
                <c:pt idx="9">
                  <c:v>1508.142857142857</c:v>
                </c:pt>
                <c:pt idx="10">
                  <c:v>1690.2857142857142</c:v>
                </c:pt>
                <c:pt idx="11">
                  <c:v>1872.4285714285713</c:v>
                </c:pt>
                <c:pt idx="12">
                  <c:v>2054.5714285714284</c:v>
                </c:pt>
                <c:pt idx="13">
                  <c:v>2236.714285714286</c:v>
                </c:pt>
                <c:pt idx="14">
                  <c:v>2418.857142857143</c:v>
                </c:pt>
                <c:pt idx="15">
                  <c:v>2601.0000000000005</c:v>
                </c:pt>
                <c:pt idx="16">
                  <c:v>2783.142857142858</c:v>
                </c:pt>
                <c:pt idx="17">
                  <c:v>2965.285714285715</c:v>
                </c:pt>
                <c:pt idx="18">
                  <c:v>3147.4285714285725</c:v>
                </c:pt>
                <c:pt idx="19">
                  <c:v>3329.57142857143</c:v>
                </c:pt>
                <c:pt idx="20">
                  <c:v>3511.714285714287</c:v>
                </c:pt>
                <c:pt idx="21">
                  <c:v>3693.8571428571445</c:v>
                </c:pt>
                <c:pt idx="22">
                  <c:v>3876.000000000002</c:v>
                </c:pt>
                <c:pt idx="23">
                  <c:v>4058.142857142859</c:v>
                </c:pt>
                <c:pt idx="24">
                  <c:v>4240.2857142857165</c:v>
                </c:pt>
                <c:pt idx="25">
                  <c:v>4422.428571428573</c:v>
                </c:pt>
                <c:pt idx="26">
                  <c:v>4604.57142857143</c:v>
                </c:pt>
                <c:pt idx="27">
                  <c:v>4786.714285714287</c:v>
                </c:pt>
                <c:pt idx="28">
                  <c:v>4968.857142857144</c:v>
                </c:pt>
                <c:pt idx="29">
                  <c:v>5151.000000000001</c:v>
                </c:pt>
              </c:numCache>
            </c:numRef>
          </c:xVal>
          <c:yVal>
            <c:numRef>
              <c:f>'Pop4 S-R'!$X$10:$X$39</c:f>
              <c:numCache>
                <c:ptCount val="30"/>
                <c:pt idx="0">
                  <c:v>0</c:v>
                </c:pt>
                <c:pt idx="1">
                  <c:v>126.18347800144873</c:v>
                </c:pt>
                <c:pt idx="2">
                  <c:v>511.05177587497434</c:v>
                </c:pt>
                <c:pt idx="3">
                  <c:v>817.120480714599</c:v>
                </c:pt>
                <c:pt idx="4">
                  <c:v>1066.3428431102443</c:v>
                </c:pt>
                <c:pt idx="5">
                  <c:v>1273.2102762195627</c:v>
                </c:pt>
                <c:pt idx="6">
                  <c:v>1447.6743768380973</c:v>
                </c:pt>
                <c:pt idx="7">
                  <c:v>1596.7955757441061</c:v>
                </c:pt>
                <c:pt idx="8">
                  <c:v>1725.7219807836063</c:v>
                </c:pt>
                <c:pt idx="9">
                  <c:v>1838.2957596741414</c:v>
                </c:pt>
                <c:pt idx="10">
                  <c:v>1937.4425478696937</c:v>
                </c:pt>
                <c:pt idx="11">
                  <c:v>2025.4293610298312</c:v>
                </c:pt>
                <c:pt idx="12">
                  <c:v>2104.040055889513</c:v>
                </c:pt>
                <c:pt idx="13">
                  <c:v>2174.6975358559816</c:v>
                </c:pt>
                <c:pt idx="14">
                  <c:v>2238.5506511526596</c:v>
                </c:pt>
                <c:pt idx="15">
                  <c:v>2296.537146642015</c:v>
                </c:pt>
                <c:pt idx="16">
                  <c:v>2349.430021354774</c:v>
                </c:pt>
                <c:pt idx="17">
                  <c:v>2397.8721851462533</c:v>
                </c:pt>
                <c:pt idx="18">
                  <c:v>2442.402719940233</c:v>
                </c:pt>
                <c:pt idx="19">
                  <c:v>2483.4770261892654</c:v>
                </c:pt>
                <c:pt idx="20">
                  <c:v>2521.4824535888984</c:v>
                </c:pt>
                <c:pt idx="21">
                  <c:v>2556.750554402995</c:v>
                </c:pt>
                <c:pt idx="22">
                  <c:v>2589.5667811983603</c:v>
                </c:pt>
                <c:pt idx="23">
                  <c:v>2620.178229934868</c:v>
                </c:pt>
                <c:pt idx="24">
                  <c:v>2648.799873106409</c:v>
                </c:pt>
                <c:pt idx="25">
                  <c:v>2675.6196156432948</c:v>
                </c:pt>
                <c:pt idx="26">
                  <c:v>2700.8024250592234</c:v>
                </c:pt>
                <c:pt idx="27">
                  <c:v>2724.4937277474005</c:v>
                </c:pt>
                <c:pt idx="28">
                  <c:v>2746.822219174164</c:v>
                </c:pt>
                <c:pt idx="29">
                  <c:v>2767.9022026727703</c:v>
                </c:pt>
              </c:numCache>
            </c:numRef>
          </c:yVal>
          <c:smooth val="0"/>
        </c:ser>
        <c:axId val="24476225"/>
        <c:axId val="18959434"/>
      </c:scatterChart>
      <c:valAx>
        <c:axId val="24476225"/>
        <c:scaling>
          <c:orientation val="minMax"/>
          <c:max val="5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crossBetween val="midCat"/>
        <c:dispUnits/>
        <c:majorUnit val="1020"/>
      </c:valAx>
      <c:valAx>
        <c:axId val="18959434"/>
        <c:scaling>
          <c:orientation val="minMax"/>
          <c:max val="5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76225"/>
        <c:crosses val="autoZero"/>
        <c:crossBetween val="midCat"/>
        <c:dispUnits/>
        <c:majorUnit val="10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91475"/>
          <c:w val="0.96775"/>
          <c:h val="0.0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35"/>
          <c:w val="0.89175"/>
          <c:h val="0.61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'Pop5 S-R'!$V$10:$V$39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'Pop5 S-R'!$W$10:$W$39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Future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'Pop5 S-R'!$U$10:$U$39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'Pop5 S-R'!$X$10:$X$39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36417179"/>
        <c:axId val="59319156"/>
      </c:scatterChart>
      <c:valAx>
        <c:axId val="3641717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crossBetween val="midCat"/>
        <c:dispUnits/>
        <c:majorUnit val="0.2"/>
      </c:valAx>
      <c:valAx>
        <c:axId val="593191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91825"/>
          <c:w val="0.96775"/>
          <c:h val="0.07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7575"/>
          <c:w val="0.871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BslnFormulas!$J$8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BslnFormulas!$K$7:$N$7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BslnFormulas!$K$8:$N$8</c:f>
              <c:numCache>
                <c:ptCount val="4"/>
                <c:pt idx="0">
                  <c:v>1.46695</c:v>
                </c:pt>
                <c:pt idx="1">
                  <c:v>1.210582</c:v>
                </c:pt>
                <c:pt idx="2">
                  <c:v>2.774632</c:v>
                </c:pt>
                <c:pt idx="3">
                  <c:v>1.616785</c:v>
                </c:pt>
              </c:numCache>
            </c:numRef>
          </c:val>
        </c:ser>
        <c:ser>
          <c:idx val="4"/>
          <c:order val="1"/>
          <c:tx>
            <c:strRef>
              <c:f>BslnFormulas!$J$9</c:f>
              <c:strCache>
                <c:ptCount val="1"/>
                <c:pt idx="0">
                  <c:v>Hood River full build 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BslnFormulas!$K$7:$N$7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BslnFormulas!$K$9:$N$9</c:f>
              <c:numCache>
                <c:ptCount val="4"/>
                <c:pt idx="0">
                  <c:v>2.306508</c:v>
                </c:pt>
                <c:pt idx="1">
                  <c:v>2.635937</c:v>
                </c:pt>
                <c:pt idx="2">
                  <c:v>4.794167</c:v>
                </c:pt>
                <c:pt idx="3">
                  <c:v>2.5667</c:v>
                </c:pt>
              </c:numCache>
            </c:numRef>
          </c:val>
        </c:ser>
        <c:ser>
          <c:idx val="2"/>
          <c:order val="2"/>
          <c:tx>
            <c:strRef>
              <c:f>BslnFormulas!$J$10</c:f>
              <c:strCache>
                <c:ptCount val="1"/>
                <c:pt idx="0">
                  <c:v>Historic potential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BslnFormulas!$K$7:$N$7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BslnFormulas!$K$10:$N$10</c:f>
              <c:numCache>
                <c:ptCount val="4"/>
                <c:pt idx="0">
                  <c:v>6.051545</c:v>
                </c:pt>
                <c:pt idx="1">
                  <c:v>6.194276</c:v>
                </c:pt>
                <c:pt idx="2">
                  <c:v>8.924172</c:v>
                </c:pt>
                <c:pt idx="3">
                  <c:v>7.603547</c:v>
                </c:pt>
              </c:numCache>
            </c:numRef>
          </c:val>
        </c:ser>
        <c:gapWidth val="170"/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006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 history diversity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325"/>
          <c:w val="0.88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BslnFormulas!$J$4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BslnFormulas!$K$3:$N$3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BslnFormulas!$K$4:$N$4</c:f>
              <c:numCache>
                <c:ptCount val="4"/>
                <c:pt idx="0">
                  <c:v>0.4350283</c:v>
                </c:pt>
                <c:pt idx="1">
                  <c:v>0.441958</c:v>
                </c:pt>
                <c:pt idx="2">
                  <c:v>0.6859504</c:v>
                </c:pt>
                <c:pt idx="3">
                  <c:v>0.3652673</c:v>
                </c:pt>
              </c:numCache>
            </c:numRef>
          </c:val>
        </c:ser>
        <c:ser>
          <c:idx val="1"/>
          <c:order val="1"/>
          <c:tx>
            <c:strRef>
              <c:f>BslnFormulas!$J$5</c:f>
              <c:strCache>
                <c:ptCount val="1"/>
                <c:pt idx="0">
                  <c:v>Hood River full build out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BslnFormulas!$K$3:$N$3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BslnFormulas!$K$5:$N$5</c:f>
              <c:numCache>
                <c:ptCount val="4"/>
                <c:pt idx="0">
                  <c:v>0.6666667</c:v>
                </c:pt>
                <c:pt idx="1">
                  <c:v>0.8013986</c:v>
                </c:pt>
                <c:pt idx="2">
                  <c:v>0.8559622</c:v>
                </c:pt>
                <c:pt idx="3">
                  <c:v>0.6340151</c:v>
                </c:pt>
              </c:numCache>
            </c:numRef>
          </c:val>
        </c:ser>
        <c:ser>
          <c:idx val="3"/>
          <c:order val="2"/>
          <c:tx>
            <c:strRef>
              <c:f>BslnFormulas!$J$6</c:f>
              <c:strCache>
                <c:ptCount val="1"/>
                <c:pt idx="0">
                  <c:v>Historic potential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BslnFormulas!$K$3:$N$3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BslnFormulas!$K$6:$N$6</c:f>
              <c:numCache>
                <c:ptCount val="4"/>
                <c:pt idx="0">
                  <c:v>0.9887006</c:v>
                </c:pt>
                <c:pt idx="1">
                  <c:v>0.9902098</c:v>
                </c:pt>
                <c:pt idx="2">
                  <c:v>0.9905549</c:v>
                </c:pt>
                <c:pt idx="3">
                  <c:v>0.9573017</c:v>
                </c:pt>
              </c:numCache>
            </c:numRef>
          </c:val>
        </c:ser>
        <c:gapWidth val="170"/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Diversity Index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25"/>
          <c:y val="0.29525"/>
          <c:w val="0.709"/>
          <c:h val="0.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BslnFormulas!$J$12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BslnFormulas!$K$11:$O$11</c:f>
              <c:numCache>
                <c:ptCount val="5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  <c:pt idx="4">
                  <c:v>0</c:v>
                </c:pt>
              </c:numCache>
            </c:numRef>
          </c:cat>
          <c:val>
            <c:numRef>
              <c:f>BslnFormulas!$K$12:$O$12</c:f>
              <c:numCache>
                <c:ptCount val="5"/>
                <c:pt idx="0">
                  <c:v>3488.772</c:v>
                </c:pt>
                <c:pt idx="1">
                  <c:v>1778.976</c:v>
                </c:pt>
                <c:pt idx="2">
                  <c:v>2338.13</c:v>
                </c:pt>
                <c:pt idx="3">
                  <c:v>2741.874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BslnFormulas!$J$13</c:f>
              <c:strCache>
                <c:ptCount val="1"/>
                <c:pt idx="0">
                  <c:v>Hood River full build out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  <c:pt idx="4">
                  <c:v>0</c:v>
                </c:pt>
              </c:numCache>
            </c:numRef>
          </c:cat>
          <c:val>
            <c:numRef>
              <c:f>BslnFormulas!$K$13:$O$13</c:f>
              <c:numCache>
                <c:ptCount val="5"/>
                <c:pt idx="0">
                  <c:v>4724.763</c:v>
                </c:pt>
                <c:pt idx="1">
                  <c:v>2954.416</c:v>
                </c:pt>
                <c:pt idx="2">
                  <c:v>2853.83</c:v>
                </c:pt>
                <c:pt idx="3">
                  <c:v>3500.817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BslnFormulas!$J$14</c:f>
              <c:strCache>
                <c:ptCount val="1"/>
                <c:pt idx="0">
                  <c:v>Historic potential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  <c:pt idx="4">
                  <c:v>0</c:v>
                </c:pt>
              </c:numCache>
            </c:numRef>
          </c:cat>
          <c:val>
            <c:numRef>
              <c:f>BslnFormulas!$K$14:$O$14</c:f>
              <c:numCache>
                <c:ptCount val="5"/>
                <c:pt idx="0">
                  <c:v>8360.36</c:v>
                </c:pt>
                <c:pt idx="1">
                  <c:v>4772.017</c:v>
                </c:pt>
                <c:pt idx="2">
                  <c:v>3567.939</c:v>
                </c:pt>
                <c:pt idx="3">
                  <c:v>5100.149</c:v>
                </c:pt>
                <c:pt idx="4">
                  <c:v>0</c:v>
                </c:pt>
              </c:numCache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21492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375"/>
          <c:y val="0.091"/>
          <c:w val="0.87625"/>
          <c:h val="0.59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Abundance</a:t>
            </a:r>
          </a:p>
        </c:rich>
      </c:tx>
      <c:layout>
        <c:manualLayout>
          <c:xMode val="factor"/>
          <c:yMode val="factor"/>
          <c:x val="0.013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25"/>
          <c:w val="0.898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BslnFormulas!$CF$16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BslnFormulas!$CG$15:$CJ$15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BslnFormulas!$CG$16:$CJ$16</c:f>
              <c:numCache>
                <c:ptCount val="4"/>
                <c:pt idx="0">
                  <c:v>63407.88</c:v>
                </c:pt>
                <c:pt idx="1">
                  <c:v>7310.563</c:v>
                </c:pt>
                <c:pt idx="2">
                  <c:v>47410.89</c:v>
                </c:pt>
                <c:pt idx="3">
                  <c:v>35974.68</c:v>
                </c:pt>
              </c:numCache>
            </c:numRef>
          </c:val>
        </c:ser>
        <c:ser>
          <c:idx val="4"/>
          <c:order val="1"/>
          <c:tx>
            <c:strRef>
              <c:f>BslnFormulas!$CF$17</c:f>
              <c:strCache>
                <c:ptCount val="1"/>
                <c:pt idx="0">
                  <c:v>Hood River full build 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BslnFormulas!$CG$15:$CJ$15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BslnFormulas!$CG$17:$CJ$17</c:f>
              <c:numCache>
                <c:ptCount val="4"/>
                <c:pt idx="0">
                  <c:v>145574.7</c:v>
                </c:pt>
                <c:pt idx="1">
                  <c:v>39147.11</c:v>
                </c:pt>
                <c:pt idx="2">
                  <c:v>67854.07</c:v>
                </c:pt>
                <c:pt idx="3">
                  <c:v>65285.49</c:v>
                </c:pt>
              </c:numCache>
            </c:numRef>
          </c:val>
        </c:ser>
        <c:ser>
          <c:idx val="2"/>
          <c:order val="2"/>
          <c:tx>
            <c:strRef>
              <c:f>BslnFormulas!$CF$18</c:f>
              <c:strCache>
                <c:ptCount val="1"/>
                <c:pt idx="0">
                  <c:v>Historic potential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BslnFormulas!$CG$15:$CJ$15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BslnFormulas!$CG$18:$CJ$18</c:f>
              <c:numCache>
                <c:ptCount val="4"/>
                <c:pt idx="0">
                  <c:v>428421.8</c:v>
                </c:pt>
                <c:pt idx="1">
                  <c:v>87932.96</c:v>
                </c:pt>
                <c:pt idx="2">
                  <c:v>95409.13</c:v>
                </c:pt>
                <c:pt idx="3">
                  <c:v>138752.8</c:v>
                </c:pt>
              </c:numCache>
            </c:numRef>
          </c:val>
        </c:ser>
        <c:gapWidth val="170"/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Abundance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5378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0575"/>
          <c:w val="0.872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BslnFormulas!$CF$8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BslnFormulas!$CG$7:$CJ$7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BslnFormulas!$CG$8:$CJ$8</c:f>
              <c:numCache>
                <c:ptCount val="4"/>
                <c:pt idx="0">
                  <c:v>72.47637</c:v>
                </c:pt>
                <c:pt idx="1">
                  <c:v>27.31588</c:v>
                </c:pt>
                <c:pt idx="2">
                  <c:v>81.28313</c:v>
                </c:pt>
                <c:pt idx="3">
                  <c:v>52.974</c:v>
                </c:pt>
              </c:numCache>
            </c:numRef>
          </c:val>
        </c:ser>
        <c:ser>
          <c:idx val="4"/>
          <c:order val="1"/>
          <c:tx>
            <c:strRef>
              <c:f>BslnFormulas!$CF$9</c:f>
              <c:strCache>
                <c:ptCount val="1"/>
                <c:pt idx="0">
                  <c:v>Hood River full build 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BslnFormulas!$CG$7:$CJ$7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BslnFormulas!$CG$9:$CJ$9</c:f>
              <c:numCache>
                <c:ptCount val="4"/>
                <c:pt idx="0">
                  <c:v>92.50438</c:v>
                </c:pt>
                <c:pt idx="1">
                  <c:v>46.7124</c:v>
                </c:pt>
                <c:pt idx="2">
                  <c:v>128.8299</c:v>
                </c:pt>
                <c:pt idx="3">
                  <c:v>71.02907</c:v>
                </c:pt>
              </c:numCache>
            </c:numRef>
          </c:val>
        </c:ser>
        <c:ser>
          <c:idx val="2"/>
          <c:order val="2"/>
          <c:tx>
            <c:strRef>
              <c:f>BslnFormulas!$CF$10</c:f>
              <c:strCache>
                <c:ptCount val="1"/>
                <c:pt idx="0">
                  <c:v>Historic potential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BslnFormulas!$CG$7:$CJ$7</c:f>
              <c:numCache>
                <c:ptCount val="4"/>
                <c:pt idx="0">
                  <c:v>Hood River Fall Chinook 4-12-04</c:v>
                </c:pt>
                <c:pt idx="1">
                  <c:v>Hood River Spring Chinook 4-19-04</c:v>
                </c:pt>
                <c:pt idx="2">
                  <c:v>Hood River Summer Steelhead 4-12-04</c:v>
                </c:pt>
                <c:pt idx="3">
                  <c:v>Hood River Winter Steelhead 4-12-04</c:v>
                </c:pt>
              </c:numCache>
            </c:numRef>
          </c:cat>
          <c:val>
            <c:numRef>
              <c:f>BslnFormulas!$CG$10:$CJ$10</c:f>
              <c:numCache>
                <c:ptCount val="4"/>
                <c:pt idx="0">
                  <c:v>221.4018</c:v>
                </c:pt>
                <c:pt idx="1">
                  <c:v>104.5342</c:v>
                </c:pt>
                <c:pt idx="2">
                  <c:v>236.365</c:v>
                </c:pt>
                <c:pt idx="3">
                  <c:v>201.6011</c:v>
                </c:pt>
              </c:numCache>
            </c:numRef>
          </c:val>
        </c:ser>
        <c:gapWidth val="170"/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3615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6125"/>
          <c:w val="0.69875"/>
          <c:h val="0.0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BslnFormulas!$J$12</c:f>
              <c:strCache>
                <c:ptCount val="1"/>
                <c:pt idx="0">
                  <c:v>Current without harvest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BslnFormulas!$K$12:$O$12</c:f>
              <c:numCache>
                <c:ptCount val="5"/>
                <c:pt idx="0">
                  <c:v>111.6055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BslnFormulas!$J$13</c:f>
              <c:strCache>
                <c:ptCount val="1"/>
                <c:pt idx="0">
                  <c:v>S1_Test_6-29-02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BslnFormulas!$K$13:$O$13</c:f>
              <c:numCache>
                <c:ptCount val="5"/>
                <c:pt idx="0">
                  <c:v>109.0017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BslnFormulas!$J$14</c:f>
              <c:strCache>
                <c:ptCount val="1"/>
                <c:pt idx="0">
                  <c:v>Historic potential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BslnFormulas!$K$11:$O$11</c:f>
              <c:numCache>
                <c:ptCount val="5"/>
                <c:pt idx="0">
                  <c:v>Entiat Spr Chin 4-30-02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BslnFormulas!$K$14:$O$14</c:f>
              <c:numCache>
                <c:ptCount val="5"/>
                <c:pt idx="0">
                  <c:v>106.4347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5"/>
          <c:y val="0.0455"/>
          <c:w val="0.90725"/>
          <c:h val="0.59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Hood Fall Chinook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005"/>
          <c:w val="0.89175"/>
          <c:h val="0.6097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84</c:v>
                </c:pt>
                <c:pt idx="2">
                  <c:v>384</c:v>
                </c:pt>
                <c:pt idx="3">
                  <c:v>684</c:v>
                </c:pt>
                <c:pt idx="4">
                  <c:v>984</c:v>
                </c:pt>
                <c:pt idx="5">
                  <c:v>1284</c:v>
                </c:pt>
                <c:pt idx="6">
                  <c:v>1584</c:v>
                </c:pt>
                <c:pt idx="7">
                  <c:v>1884</c:v>
                </c:pt>
                <c:pt idx="8">
                  <c:v>2184</c:v>
                </c:pt>
                <c:pt idx="9">
                  <c:v>2484</c:v>
                </c:pt>
                <c:pt idx="10">
                  <c:v>2784</c:v>
                </c:pt>
                <c:pt idx="11">
                  <c:v>3084</c:v>
                </c:pt>
                <c:pt idx="12">
                  <c:v>3384</c:v>
                </c:pt>
                <c:pt idx="13">
                  <c:v>3684</c:v>
                </c:pt>
                <c:pt idx="14">
                  <c:v>3984</c:v>
                </c:pt>
                <c:pt idx="15">
                  <c:v>4284</c:v>
                </c:pt>
                <c:pt idx="16">
                  <c:v>4584</c:v>
                </c:pt>
                <c:pt idx="17">
                  <c:v>4884</c:v>
                </c:pt>
                <c:pt idx="18">
                  <c:v>5184</c:v>
                </c:pt>
                <c:pt idx="19">
                  <c:v>5484</c:v>
                </c:pt>
                <c:pt idx="20">
                  <c:v>5784</c:v>
                </c:pt>
                <c:pt idx="21">
                  <c:v>6084</c:v>
                </c:pt>
                <c:pt idx="22">
                  <c:v>6384</c:v>
                </c:pt>
                <c:pt idx="23">
                  <c:v>6684</c:v>
                </c:pt>
                <c:pt idx="24">
                  <c:v>6984</c:v>
                </c:pt>
                <c:pt idx="25">
                  <c:v>7284</c:v>
                </c:pt>
                <c:pt idx="26">
                  <c:v>7584</c:v>
                </c:pt>
                <c:pt idx="27">
                  <c:v>7884</c:v>
                </c:pt>
                <c:pt idx="28">
                  <c:v>8184</c:v>
                </c:pt>
                <c:pt idx="29">
                  <c:v>8484</c:v>
                </c:pt>
              </c:numCache>
            </c:numRef>
          </c:xVal>
          <c:yVal>
            <c:numRef>
              <c:f>'Pop1 S-R'!$V$10:$V$39</c:f>
              <c:numCache>
                <c:ptCount val="30"/>
                <c:pt idx="0">
                  <c:v>0</c:v>
                </c:pt>
                <c:pt idx="1">
                  <c:v>479.19366501066173</c:v>
                </c:pt>
                <c:pt idx="2">
                  <c:v>1818.3704292925304</c:v>
                </c:pt>
                <c:pt idx="3">
                  <c:v>2768.5390218211796</c:v>
                </c:pt>
                <c:pt idx="4">
                  <c:v>3477.7035312651974</c:v>
                </c:pt>
                <c:pt idx="5">
                  <c:v>4027.237677350069</c:v>
                </c:pt>
                <c:pt idx="6">
                  <c:v>4465.587294346668</c:v>
                </c:pt>
                <c:pt idx="7">
                  <c:v>4823.395565129125</c:v>
                </c:pt>
                <c:pt idx="8">
                  <c:v>5120.992515139681</c:v>
                </c:pt>
                <c:pt idx="9">
                  <c:v>5372.396987958573</c:v>
                </c:pt>
                <c:pt idx="10">
                  <c:v>5587.589293543621</c:v>
                </c:pt>
                <c:pt idx="11">
                  <c:v>5773.867778978779</c:v>
                </c:pt>
                <c:pt idx="12">
                  <c:v>5936.693005014869</c:v>
                </c:pt>
                <c:pt idx="13">
                  <c:v>6080.2319501872635</c:v>
                </c:pt>
                <c:pt idx="14">
                  <c:v>6207.719648002432</c:v>
                </c:pt>
                <c:pt idx="15">
                  <c:v>6321.705927985271</c:v>
                </c:pt>
                <c:pt idx="16">
                  <c:v>6424.227706632947</c:v>
                </c:pt>
                <c:pt idx="17">
                  <c:v>6516.931781523287</c:v>
                </c:pt>
                <c:pt idx="18">
                  <c:v>6601.163960270859</c:v>
                </c:pt>
                <c:pt idx="19">
                  <c:v>6678.034821696377</c:v>
                </c:pt>
                <c:pt idx="20">
                  <c:v>6748.468957605426</c:v>
                </c:pt>
                <c:pt idx="21">
                  <c:v>6813.24234196573</c:v>
                </c:pt>
                <c:pt idx="22">
                  <c:v>6873.0110381433105</c:v>
                </c:pt>
                <c:pt idx="23">
                  <c:v>6928.333499484923</c:v>
                </c:pt>
                <c:pt idx="24">
                  <c:v>6979.688071510807</c:v>
                </c:pt>
                <c:pt idx="25">
                  <c:v>7027.486858557659</c:v>
                </c:pt>
                <c:pt idx="26">
                  <c:v>7072.086806428737</c:v>
                </c:pt>
                <c:pt idx="27">
                  <c:v>7113.79863203371</c:v>
                </c:pt>
                <c:pt idx="28">
                  <c:v>7152.894072686653</c:v>
                </c:pt>
                <c:pt idx="29">
                  <c:v>7189.611812743916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84</c:v>
                </c:pt>
                <c:pt idx="2">
                  <c:v>384</c:v>
                </c:pt>
                <c:pt idx="3">
                  <c:v>684</c:v>
                </c:pt>
                <c:pt idx="4">
                  <c:v>984</c:v>
                </c:pt>
                <c:pt idx="5">
                  <c:v>1284</c:v>
                </c:pt>
                <c:pt idx="6">
                  <c:v>1584</c:v>
                </c:pt>
                <c:pt idx="7">
                  <c:v>1884</c:v>
                </c:pt>
                <c:pt idx="8">
                  <c:v>2184</c:v>
                </c:pt>
                <c:pt idx="9">
                  <c:v>2484</c:v>
                </c:pt>
                <c:pt idx="10">
                  <c:v>2784</c:v>
                </c:pt>
                <c:pt idx="11">
                  <c:v>3084</c:v>
                </c:pt>
                <c:pt idx="12">
                  <c:v>3384</c:v>
                </c:pt>
                <c:pt idx="13">
                  <c:v>3684</c:v>
                </c:pt>
                <c:pt idx="14">
                  <c:v>3984</c:v>
                </c:pt>
                <c:pt idx="15">
                  <c:v>4284</c:v>
                </c:pt>
                <c:pt idx="16">
                  <c:v>4584</c:v>
                </c:pt>
                <c:pt idx="17">
                  <c:v>4884</c:v>
                </c:pt>
                <c:pt idx="18">
                  <c:v>5184</c:v>
                </c:pt>
                <c:pt idx="19">
                  <c:v>5484</c:v>
                </c:pt>
                <c:pt idx="20">
                  <c:v>5784</c:v>
                </c:pt>
                <c:pt idx="21">
                  <c:v>6084</c:v>
                </c:pt>
                <c:pt idx="22">
                  <c:v>6384</c:v>
                </c:pt>
                <c:pt idx="23">
                  <c:v>6684</c:v>
                </c:pt>
                <c:pt idx="24">
                  <c:v>6984</c:v>
                </c:pt>
                <c:pt idx="25">
                  <c:v>7284</c:v>
                </c:pt>
                <c:pt idx="26">
                  <c:v>7584</c:v>
                </c:pt>
                <c:pt idx="27">
                  <c:v>7884</c:v>
                </c:pt>
                <c:pt idx="28">
                  <c:v>8184</c:v>
                </c:pt>
                <c:pt idx="29">
                  <c:v>8484</c:v>
                </c:pt>
              </c:numCache>
            </c:numRef>
          </c:xVal>
          <c:yVal>
            <c:numRef>
              <c:f>'Pop1 S-R'!$W$10:$W$39</c:f>
              <c:numCache>
                <c:ptCount val="30"/>
                <c:pt idx="0">
                  <c:v>0</c:v>
                </c:pt>
                <c:pt idx="1">
                  <c:v>119.0200008465126</c:v>
                </c:pt>
                <c:pt idx="2">
                  <c:v>484.9992055423969</c:v>
                </c:pt>
                <c:pt idx="3">
                  <c:v>779.2704789332576</c:v>
                </c:pt>
                <c:pt idx="4">
                  <c:v>1021.0284562240022</c:v>
                </c:pt>
                <c:pt idx="5">
                  <c:v>1223.1783139195431</c:v>
                </c:pt>
                <c:pt idx="6">
                  <c:v>1394.7167884461498</c:v>
                </c:pt>
                <c:pt idx="7">
                  <c:v>1542.1076613625212</c:v>
                </c:pt>
                <c:pt idx="8">
                  <c:v>1670.1145575064295</c:v>
                </c:pt>
                <c:pt idx="9">
                  <c:v>1782.325442035877</c:v>
                </c:pt>
                <c:pt idx="10">
                  <c:v>1881.4942330878323</c:v>
                </c:pt>
                <c:pt idx="11">
                  <c:v>1969.7698412433697</c:v>
                </c:pt>
                <c:pt idx="12">
                  <c:v>2048.8536620923956</c:v>
                </c:pt>
                <c:pt idx="13">
                  <c:v>2120.110306181352</c:v>
                </c:pt>
                <c:pt idx="14">
                  <c:v>2184.647001373177</c:v>
                </c:pt>
                <c:pt idx="15">
                  <c:v>2243.371542353528</c:v>
                </c:pt>
                <c:pt idx="16">
                  <c:v>2297.035258036397</c:v>
                </c:pt>
                <c:pt idx="17">
                  <c:v>2346.2653291926663</c:v>
                </c:pt>
                <c:pt idx="18">
                  <c:v>2391.589413693324</c:v>
                </c:pt>
                <c:pt idx="19">
                  <c:v>2433.454633996969</c:v>
                </c:pt>
                <c:pt idx="20">
                  <c:v>2472.242377374885</c:v>
                </c:pt>
                <c:pt idx="21">
                  <c:v>2508.279947988866</c:v>
                </c:pt>
                <c:pt idx="22">
                  <c:v>2541.849825320936</c:v>
                </c:pt>
                <c:pt idx="23">
                  <c:v>2573.1970836363944</c:v>
                </c:pt>
                <c:pt idx="24">
                  <c:v>2602.53538496975</c:v>
                </c:pt>
                <c:pt idx="25">
                  <c:v>2630.051855665103</c:v>
                </c:pt>
                <c:pt idx="26">
                  <c:v>2655.911081812982</c:v>
                </c:pt>
                <c:pt idx="27">
                  <c:v>2680.2584038869463</c:v>
                </c:pt>
                <c:pt idx="28">
                  <c:v>2703.2226499139674</c:v>
                </c:pt>
                <c:pt idx="29">
                  <c:v>2724.918415726934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84</c:v>
                </c:pt>
                <c:pt idx="2">
                  <c:v>384</c:v>
                </c:pt>
                <c:pt idx="3">
                  <c:v>684</c:v>
                </c:pt>
                <c:pt idx="4">
                  <c:v>984</c:v>
                </c:pt>
                <c:pt idx="5">
                  <c:v>1284</c:v>
                </c:pt>
                <c:pt idx="6">
                  <c:v>1584</c:v>
                </c:pt>
                <c:pt idx="7">
                  <c:v>1884</c:v>
                </c:pt>
                <c:pt idx="8">
                  <c:v>2184</c:v>
                </c:pt>
                <c:pt idx="9">
                  <c:v>2484</c:v>
                </c:pt>
                <c:pt idx="10">
                  <c:v>2784</c:v>
                </c:pt>
                <c:pt idx="11">
                  <c:v>3084</c:v>
                </c:pt>
                <c:pt idx="12">
                  <c:v>3384</c:v>
                </c:pt>
                <c:pt idx="13">
                  <c:v>3684</c:v>
                </c:pt>
                <c:pt idx="14">
                  <c:v>3984</c:v>
                </c:pt>
                <c:pt idx="15">
                  <c:v>4284</c:v>
                </c:pt>
                <c:pt idx="16">
                  <c:v>4584</c:v>
                </c:pt>
                <c:pt idx="17">
                  <c:v>4884</c:v>
                </c:pt>
                <c:pt idx="18">
                  <c:v>5184</c:v>
                </c:pt>
                <c:pt idx="19">
                  <c:v>5484</c:v>
                </c:pt>
                <c:pt idx="20">
                  <c:v>5784</c:v>
                </c:pt>
                <c:pt idx="21">
                  <c:v>6084</c:v>
                </c:pt>
                <c:pt idx="22">
                  <c:v>6384</c:v>
                </c:pt>
                <c:pt idx="23">
                  <c:v>6684</c:v>
                </c:pt>
                <c:pt idx="24">
                  <c:v>6984</c:v>
                </c:pt>
                <c:pt idx="25">
                  <c:v>7284</c:v>
                </c:pt>
                <c:pt idx="26">
                  <c:v>7584</c:v>
                </c:pt>
                <c:pt idx="27">
                  <c:v>7884</c:v>
                </c:pt>
                <c:pt idx="28">
                  <c:v>8184</c:v>
                </c:pt>
                <c:pt idx="29">
                  <c:v>8484</c:v>
                </c:pt>
              </c:numCache>
            </c:numRef>
          </c:xVal>
          <c:y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84</c:v>
                </c:pt>
                <c:pt idx="2">
                  <c:v>384</c:v>
                </c:pt>
                <c:pt idx="3">
                  <c:v>684</c:v>
                </c:pt>
                <c:pt idx="4">
                  <c:v>984</c:v>
                </c:pt>
                <c:pt idx="5">
                  <c:v>1284</c:v>
                </c:pt>
                <c:pt idx="6">
                  <c:v>1584</c:v>
                </c:pt>
                <c:pt idx="7">
                  <c:v>1884</c:v>
                </c:pt>
                <c:pt idx="8">
                  <c:v>2184</c:v>
                </c:pt>
                <c:pt idx="9">
                  <c:v>2484</c:v>
                </c:pt>
                <c:pt idx="10">
                  <c:v>2784</c:v>
                </c:pt>
                <c:pt idx="11">
                  <c:v>3084</c:v>
                </c:pt>
                <c:pt idx="12">
                  <c:v>3384</c:v>
                </c:pt>
                <c:pt idx="13">
                  <c:v>3684</c:v>
                </c:pt>
                <c:pt idx="14">
                  <c:v>3984</c:v>
                </c:pt>
                <c:pt idx="15">
                  <c:v>4284</c:v>
                </c:pt>
                <c:pt idx="16">
                  <c:v>4584</c:v>
                </c:pt>
                <c:pt idx="17">
                  <c:v>4884</c:v>
                </c:pt>
                <c:pt idx="18">
                  <c:v>5184</c:v>
                </c:pt>
                <c:pt idx="19">
                  <c:v>5484</c:v>
                </c:pt>
                <c:pt idx="20">
                  <c:v>5784</c:v>
                </c:pt>
                <c:pt idx="21">
                  <c:v>6084</c:v>
                </c:pt>
                <c:pt idx="22">
                  <c:v>6384</c:v>
                </c:pt>
                <c:pt idx="23">
                  <c:v>6684</c:v>
                </c:pt>
                <c:pt idx="24">
                  <c:v>6984</c:v>
                </c:pt>
                <c:pt idx="25">
                  <c:v>7284</c:v>
                </c:pt>
                <c:pt idx="26">
                  <c:v>7584</c:v>
                </c:pt>
                <c:pt idx="27">
                  <c:v>7884</c:v>
                </c:pt>
                <c:pt idx="28">
                  <c:v>8184</c:v>
                </c:pt>
                <c:pt idx="29">
                  <c:v>8484</c:v>
                </c:pt>
              </c:numCache>
            </c:numRef>
          </c:yVal>
          <c:smooth val="1"/>
        </c:ser>
        <c:ser>
          <c:idx val="3"/>
          <c:order val="3"/>
          <c:tx>
            <c:v>Future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'Pop1 S-R'!$U$10:$U$39</c:f>
              <c:numCache>
                <c:ptCount val="30"/>
                <c:pt idx="0">
                  <c:v>0</c:v>
                </c:pt>
                <c:pt idx="1">
                  <c:v>84</c:v>
                </c:pt>
                <c:pt idx="2">
                  <c:v>384</c:v>
                </c:pt>
                <c:pt idx="3">
                  <c:v>684</c:v>
                </c:pt>
                <c:pt idx="4">
                  <c:v>984</c:v>
                </c:pt>
                <c:pt idx="5">
                  <c:v>1284</c:v>
                </c:pt>
                <c:pt idx="6">
                  <c:v>1584</c:v>
                </c:pt>
                <c:pt idx="7">
                  <c:v>1884</c:v>
                </c:pt>
                <c:pt idx="8">
                  <c:v>2184</c:v>
                </c:pt>
                <c:pt idx="9">
                  <c:v>2484</c:v>
                </c:pt>
                <c:pt idx="10">
                  <c:v>2784</c:v>
                </c:pt>
                <c:pt idx="11">
                  <c:v>3084</c:v>
                </c:pt>
                <c:pt idx="12">
                  <c:v>3384</c:v>
                </c:pt>
                <c:pt idx="13">
                  <c:v>3684</c:v>
                </c:pt>
                <c:pt idx="14">
                  <c:v>3984</c:v>
                </c:pt>
                <c:pt idx="15">
                  <c:v>4284</c:v>
                </c:pt>
                <c:pt idx="16">
                  <c:v>4584</c:v>
                </c:pt>
                <c:pt idx="17">
                  <c:v>4884</c:v>
                </c:pt>
                <c:pt idx="18">
                  <c:v>5184</c:v>
                </c:pt>
                <c:pt idx="19">
                  <c:v>5484</c:v>
                </c:pt>
                <c:pt idx="20">
                  <c:v>5784</c:v>
                </c:pt>
                <c:pt idx="21">
                  <c:v>6084</c:v>
                </c:pt>
                <c:pt idx="22">
                  <c:v>6384</c:v>
                </c:pt>
                <c:pt idx="23">
                  <c:v>6684</c:v>
                </c:pt>
                <c:pt idx="24">
                  <c:v>6984</c:v>
                </c:pt>
                <c:pt idx="25">
                  <c:v>7284</c:v>
                </c:pt>
                <c:pt idx="26">
                  <c:v>7584</c:v>
                </c:pt>
                <c:pt idx="27">
                  <c:v>7884</c:v>
                </c:pt>
                <c:pt idx="28">
                  <c:v>8184</c:v>
                </c:pt>
                <c:pt idx="29">
                  <c:v>8484</c:v>
                </c:pt>
              </c:numCache>
            </c:numRef>
          </c:xVal>
          <c:yVal>
            <c:numRef>
              <c:f>'Pop1 S-R'!$X$10:$X$39</c:f>
              <c:numCache>
                <c:ptCount val="30"/>
                <c:pt idx="0">
                  <c:v>0</c:v>
                </c:pt>
                <c:pt idx="1">
                  <c:v>186.11473155170324</c:v>
                </c:pt>
                <c:pt idx="2">
                  <c:v>745.8776390993728</c:v>
                </c:pt>
                <c:pt idx="3">
                  <c:v>1182.725975087399</c:v>
                </c:pt>
                <c:pt idx="4">
                  <c:v>1533.1395386207496</c:v>
                </c:pt>
                <c:pt idx="5">
                  <c:v>1820.4619143699208</c:v>
                </c:pt>
                <c:pt idx="6">
                  <c:v>2060.32500131666</c:v>
                </c:pt>
                <c:pt idx="7">
                  <c:v>2263.5905715170225</c:v>
                </c:pt>
                <c:pt idx="8">
                  <c:v>2438.0408258826587</c:v>
                </c:pt>
                <c:pt idx="9">
                  <c:v>2589.3975688391856</c:v>
                </c:pt>
                <c:pt idx="10">
                  <c:v>2721.961758791807</c:v>
                </c:pt>
                <c:pt idx="11">
                  <c:v>2839.0287619762003</c:v>
                </c:pt>
                <c:pt idx="12">
                  <c:v>2943.166015143511</c:v>
                </c:pt>
                <c:pt idx="13">
                  <c:v>3036.4035016221287</c:v>
                </c:pt>
                <c:pt idx="14">
                  <c:v>3120.367391932376</c:v>
                </c:pt>
                <c:pt idx="15">
                  <c:v>3196.375697024906</c:v>
                </c:pt>
                <c:pt idx="16">
                  <c:v>3265.507961901397</c:v>
                </c:pt>
                <c:pt idx="17">
                  <c:v>3328.656863389882</c:v>
                </c:pt>
                <c:pt idx="18">
                  <c:v>3386.566966349924</c:v>
                </c:pt>
                <c:pt idx="19">
                  <c:v>3439.8642184578543</c:v>
                </c:pt>
                <c:pt idx="20">
                  <c:v>3489.078666701289</c:v>
                </c:pt>
                <c:pt idx="21">
                  <c:v>3534.6621459057687</c:v>
                </c:pt>
                <c:pt idx="22">
                  <c:v>3577.0021914485133</c:v>
                </c:pt>
                <c:pt idx="23">
                  <c:v>3616.4330841757524</c:v>
                </c:pt>
                <c:pt idx="24">
                  <c:v>3653.2446942722377</c:v>
                </c:pt>
                <c:pt idx="25">
                  <c:v>3687.689619365651</c:v>
                </c:pt>
                <c:pt idx="26">
                  <c:v>3719.988988745047</c:v>
                </c:pt>
                <c:pt idx="27">
                  <c:v>3750.3372157144777</c:v>
                </c:pt>
                <c:pt idx="28">
                  <c:v>3778.90591395546</c:v>
                </c:pt>
                <c:pt idx="29">
                  <c:v>3805.84714458141</c:v>
                </c:pt>
              </c:numCache>
            </c:numRef>
          </c:yVal>
          <c:smooth val="0"/>
        </c:ser>
        <c:axId val="33948147"/>
        <c:axId val="37097868"/>
      </c:scatterChart>
      <c:valAx>
        <c:axId val="33948147"/>
        <c:scaling>
          <c:orientation val="minMax"/>
          <c:max val="8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crossBetween val="midCat"/>
        <c:dispUnits/>
        <c:majorUnit val="1680"/>
      </c:valAx>
      <c:valAx>
        <c:axId val="37097868"/>
        <c:scaling>
          <c:orientation val="minMax"/>
          <c:max val="8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crossBetween val="midCat"/>
        <c:dispUnits/>
        <c:majorUnit val="168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91125"/>
          <c:w val="0.96775"/>
          <c:h val="0.06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Hood Spring Chinook
Stock - Recruitment Curves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93"/>
          <c:w val="0.89175"/>
          <c:h val="0.6125"/>
        </c:manualLayout>
      </c:layout>
      <c:scatterChart>
        <c:scatterStyle val="lineMarker"/>
        <c:varyColors val="0"/>
        <c:ser>
          <c:idx val="0"/>
          <c:order val="0"/>
          <c:tx>
            <c:v>Historic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48</c:v>
                </c:pt>
                <c:pt idx="2">
                  <c:v>219.42857142857142</c:v>
                </c:pt>
                <c:pt idx="3">
                  <c:v>390.85714285714283</c:v>
                </c:pt>
                <c:pt idx="4">
                  <c:v>562.2857142857142</c:v>
                </c:pt>
                <c:pt idx="5">
                  <c:v>733.7142857142857</c:v>
                </c:pt>
                <c:pt idx="6">
                  <c:v>905.1428571428571</c:v>
                </c:pt>
                <c:pt idx="7">
                  <c:v>1076.5714285714284</c:v>
                </c:pt>
                <c:pt idx="8">
                  <c:v>1247.9999999999998</c:v>
                </c:pt>
                <c:pt idx="9">
                  <c:v>1419.428571428571</c:v>
                </c:pt>
                <c:pt idx="10">
                  <c:v>1590.8571428571424</c:v>
                </c:pt>
                <c:pt idx="11">
                  <c:v>1762.2857142857138</c:v>
                </c:pt>
                <c:pt idx="12">
                  <c:v>1933.714285714285</c:v>
                </c:pt>
                <c:pt idx="13">
                  <c:v>2105.1428571428564</c:v>
                </c:pt>
                <c:pt idx="14">
                  <c:v>2276.571428571428</c:v>
                </c:pt>
                <c:pt idx="15">
                  <c:v>2447.9999999999995</c:v>
                </c:pt>
                <c:pt idx="16">
                  <c:v>2619.428571428571</c:v>
                </c:pt>
                <c:pt idx="17">
                  <c:v>2790.8571428571427</c:v>
                </c:pt>
                <c:pt idx="18">
                  <c:v>2962.285714285714</c:v>
                </c:pt>
                <c:pt idx="19">
                  <c:v>3133.714285714286</c:v>
                </c:pt>
                <c:pt idx="20">
                  <c:v>3305.1428571428573</c:v>
                </c:pt>
                <c:pt idx="21">
                  <c:v>3476.571428571429</c:v>
                </c:pt>
                <c:pt idx="22">
                  <c:v>3648.0000000000005</c:v>
                </c:pt>
                <c:pt idx="23">
                  <c:v>3819.428571428572</c:v>
                </c:pt>
                <c:pt idx="24">
                  <c:v>3990.8571428571436</c:v>
                </c:pt>
                <c:pt idx="25">
                  <c:v>4162.285714285715</c:v>
                </c:pt>
                <c:pt idx="26">
                  <c:v>4333.714285714286</c:v>
                </c:pt>
                <c:pt idx="27">
                  <c:v>4505.142857142858</c:v>
                </c:pt>
                <c:pt idx="28">
                  <c:v>4676.571428571429</c:v>
                </c:pt>
                <c:pt idx="29">
                  <c:v>4848.000000000001</c:v>
                </c:pt>
              </c:numCache>
            </c:numRef>
          </c:xVal>
          <c:yVal>
            <c:numRef>
              <c:f>'Pop2 S-R'!$V$10:$V$39</c:f>
              <c:numCache>
                <c:ptCount val="30"/>
                <c:pt idx="0">
                  <c:v>0</c:v>
                </c:pt>
                <c:pt idx="1">
                  <c:v>279.88663392079894</c:v>
                </c:pt>
                <c:pt idx="2">
                  <c:v>1057.8861777626157</c:v>
                </c:pt>
                <c:pt idx="3">
                  <c:v>1606.1823554393486</c:v>
                </c:pt>
                <c:pt idx="4">
                  <c:v>2013.4186634873588</c:v>
                </c:pt>
                <c:pt idx="5">
                  <c:v>2327.8264703428617</c:v>
                </c:pt>
                <c:pt idx="6">
                  <c:v>2577.8984025532577</c:v>
                </c:pt>
                <c:pt idx="7">
                  <c:v>2781.5487465445963</c:v>
                </c:pt>
                <c:pt idx="8">
                  <c:v>2950.605713425196</c:v>
                </c:pt>
                <c:pt idx="9">
                  <c:v>3093.1936603733307</c:v>
                </c:pt>
                <c:pt idx="10">
                  <c:v>3215.077604725278</c:v>
                </c:pt>
                <c:pt idx="11">
                  <c:v>3320.4617036854024</c:v>
                </c:pt>
                <c:pt idx="12">
                  <c:v>3412.4840131356586</c:v>
                </c:pt>
                <c:pt idx="13">
                  <c:v>3493.5342724538937</c:v>
                </c:pt>
                <c:pt idx="14">
                  <c:v>3565.464413857442</c:v>
                </c:pt>
                <c:pt idx="15">
                  <c:v>3629.7317946915387</c:v>
                </c:pt>
                <c:pt idx="16">
                  <c:v>3687.4989688140554</c:v>
                </c:pt>
                <c:pt idx="17">
                  <c:v>3739.7046416832977</c:v>
                </c:pt>
                <c:pt idx="18">
                  <c:v>3787.115073158333</c:v>
                </c:pt>
                <c:pt idx="19">
                  <c:v>3830.361937773614</c:v>
                </c:pt>
                <c:pt idx="20">
                  <c:v>3869.970629948111</c:v>
                </c:pt>
                <c:pt idx="21">
                  <c:v>3906.3817139591797</c:v>
                </c:pt>
                <c:pt idx="22">
                  <c:v>3939.9673805086013</c:v>
                </c:pt>
                <c:pt idx="23">
                  <c:v>3971.044215398085</c:v>
                </c:pt>
                <c:pt idx="24">
                  <c:v>3999.883209790741</c:v>
                </c:pt>
                <c:pt idx="25">
                  <c:v>4026.7176831133615</c:v>
                </c:pt>
                <c:pt idx="26">
                  <c:v>4051.749609347767</c:v>
                </c:pt>
                <c:pt idx="27">
                  <c:v>4075.1547098845263</c:v>
                </c:pt>
                <c:pt idx="28">
                  <c:v>4097.086584673054</c:v>
                </c:pt>
                <c:pt idx="29">
                  <c:v>4117.680087072862</c:v>
                </c:pt>
              </c:numCache>
            </c:numRef>
          </c:yVal>
          <c:smooth val="1"/>
        </c:ser>
        <c:ser>
          <c:idx val="1"/>
          <c:order val="1"/>
          <c:tx>
            <c:v>Current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48</c:v>
                </c:pt>
                <c:pt idx="2">
                  <c:v>219.42857142857142</c:v>
                </c:pt>
                <c:pt idx="3">
                  <c:v>390.85714285714283</c:v>
                </c:pt>
                <c:pt idx="4">
                  <c:v>562.2857142857142</c:v>
                </c:pt>
                <c:pt idx="5">
                  <c:v>733.7142857142857</c:v>
                </c:pt>
                <c:pt idx="6">
                  <c:v>905.1428571428571</c:v>
                </c:pt>
                <c:pt idx="7">
                  <c:v>1076.5714285714284</c:v>
                </c:pt>
                <c:pt idx="8">
                  <c:v>1247.9999999999998</c:v>
                </c:pt>
                <c:pt idx="9">
                  <c:v>1419.428571428571</c:v>
                </c:pt>
                <c:pt idx="10">
                  <c:v>1590.8571428571424</c:v>
                </c:pt>
                <c:pt idx="11">
                  <c:v>1762.2857142857138</c:v>
                </c:pt>
                <c:pt idx="12">
                  <c:v>1933.714285714285</c:v>
                </c:pt>
                <c:pt idx="13">
                  <c:v>2105.1428571428564</c:v>
                </c:pt>
                <c:pt idx="14">
                  <c:v>2276.571428571428</c:v>
                </c:pt>
                <c:pt idx="15">
                  <c:v>2447.9999999999995</c:v>
                </c:pt>
                <c:pt idx="16">
                  <c:v>2619.428571428571</c:v>
                </c:pt>
                <c:pt idx="17">
                  <c:v>2790.8571428571427</c:v>
                </c:pt>
                <c:pt idx="18">
                  <c:v>2962.285714285714</c:v>
                </c:pt>
                <c:pt idx="19">
                  <c:v>3133.714285714286</c:v>
                </c:pt>
                <c:pt idx="20">
                  <c:v>3305.1428571428573</c:v>
                </c:pt>
                <c:pt idx="21">
                  <c:v>3476.571428571429</c:v>
                </c:pt>
                <c:pt idx="22">
                  <c:v>3648.0000000000005</c:v>
                </c:pt>
                <c:pt idx="23">
                  <c:v>3819.428571428572</c:v>
                </c:pt>
                <c:pt idx="24">
                  <c:v>3990.8571428571436</c:v>
                </c:pt>
                <c:pt idx="25">
                  <c:v>4162.285714285715</c:v>
                </c:pt>
                <c:pt idx="26">
                  <c:v>4333.714285714286</c:v>
                </c:pt>
                <c:pt idx="27">
                  <c:v>4505.142857142858</c:v>
                </c:pt>
                <c:pt idx="28">
                  <c:v>4676.571428571429</c:v>
                </c:pt>
                <c:pt idx="29">
                  <c:v>4848.000000000001</c:v>
                </c:pt>
              </c:numCache>
            </c:numRef>
          </c:xVal>
          <c:yVal>
            <c:numRef>
              <c:f>'Pop2 S-R'!$W$10:$W$39</c:f>
              <c:numCache>
                <c:ptCount val="30"/>
                <c:pt idx="0">
                  <c:v>0</c:v>
                </c:pt>
                <c:pt idx="1">
                  <c:v>56.26995126777703</c:v>
                </c:pt>
                <c:pt idx="2">
                  <c:v>231.12478082167593</c:v>
                </c:pt>
                <c:pt idx="3">
                  <c:v>373.7548614695607</c:v>
                </c:pt>
                <c:pt idx="4">
                  <c:v>492.31683807191297</c:v>
                </c:pt>
                <c:pt idx="5">
                  <c:v>592.4287581586675</c:v>
                </c:pt>
                <c:pt idx="6">
                  <c:v>678.0863870167715</c:v>
                </c:pt>
                <c:pt idx="7">
                  <c:v>752.2093494849271</c:v>
                </c:pt>
                <c:pt idx="8">
                  <c:v>816.980559163637</c:v>
                </c:pt>
                <c:pt idx="9">
                  <c:v>874.0647984563658</c:v>
                </c:pt>
                <c:pt idx="10">
                  <c:v>924.7538354127734</c:v>
                </c:pt>
                <c:pt idx="11">
                  <c:v>970.0653549428539</c:v>
                </c:pt>
                <c:pt idx="12">
                  <c:v>1010.8119897145846</c:v>
                </c:pt>
                <c:pt idx="13">
                  <c:v>1047.6504881479664</c:v>
                </c:pt>
                <c:pt idx="14">
                  <c:v>1081.1173822642734</c:v>
                </c:pt>
                <c:pt idx="15">
                  <c:v>1111.6552907027635</c:v>
                </c:pt>
                <c:pt idx="16">
                  <c:v>1139.632605238656</c:v>
                </c:pt>
                <c:pt idx="17">
                  <c:v>1165.3584244392814</c:v>
                </c:pt>
                <c:pt idx="18">
                  <c:v>1189.094021390404</c:v>
                </c:pt>
                <c:pt idx="19">
                  <c:v>1211.0617490127968</c:v>
                </c:pt>
                <c:pt idx="20">
                  <c:v>1231.4520269707498</c:v>
                </c:pt>
                <c:pt idx="21">
                  <c:v>1250.4288756085239</c:v>
                </c:pt>
                <c:pt idx="22">
                  <c:v>1268.1343376200216</c:v>
                </c:pt>
                <c:pt idx="23">
                  <c:v>1284.692039811818</c:v>
                </c:pt>
                <c:pt idx="24">
                  <c:v>1300.210083936924</c:v>
                </c:pt>
                <c:pt idx="25">
                  <c:v>1314.7834095578608</c:v>
                </c:pt>
                <c:pt idx="26">
                  <c:v>1328.495738113456</c:v>
                </c:pt>
                <c:pt idx="27">
                  <c:v>1341.4211823038058</c:v>
                </c:pt>
                <c:pt idx="28">
                  <c:v>1353.6255861386871</c:v>
                </c:pt>
                <c:pt idx="29">
                  <c:v>1365.1676468093406</c:v>
                </c:pt>
              </c:numCache>
            </c:numRef>
          </c:yVal>
          <c:smooth val="1"/>
        </c:ser>
        <c:ser>
          <c:idx val="2"/>
          <c:order val="2"/>
          <c:tx>
            <c:v>Replace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48</c:v>
                </c:pt>
                <c:pt idx="2">
                  <c:v>219.42857142857142</c:v>
                </c:pt>
                <c:pt idx="3">
                  <c:v>390.85714285714283</c:v>
                </c:pt>
                <c:pt idx="4">
                  <c:v>562.2857142857142</c:v>
                </c:pt>
                <c:pt idx="5">
                  <c:v>733.7142857142857</c:v>
                </c:pt>
                <c:pt idx="6">
                  <c:v>905.1428571428571</c:v>
                </c:pt>
                <c:pt idx="7">
                  <c:v>1076.5714285714284</c:v>
                </c:pt>
                <c:pt idx="8">
                  <c:v>1247.9999999999998</c:v>
                </c:pt>
                <c:pt idx="9">
                  <c:v>1419.428571428571</c:v>
                </c:pt>
                <c:pt idx="10">
                  <c:v>1590.8571428571424</c:v>
                </c:pt>
                <c:pt idx="11">
                  <c:v>1762.2857142857138</c:v>
                </c:pt>
                <c:pt idx="12">
                  <c:v>1933.714285714285</c:v>
                </c:pt>
                <c:pt idx="13">
                  <c:v>2105.1428571428564</c:v>
                </c:pt>
                <c:pt idx="14">
                  <c:v>2276.571428571428</c:v>
                </c:pt>
                <c:pt idx="15">
                  <c:v>2447.9999999999995</c:v>
                </c:pt>
                <c:pt idx="16">
                  <c:v>2619.428571428571</c:v>
                </c:pt>
                <c:pt idx="17">
                  <c:v>2790.8571428571427</c:v>
                </c:pt>
                <c:pt idx="18">
                  <c:v>2962.285714285714</c:v>
                </c:pt>
                <c:pt idx="19">
                  <c:v>3133.714285714286</c:v>
                </c:pt>
                <c:pt idx="20">
                  <c:v>3305.1428571428573</c:v>
                </c:pt>
                <c:pt idx="21">
                  <c:v>3476.571428571429</c:v>
                </c:pt>
                <c:pt idx="22">
                  <c:v>3648.0000000000005</c:v>
                </c:pt>
                <c:pt idx="23">
                  <c:v>3819.428571428572</c:v>
                </c:pt>
                <c:pt idx="24">
                  <c:v>3990.8571428571436</c:v>
                </c:pt>
                <c:pt idx="25">
                  <c:v>4162.285714285715</c:v>
                </c:pt>
                <c:pt idx="26">
                  <c:v>4333.714285714286</c:v>
                </c:pt>
                <c:pt idx="27">
                  <c:v>4505.142857142858</c:v>
                </c:pt>
                <c:pt idx="28">
                  <c:v>4676.571428571429</c:v>
                </c:pt>
                <c:pt idx="29">
                  <c:v>4848.000000000001</c:v>
                </c:pt>
              </c:numCache>
            </c:numRef>
          </c:xVal>
          <c:y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48</c:v>
                </c:pt>
                <c:pt idx="2">
                  <c:v>219.42857142857142</c:v>
                </c:pt>
                <c:pt idx="3">
                  <c:v>390.85714285714283</c:v>
                </c:pt>
                <c:pt idx="4">
                  <c:v>562.2857142857142</c:v>
                </c:pt>
                <c:pt idx="5">
                  <c:v>733.7142857142857</c:v>
                </c:pt>
                <c:pt idx="6">
                  <c:v>905.1428571428571</c:v>
                </c:pt>
                <c:pt idx="7">
                  <c:v>1076.5714285714284</c:v>
                </c:pt>
                <c:pt idx="8">
                  <c:v>1247.9999999999998</c:v>
                </c:pt>
                <c:pt idx="9">
                  <c:v>1419.428571428571</c:v>
                </c:pt>
                <c:pt idx="10">
                  <c:v>1590.8571428571424</c:v>
                </c:pt>
                <c:pt idx="11">
                  <c:v>1762.2857142857138</c:v>
                </c:pt>
                <c:pt idx="12">
                  <c:v>1933.714285714285</c:v>
                </c:pt>
                <c:pt idx="13">
                  <c:v>2105.1428571428564</c:v>
                </c:pt>
                <c:pt idx="14">
                  <c:v>2276.571428571428</c:v>
                </c:pt>
                <c:pt idx="15">
                  <c:v>2447.9999999999995</c:v>
                </c:pt>
                <c:pt idx="16">
                  <c:v>2619.428571428571</c:v>
                </c:pt>
                <c:pt idx="17">
                  <c:v>2790.8571428571427</c:v>
                </c:pt>
                <c:pt idx="18">
                  <c:v>2962.285714285714</c:v>
                </c:pt>
                <c:pt idx="19">
                  <c:v>3133.714285714286</c:v>
                </c:pt>
                <c:pt idx="20">
                  <c:v>3305.1428571428573</c:v>
                </c:pt>
                <c:pt idx="21">
                  <c:v>3476.571428571429</c:v>
                </c:pt>
                <c:pt idx="22">
                  <c:v>3648.0000000000005</c:v>
                </c:pt>
                <c:pt idx="23">
                  <c:v>3819.428571428572</c:v>
                </c:pt>
                <c:pt idx="24">
                  <c:v>3990.8571428571436</c:v>
                </c:pt>
                <c:pt idx="25">
                  <c:v>4162.285714285715</c:v>
                </c:pt>
                <c:pt idx="26">
                  <c:v>4333.714285714286</c:v>
                </c:pt>
                <c:pt idx="27">
                  <c:v>4505.142857142858</c:v>
                </c:pt>
                <c:pt idx="28">
                  <c:v>4676.571428571429</c:v>
                </c:pt>
                <c:pt idx="29">
                  <c:v>4848.000000000001</c:v>
                </c:pt>
              </c:numCache>
            </c:numRef>
          </c:yVal>
          <c:smooth val="1"/>
        </c:ser>
        <c:ser>
          <c:idx val="3"/>
          <c:order val="3"/>
          <c:tx>
            <c:v>Future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'Pop2 S-R'!$U$10:$U$39</c:f>
              <c:numCache>
                <c:ptCount val="30"/>
                <c:pt idx="0">
                  <c:v>0</c:v>
                </c:pt>
                <c:pt idx="1">
                  <c:v>48</c:v>
                </c:pt>
                <c:pt idx="2">
                  <c:v>219.42857142857142</c:v>
                </c:pt>
                <c:pt idx="3">
                  <c:v>390.85714285714283</c:v>
                </c:pt>
                <c:pt idx="4">
                  <c:v>562.2857142857142</c:v>
                </c:pt>
                <c:pt idx="5">
                  <c:v>733.7142857142857</c:v>
                </c:pt>
                <c:pt idx="6">
                  <c:v>905.1428571428571</c:v>
                </c:pt>
                <c:pt idx="7">
                  <c:v>1076.5714285714284</c:v>
                </c:pt>
                <c:pt idx="8">
                  <c:v>1247.9999999999998</c:v>
                </c:pt>
                <c:pt idx="9">
                  <c:v>1419.428571428571</c:v>
                </c:pt>
                <c:pt idx="10">
                  <c:v>1590.8571428571424</c:v>
                </c:pt>
                <c:pt idx="11">
                  <c:v>1762.2857142857138</c:v>
                </c:pt>
                <c:pt idx="12">
                  <c:v>1933.714285714285</c:v>
                </c:pt>
                <c:pt idx="13">
                  <c:v>2105.1428571428564</c:v>
                </c:pt>
                <c:pt idx="14">
                  <c:v>2276.571428571428</c:v>
                </c:pt>
                <c:pt idx="15">
                  <c:v>2447.9999999999995</c:v>
                </c:pt>
                <c:pt idx="16">
                  <c:v>2619.428571428571</c:v>
                </c:pt>
                <c:pt idx="17">
                  <c:v>2790.8571428571427</c:v>
                </c:pt>
                <c:pt idx="18">
                  <c:v>2962.285714285714</c:v>
                </c:pt>
                <c:pt idx="19">
                  <c:v>3133.714285714286</c:v>
                </c:pt>
                <c:pt idx="20">
                  <c:v>3305.1428571428573</c:v>
                </c:pt>
                <c:pt idx="21">
                  <c:v>3476.571428571429</c:v>
                </c:pt>
                <c:pt idx="22">
                  <c:v>3648.0000000000005</c:v>
                </c:pt>
                <c:pt idx="23">
                  <c:v>3819.428571428572</c:v>
                </c:pt>
                <c:pt idx="24">
                  <c:v>3990.8571428571436</c:v>
                </c:pt>
                <c:pt idx="25">
                  <c:v>4162.285714285715</c:v>
                </c:pt>
                <c:pt idx="26">
                  <c:v>4333.714285714286</c:v>
                </c:pt>
                <c:pt idx="27">
                  <c:v>4505.142857142858</c:v>
                </c:pt>
                <c:pt idx="28">
                  <c:v>4676.571428571429</c:v>
                </c:pt>
                <c:pt idx="29">
                  <c:v>4848.000000000001</c:v>
                </c:pt>
              </c:numCache>
            </c:numRef>
          </c:xVal>
          <c:yVal>
            <c:numRef>
              <c:f>'Pop2 S-R'!$X$10:$X$39</c:f>
              <c:numCache>
                <c:ptCount val="30"/>
                <c:pt idx="0">
                  <c:v>0</c:v>
                </c:pt>
                <c:pt idx="1">
                  <c:v>121.32897592193794</c:v>
                </c:pt>
                <c:pt idx="2">
                  <c:v>483.7030695421147</c:v>
                </c:pt>
                <c:pt idx="3">
                  <c:v>763.8887221890941</c:v>
                </c:pt>
                <c:pt idx="4">
                  <c:v>986.9992064301132</c:v>
                </c:pt>
                <c:pt idx="5">
                  <c:v>1168.8621688094063</c:v>
                </c:pt>
                <c:pt idx="6">
                  <c:v>1319.9481818466484</c:v>
                </c:pt>
                <c:pt idx="7">
                  <c:v>1447.4603916250906</c:v>
                </c:pt>
                <c:pt idx="8">
                  <c:v>1556.5168148624487</c:v>
                </c:pt>
                <c:pt idx="9">
                  <c:v>1650.8539127276306</c:v>
                </c:pt>
                <c:pt idx="10">
                  <c:v>1733.2632909213448</c:v>
                </c:pt>
                <c:pt idx="11">
                  <c:v>1805.872603553117</c:v>
                </c:pt>
                <c:pt idx="12">
                  <c:v>1870.3318666512218</c:v>
                </c:pt>
                <c:pt idx="13">
                  <c:v>1927.9403671950067</c:v>
                </c:pt>
                <c:pt idx="14">
                  <c:v>1979.7351500421328</c:v>
                </c:pt>
                <c:pt idx="15">
                  <c:v>2026.5540020072854</c:v>
                </c:pt>
                <c:pt idx="16">
                  <c:v>2069.081115276463</c:v>
                </c:pt>
                <c:pt idx="17">
                  <c:v>2107.8807436799916</c:v>
                </c:pt>
                <c:pt idx="18">
                  <c:v>2143.422380648577</c:v>
                </c:pt>
                <c:pt idx="19">
                  <c:v>2176.099850177752</c:v>
                </c:pt>
                <c:pt idx="20">
                  <c:v>2206.245961150485</c:v>
                </c:pt>
                <c:pt idx="21">
                  <c:v>2234.1438830589896</c:v>
                </c:pt>
                <c:pt idx="22">
                  <c:v>2260.0360681347242</c:v>
                </c:pt>
                <c:pt idx="23">
                  <c:v>2284.13131587056</c:v>
                </c:pt>
                <c:pt idx="24">
                  <c:v>2306.61041602069</c:v>
                </c:pt>
                <c:pt idx="25">
                  <c:v>2327.630692961448</c:v>
                </c:pt>
                <c:pt idx="26">
                  <c:v>2347.3296931140794</c:v>
                </c:pt>
                <c:pt idx="27">
                  <c:v>2365.828198211543</c:v>
                </c:pt>
                <c:pt idx="28">
                  <c:v>2383.2327039526094</c:v>
                </c:pt>
                <c:pt idx="29">
                  <c:v>2399.637471524306</c:v>
                </c:pt>
              </c:numCache>
            </c:numRef>
          </c:yVal>
          <c:smooth val="0"/>
        </c:ser>
        <c:axId val="65445357"/>
        <c:axId val="52137302"/>
      </c:scatterChart>
      <c:valAx>
        <c:axId val="65445357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Spawners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crossBetween val="midCat"/>
        <c:dispUnits/>
        <c:majorUnit val="960"/>
      </c:valAx>
      <c:valAx>
        <c:axId val="5213730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45357"/>
        <c:crosses val="autoZero"/>
        <c:crossBetween val="midCat"/>
        <c:dispUnits/>
        <c:majorUnit val="96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91475"/>
          <c:w val="0.96775"/>
          <c:h val="0.0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11</xdr:row>
      <xdr:rowOff>19050</xdr:rowOff>
    </xdr:from>
    <xdr:to>
      <xdr:col>10</xdr:col>
      <xdr:colOff>371475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095500"/>
          <a:ext cx="1724025" cy="419100"/>
        </a:xfrm>
        <a:prstGeom prst="rect">
          <a:avLst/>
        </a:prstGeom>
        <a:noFill/>
        <a:ln w="76200" cmpd="tri">
          <a:solidFill>
            <a:srgbClr val="33CCCC"/>
          </a:solidFill>
          <a:headEnd type="none"/>
          <a:tailEnd type="none"/>
        </a:ln>
      </xdr:spPr>
    </xdr:pic>
    <xdr:clientData/>
  </xdr:twoCellAnchor>
  <xdr:twoCellAnchor>
    <xdr:from>
      <xdr:col>12</xdr:col>
      <xdr:colOff>133350</xdr:colOff>
      <xdr:row>18</xdr:row>
      <xdr:rowOff>38100</xdr:rowOff>
    </xdr:from>
    <xdr:to>
      <xdr:col>14</xdr:col>
      <xdr:colOff>323850</xdr:colOff>
      <xdr:row>21</xdr:row>
      <xdr:rowOff>38100</xdr:rowOff>
    </xdr:to>
    <xdr:sp macro="[0]!ShowControlDialog1">
      <xdr:nvSpPr>
        <xdr:cNvPr id="2" name="AutoShape 3"/>
        <xdr:cNvSpPr>
          <a:spLocks/>
        </xdr:cNvSpPr>
      </xdr:nvSpPr>
      <xdr:spPr>
        <a:xfrm>
          <a:off x="6477000" y="3114675"/>
          <a:ext cx="466725" cy="4286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33375" y="3076575"/>
        <a:ext cx="5791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333375" y="6057900"/>
        <a:ext cx="57912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333375" y="8915400"/>
        <a:ext cx="57912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0</xdr:colOff>
      <xdr:row>79</xdr:row>
      <xdr:rowOff>0</xdr:rowOff>
    </xdr:to>
    <xdr:graphicFrame>
      <xdr:nvGraphicFramePr>
        <xdr:cNvPr id="4" name="Chart 21"/>
        <xdr:cNvGraphicFramePr/>
      </xdr:nvGraphicFramePr>
      <xdr:xfrm>
        <a:off x="333375" y="11772900"/>
        <a:ext cx="5791200" cy="57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33375" y="3076575"/>
        <a:ext cx="5810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7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333375" y="6057900"/>
        <a:ext cx="58102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59</xdr:row>
      <xdr:rowOff>0</xdr:rowOff>
    </xdr:to>
    <xdr:graphicFrame>
      <xdr:nvGraphicFramePr>
        <xdr:cNvPr id="3" name="Chart 4"/>
        <xdr:cNvGraphicFramePr/>
      </xdr:nvGraphicFramePr>
      <xdr:xfrm>
        <a:off x="333375" y="8915400"/>
        <a:ext cx="5810250" cy="57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61950" y="1371600"/>
        <a:ext cx="3724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61950" y="1371600"/>
        <a:ext cx="3724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61950" y="1371600"/>
        <a:ext cx="3724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61950" y="1371600"/>
        <a:ext cx="3724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61950" y="1371600"/>
        <a:ext cx="3724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C4:L18"/>
  <sheetViews>
    <sheetView showGridLines="0" showRowColHeaders="0" showZeros="0" tabSelected="1" showOutlineSymbols="0" workbookViewId="0" topLeftCell="A1">
      <selection activeCell="A1" sqref="A1"/>
    </sheetView>
  </sheetViews>
  <sheetFormatPr defaultColWidth="9.33203125" defaultRowHeight="11.25"/>
  <cols>
    <col min="1" max="1" width="0.65625" style="30" customWidth="1"/>
    <col min="2" max="2" width="17.16015625" style="30" customWidth="1"/>
    <col min="3" max="11" width="9.33203125" style="30" customWidth="1"/>
    <col min="12" max="12" width="9.16015625" style="30" customWidth="1"/>
    <col min="13" max="13" width="2.66015625" style="30" customWidth="1"/>
    <col min="14" max="14" width="2.16015625" style="30" customWidth="1"/>
    <col min="15" max="15" width="6.5" style="30" customWidth="1"/>
    <col min="16" max="16384" width="9.33203125" style="30" customWidth="1"/>
  </cols>
  <sheetData>
    <row r="3" ht="15.75" customHeight="1"/>
    <row r="4" spans="3:12" ht="26.25">
      <c r="C4" s="95" t="s">
        <v>111</v>
      </c>
      <c r="D4" s="31"/>
      <c r="E4" s="93"/>
      <c r="F4" s="31"/>
      <c r="G4" s="31"/>
      <c r="H4" s="31"/>
      <c r="I4" s="31"/>
      <c r="J4" s="31"/>
      <c r="L4" s="92"/>
    </row>
    <row r="5" spans="3:12" ht="15.75">
      <c r="C5" s="97"/>
      <c r="D5" s="31"/>
      <c r="E5" s="93"/>
      <c r="F5" s="31"/>
      <c r="G5" s="31"/>
      <c r="H5" s="31"/>
      <c r="I5" s="31"/>
      <c r="J5" s="31"/>
      <c r="L5" s="92"/>
    </row>
    <row r="6" spans="3:12" ht="18">
      <c r="C6" s="98" t="s">
        <v>101</v>
      </c>
      <c r="D6" s="31"/>
      <c r="E6" s="93"/>
      <c r="F6" s="31"/>
      <c r="G6" s="31"/>
      <c r="H6" s="31"/>
      <c r="I6" s="31"/>
      <c r="J6" s="31"/>
      <c r="L6" s="92"/>
    </row>
    <row r="7" spans="3:12" ht="15.75">
      <c r="C7" s="97"/>
      <c r="D7" s="31"/>
      <c r="E7" s="31"/>
      <c r="F7" s="31"/>
      <c r="G7" s="31"/>
      <c r="H7" s="31"/>
      <c r="I7" s="31"/>
      <c r="J7" s="31"/>
      <c r="L7" s="92"/>
    </row>
    <row r="8" spans="3:12" ht="15.75">
      <c r="C8" s="94" t="s">
        <v>59</v>
      </c>
      <c r="D8" s="31"/>
      <c r="E8" s="31"/>
      <c r="F8" s="31"/>
      <c r="G8" s="31"/>
      <c r="H8" s="31"/>
      <c r="I8" s="31"/>
      <c r="J8" s="31"/>
      <c r="L8" s="92"/>
    </row>
    <row r="9" spans="3:12" ht="11.25">
      <c r="C9" s="214">
        <v>38063</v>
      </c>
      <c r="D9" s="31"/>
      <c r="E9" s="31"/>
      <c r="F9" s="31"/>
      <c r="G9" s="31"/>
      <c r="H9" s="31"/>
      <c r="I9" s="31"/>
      <c r="J9" s="31"/>
      <c r="L9" s="92"/>
    </row>
    <row r="10" ht="11.25">
      <c r="L10" s="92"/>
    </row>
    <row r="11" ht="11.25">
      <c r="L11" s="92"/>
    </row>
    <row r="12" ht="11.25">
      <c r="L12" s="92"/>
    </row>
    <row r="13" ht="11.25">
      <c r="L13" s="92"/>
    </row>
    <row r="14" ht="11.25">
      <c r="L14" s="92"/>
    </row>
    <row r="15" ht="11.25">
      <c r="L15" s="92"/>
    </row>
    <row r="16" spans="3:12" ht="11.25"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3:12" ht="11.25"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3:12" ht="11.25">
      <c r="C18" s="92"/>
      <c r="D18" s="92"/>
      <c r="E18" s="92"/>
      <c r="F18" s="92"/>
      <c r="G18" s="92"/>
      <c r="H18" s="92"/>
      <c r="I18" s="92"/>
      <c r="J18" s="92"/>
      <c r="K18" s="92"/>
      <c r="L18" s="9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X39"/>
  <sheetViews>
    <sheetView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2">
        <f>'Frmt Baseln'!F5</f>
        <v>0</v>
      </c>
      <c r="C2" s="121"/>
      <c r="D2" s="121"/>
      <c r="E2" s="121"/>
      <c r="F2" s="121"/>
      <c r="G2" s="121"/>
      <c r="H2" s="121"/>
    </row>
    <row r="3" spans="2:8" ht="15">
      <c r="B3" s="182" t="s">
        <v>105</v>
      </c>
      <c r="C3" s="121"/>
      <c r="D3" s="121"/>
      <c r="E3" s="121"/>
      <c r="F3" s="121"/>
      <c r="G3" s="121"/>
      <c r="H3" s="121"/>
    </row>
    <row r="4" spans="2:20" ht="12.75">
      <c r="B4" s="183" t="s">
        <v>95</v>
      </c>
      <c r="C4" s="121"/>
      <c r="D4" s="121"/>
      <c r="E4" s="121"/>
      <c r="F4" s="121"/>
      <c r="G4" s="121"/>
      <c r="H4" s="121"/>
      <c r="T4" s="201" t="s">
        <v>96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3:23" ht="14.25" customHeight="1" thickBot="1" thickTop="1">
      <c r="C6" s="187" t="s">
        <v>94</v>
      </c>
      <c r="D6" s="188" t="s">
        <v>90</v>
      </c>
      <c r="E6" s="205" t="s">
        <v>91</v>
      </c>
      <c r="F6" s="208" t="s">
        <v>106</v>
      </c>
      <c r="G6" s="119"/>
      <c r="H6" s="119"/>
      <c r="U6" s="199" t="s">
        <v>97</v>
      </c>
      <c r="V6" s="190">
        <f>ROUNDUP(Pop1HisCap,-2)</f>
        <v>0</v>
      </c>
      <c r="W6" s="191"/>
    </row>
    <row r="7" spans="3:23" ht="14.25" customHeight="1" thickBot="1">
      <c r="C7" s="185" t="s">
        <v>7</v>
      </c>
      <c r="D7" s="186">
        <f>'Frmt Baseln'!G14</f>
        <v>0</v>
      </c>
      <c r="E7" s="206">
        <f>'Frmt Baseln'!G12</f>
        <v>0</v>
      </c>
      <c r="F7" s="212">
        <f>'Frmt Baseln'!G13</f>
        <v>0</v>
      </c>
      <c r="G7" s="119"/>
      <c r="H7" s="119"/>
      <c r="U7" s="200" t="s">
        <v>93</v>
      </c>
      <c r="V7" s="79">
        <f>IF(ROUND(D7,-2)=0,ROUND(D7,-1),ROUND(D7,-2))</f>
        <v>0</v>
      </c>
      <c r="W7" s="192">
        <f>IF(ROUND(V7,-2)=0,ROUND(V7,-1),ROUND(V7,-2))</f>
        <v>0</v>
      </c>
    </row>
    <row r="8" spans="3:8" ht="14.25" customHeight="1" thickBot="1" thickTop="1">
      <c r="C8" s="184" t="s">
        <v>10</v>
      </c>
      <c r="D8" s="202">
        <f>'Frmt Baseln'!F14</f>
        <v>0</v>
      </c>
      <c r="E8" s="207">
        <f>'Frmt Baseln'!F12</f>
        <v>0</v>
      </c>
      <c r="F8" s="213">
        <f>'Frmt Baseln'!F13</f>
        <v>0</v>
      </c>
      <c r="G8" s="119"/>
      <c r="H8" s="119"/>
    </row>
    <row r="9" spans="20:24" ht="12" thickTop="1">
      <c r="T9" s="189"/>
      <c r="U9" s="197" t="s">
        <v>92</v>
      </c>
      <c r="V9" s="197" t="s">
        <v>90</v>
      </c>
      <c r="W9" s="209" t="s">
        <v>91</v>
      </c>
      <c r="X9" s="198" t="s">
        <v>106</v>
      </c>
    </row>
    <row r="10" spans="20:24" ht="11.25">
      <c r="T10" s="74">
        <v>1</v>
      </c>
      <c r="U10" s="193">
        <v>0</v>
      </c>
      <c r="V10" s="193" t="e">
        <f aca="true" t="shared" si="0" ref="V10:V39">D$8*$U10/(1+D$8/D$7*$U10)</f>
        <v>#DIV/0!</v>
      </c>
      <c r="W10" s="210" t="e">
        <f aca="true" t="shared" si="1" ref="W10:W39">E$8*$U10/(1+E$8/E$7*$U10)</f>
        <v>#DIV/0!</v>
      </c>
      <c r="X10" s="194" t="e">
        <f aca="true" t="shared" si="2" ref="X10:X39">F$8*$U10/(1+F$8/F$7*$U10)</f>
        <v>#DIV/0!</v>
      </c>
    </row>
    <row r="11" spans="20:24" ht="11.25">
      <c r="T11" s="74">
        <f aca="true" t="shared" si="3" ref="T11:T39">+T10+1</f>
        <v>2</v>
      </c>
      <c r="U11" s="193">
        <f>$V$7/100+U10</f>
        <v>0</v>
      </c>
      <c r="V11" s="193" t="e">
        <f t="shared" si="0"/>
        <v>#DIV/0!</v>
      </c>
      <c r="W11" s="210" t="e">
        <f t="shared" si="1"/>
        <v>#DIV/0!</v>
      </c>
      <c r="X11" s="194" t="e">
        <f t="shared" si="2"/>
        <v>#DIV/0!</v>
      </c>
    </row>
    <row r="12" spans="20:24" ht="11.25">
      <c r="T12" s="74">
        <f t="shared" si="3"/>
        <v>3</v>
      </c>
      <c r="U12" s="193">
        <f aca="true" t="shared" si="4" ref="U12:U39">$V$7/28+U11</f>
        <v>0</v>
      </c>
      <c r="V12" s="193" t="e">
        <f t="shared" si="0"/>
        <v>#DIV/0!</v>
      </c>
      <c r="W12" s="210" t="e">
        <f t="shared" si="1"/>
        <v>#DIV/0!</v>
      </c>
      <c r="X12" s="194" t="e">
        <f t="shared" si="2"/>
        <v>#DIV/0!</v>
      </c>
    </row>
    <row r="13" spans="20:24" ht="11.25">
      <c r="T13" s="74">
        <f t="shared" si="3"/>
        <v>4</v>
      </c>
      <c r="U13" s="193">
        <f t="shared" si="4"/>
        <v>0</v>
      </c>
      <c r="V13" s="193" t="e">
        <f t="shared" si="0"/>
        <v>#DIV/0!</v>
      </c>
      <c r="W13" s="210" t="e">
        <f t="shared" si="1"/>
        <v>#DIV/0!</v>
      </c>
      <c r="X13" s="194" t="e">
        <f t="shared" si="2"/>
        <v>#DIV/0!</v>
      </c>
    </row>
    <row r="14" spans="20:24" ht="11.25">
      <c r="T14" s="74">
        <f t="shared" si="3"/>
        <v>5</v>
      </c>
      <c r="U14" s="193">
        <f t="shared" si="4"/>
        <v>0</v>
      </c>
      <c r="V14" s="193" t="e">
        <f t="shared" si="0"/>
        <v>#DIV/0!</v>
      </c>
      <c r="W14" s="210" t="e">
        <f t="shared" si="1"/>
        <v>#DIV/0!</v>
      </c>
      <c r="X14" s="194" t="e">
        <f t="shared" si="2"/>
        <v>#DIV/0!</v>
      </c>
    </row>
    <row r="15" spans="20:24" ht="11.25">
      <c r="T15" s="74">
        <f t="shared" si="3"/>
        <v>6</v>
      </c>
      <c r="U15" s="193">
        <f t="shared" si="4"/>
        <v>0</v>
      </c>
      <c r="V15" s="193" t="e">
        <f t="shared" si="0"/>
        <v>#DIV/0!</v>
      </c>
      <c r="W15" s="210" t="e">
        <f t="shared" si="1"/>
        <v>#DIV/0!</v>
      </c>
      <c r="X15" s="194" t="e">
        <f t="shared" si="2"/>
        <v>#DIV/0!</v>
      </c>
    </row>
    <row r="16" spans="20:24" ht="11.25">
      <c r="T16" s="74">
        <f t="shared" si="3"/>
        <v>7</v>
      </c>
      <c r="U16" s="193">
        <f t="shared" si="4"/>
        <v>0</v>
      </c>
      <c r="V16" s="193" t="e">
        <f t="shared" si="0"/>
        <v>#DIV/0!</v>
      </c>
      <c r="W16" s="210" t="e">
        <f t="shared" si="1"/>
        <v>#DIV/0!</v>
      </c>
      <c r="X16" s="194" t="e">
        <f t="shared" si="2"/>
        <v>#DIV/0!</v>
      </c>
    </row>
    <row r="17" spans="20:24" ht="11.25">
      <c r="T17" s="74">
        <f t="shared" si="3"/>
        <v>8</v>
      </c>
      <c r="U17" s="193">
        <f t="shared" si="4"/>
        <v>0</v>
      </c>
      <c r="V17" s="193" t="e">
        <f t="shared" si="0"/>
        <v>#DIV/0!</v>
      </c>
      <c r="W17" s="210" t="e">
        <f t="shared" si="1"/>
        <v>#DIV/0!</v>
      </c>
      <c r="X17" s="194" t="e">
        <f t="shared" si="2"/>
        <v>#DIV/0!</v>
      </c>
    </row>
    <row r="18" spans="20:24" ht="11.25">
      <c r="T18" s="74">
        <f t="shared" si="3"/>
        <v>9</v>
      </c>
      <c r="U18" s="193">
        <f t="shared" si="4"/>
        <v>0</v>
      </c>
      <c r="V18" s="193" t="e">
        <f t="shared" si="0"/>
        <v>#DIV/0!</v>
      </c>
      <c r="W18" s="210" t="e">
        <f t="shared" si="1"/>
        <v>#DIV/0!</v>
      </c>
      <c r="X18" s="194" t="e">
        <f t="shared" si="2"/>
        <v>#DIV/0!</v>
      </c>
    </row>
    <row r="19" spans="20:24" ht="11.25">
      <c r="T19" s="74">
        <f t="shared" si="3"/>
        <v>10</v>
      </c>
      <c r="U19" s="193">
        <f t="shared" si="4"/>
        <v>0</v>
      </c>
      <c r="V19" s="193" t="e">
        <f t="shared" si="0"/>
        <v>#DIV/0!</v>
      </c>
      <c r="W19" s="210" t="e">
        <f t="shared" si="1"/>
        <v>#DIV/0!</v>
      </c>
      <c r="X19" s="194" t="e">
        <f t="shared" si="2"/>
        <v>#DIV/0!</v>
      </c>
    </row>
    <row r="20" spans="20:24" ht="11.25">
      <c r="T20" s="74">
        <f t="shared" si="3"/>
        <v>11</v>
      </c>
      <c r="U20" s="193">
        <f t="shared" si="4"/>
        <v>0</v>
      </c>
      <c r="V20" s="193" t="e">
        <f t="shared" si="0"/>
        <v>#DIV/0!</v>
      </c>
      <c r="W20" s="210" t="e">
        <f t="shared" si="1"/>
        <v>#DIV/0!</v>
      </c>
      <c r="X20" s="194" t="e">
        <f t="shared" si="2"/>
        <v>#DIV/0!</v>
      </c>
    </row>
    <row r="21" spans="20:24" ht="11.25">
      <c r="T21" s="74">
        <f t="shared" si="3"/>
        <v>12</v>
      </c>
      <c r="U21" s="193">
        <f t="shared" si="4"/>
        <v>0</v>
      </c>
      <c r="V21" s="193" t="e">
        <f t="shared" si="0"/>
        <v>#DIV/0!</v>
      </c>
      <c r="W21" s="210" t="e">
        <f t="shared" si="1"/>
        <v>#DIV/0!</v>
      </c>
      <c r="X21" s="194" t="e">
        <f t="shared" si="2"/>
        <v>#DIV/0!</v>
      </c>
    </row>
    <row r="22" spans="20:24" ht="11.25">
      <c r="T22" s="74">
        <f t="shared" si="3"/>
        <v>13</v>
      </c>
      <c r="U22" s="193">
        <f t="shared" si="4"/>
        <v>0</v>
      </c>
      <c r="V22" s="193" t="e">
        <f t="shared" si="0"/>
        <v>#DIV/0!</v>
      </c>
      <c r="W22" s="210" t="e">
        <f t="shared" si="1"/>
        <v>#DIV/0!</v>
      </c>
      <c r="X22" s="194" t="e">
        <f t="shared" si="2"/>
        <v>#DIV/0!</v>
      </c>
    </row>
    <row r="23" spans="20:24" ht="11.25">
      <c r="T23" s="74">
        <f t="shared" si="3"/>
        <v>14</v>
      </c>
      <c r="U23" s="193">
        <f t="shared" si="4"/>
        <v>0</v>
      </c>
      <c r="V23" s="193" t="e">
        <f t="shared" si="0"/>
        <v>#DIV/0!</v>
      </c>
      <c r="W23" s="210" t="e">
        <f t="shared" si="1"/>
        <v>#DIV/0!</v>
      </c>
      <c r="X23" s="194" t="e">
        <f t="shared" si="2"/>
        <v>#DIV/0!</v>
      </c>
    </row>
    <row r="24" spans="20:24" ht="11.25">
      <c r="T24" s="74">
        <f t="shared" si="3"/>
        <v>15</v>
      </c>
      <c r="U24" s="193">
        <f t="shared" si="4"/>
        <v>0</v>
      </c>
      <c r="V24" s="193" t="e">
        <f t="shared" si="0"/>
        <v>#DIV/0!</v>
      </c>
      <c r="W24" s="210" t="e">
        <f t="shared" si="1"/>
        <v>#DIV/0!</v>
      </c>
      <c r="X24" s="194" t="e">
        <f t="shared" si="2"/>
        <v>#DIV/0!</v>
      </c>
    </row>
    <row r="25" spans="20:24" ht="11.25">
      <c r="T25" s="74">
        <f t="shared" si="3"/>
        <v>16</v>
      </c>
      <c r="U25" s="193">
        <f t="shared" si="4"/>
        <v>0</v>
      </c>
      <c r="V25" s="193" t="e">
        <f t="shared" si="0"/>
        <v>#DIV/0!</v>
      </c>
      <c r="W25" s="210" t="e">
        <f t="shared" si="1"/>
        <v>#DIV/0!</v>
      </c>
      <c r="X25" s="194" t="e">
        <f t="shared" si="2"/>
        <v>#DIV/0!</v>
      </c>
    </row>
    <row r="26" spans="20:24" ht="11.25">
      <c r="T26" s="74">
        <f t="shared" si="3"/>
        <v>17</v>
      </c>
      <c r="U26" s="193">
        <f t="shared" si="4"/>
        <v>0</v>
      </c>
      <c r="V26" s="193" t="e">
        <f t="shared" si="0"/>
        <v>#DIV/0!</v>
      </c>
      <c r="W26" s="210" t="e">
        <f t="shared" si="1"/>
        <v>#DIV/0!</v>
      </c>
      <c r="X26" s="194" t="e">
        <f t="shared" si="2"/>
        <v>#DIV/0!</v>
      </c>
    </row>
    <row r="27" spans="20:24" ht="11.25">
      <c r="T27" s="74">
        <f t="shared" si="3"/>
        <v>18</v>
      </c>
      <c r="U27" s="193">
        <f t="shared" si="4"/>
        <v>0</v>
      </c>
      <c r="V27" s="193" t="e">
        <f t="shared" si="0"/>
        <v>#DIV/0!</v>
      </c>
      <c r="W27" s="210" t="e">
        <f t="shared" si="1"/>
        <v>#DIV/0!</v>
      </c>
      <c r="X27" s="194" t="e">
        <f t="shared" si="2"/>
        <v>#DIV/0!</v>
      </c>
    </row>
    <row r="28" spans="20:24" ht="11.25">
      <c r="T28" s="74">
        <f t="shared" si="3"/>
        <v>19</v>
      </c>
      <c r="U28" s="193">
        <f t="shared" si="4"/>
        <v>0</v>
      </c>
      <c r="V28" s="193" t="e">
        <f t="shared" si="0"/>
        <v>#DIV/0!</v>
      </c>
      <c r="W28" s="210" t="e">
        <f t="shared" si="1"/>
        <v>#DIV/0!</v>
      </c>
      <c r="X28" s="194" t="e">
        <f t="shared" si="2"/>
        <v>#DIV/0!</v>
      </c>
    </row>
    <row r="29" spans="20:24" ht="11.25">
      <c r="T29" s="74">
        <f t="shared" si="3"/>
        <v>20</v>
      </c>
      <c r="U29" s="193">
        <f t="shared" si="4"/>
        <v>0</v>
      </c>
      <c r="V29" s="193" t="e">
        <f t="shared" si="0"/>
        <v>#DIV/0!</v>
      </c>
      <c r="W29" s="210" t="e">
        <f t="shared" si="1"/>
        <v>#DIV/0!</v>
      </c>
      <c r="X29" s="194" t="e">
        <f t="shared" si="2"/>
        <v>#DIV/0!</v>
      </c>
    </row>
    <row r="30" spans="20:24" ht="11.25">
      <c r="T30" s="74">
        <f t="shared" si="3"/>
        <v>21</v>
      </c>
      <c r="U30" s="193">
        <f t="shared" si="4"/>
        <v>0</v>
      </c>
      <c r="V30" s="193" t="e">
        <f t="shared" si="0"/>
        <v>#DIV/0!</v>
      </c>
      <c r="W30" s="210" t="e">
        <f t="shared" si="1"/>
        <v>#DIV/0!</v>
      </c>
      <c r="X30" s="194" t="e">
        <f t="shared" si="2"/>
        <v>#DIV/0!</v>
      </c>
    </row>
    <row r="31" spans="20:24" ht="11.25">
      <c r="T31" s="74">
        <f t="shared" si="3"/>
        <v>22</v>
      </c>
      <c r="U31" s="193">
        <f t="shared" si="4"/>
        <v>0</v>
      </c>
      <c r="V31" s="193" t="e">
        <f t="shared" si="0"/>
        <v>#DIV/0!</v>
      </c>
      <c r="W31" s="210" t="e">
        <f t="shared" si="1"/>
        <v>#DIV/0!</v>
      </c>
      <c r="X31" s="194" t="e">
        <f t="shared" si="2"/>
        <v>#DIV/0!</v>
      </c>
    </row>
    <row r="32" spans="20:24" ht="11.25">
      <c r="T32" s="74">
        <f>+T31+1</f>
        <v>23</v>
      </c>
      <c r="U32" s="193">
        <f>$V$7/28+U31</f>
        <v>0</v>
      </c>
      <c r="V32" s="193" t="e">
        <f t="shared" si="0"/>
        <v>#DIV/0!</v>
      </c>
      <c r="W32" s="210" t="e">
        <f t="shared" si="1"/>
        <v>#DIV/0!</v>
      </c>
      <c r="X32" s="194" t="e">
        <f t="shared" si="2"/>
        <v>#DIV/0!</v>
      </c>
    </row>
    <row r="33" spans="20:24" ht="11.25">
      <c r="T33" s="74">
        <f t="shared" si="3"/>
        <v>24</v>
      </c>
      <c r="U33" s="193">
        <f t="shared" si="4"/>
        <v>0</v>
      </c>
      <c r="V33" s="193" t="e">
        <f t="shared" si="0"/>
        <v>#DIV/0!</v>
      </c>
      <c r="W33" s="210" t="e">
        <f t="shared" si="1"/>
        <v>#DIV/0!</v>
      </c>
      <c r="X33" s="194" t="e">
        <f t="shared" si="2"/>
        <v>#DIV/0!</v>
      </c>
    </row>
    <row r="34" spans="20:24" ht="11.25">
      <c r="T34" s="74">
        <f t="shared" si="3"/>
        <v>25</v>
      </c>
      <c r="U34" s="193">
        <f t="shared" si="4"/>
        <v>0</v>
      </c>
      <c r="V34" s="193" t="e">
        <f t="shared" si="0"/>
        <v>#DIV/0!</v>
      </c>
      <c r="W34" s="210" t="e">
        <f t="shared" si="1"/>
        <v>#DIV/0!</v>
      </c>
      <c r="X34" s="194" t="e">
        <f t="shared" si="2"/>
        <v>#DIV/0!</v>
      </c>
    </row>
    <row r="35" spans="20:24" ht="11.25">
      <c r="T35" s="74">
        <f t="shared" si="3"/>
        <v>26</v>
      </c>
      <c r="U35" s="193">
        <f t="shared" si="4"/>
        <v>0</v>
      </c>
      <c r="V35" s="193" t="e">
        <f t="shared" si="0"/>
        <v>#DIV/0!</v>
      </c>
      <c r="W35" s="210" t="e">
        <f t="shared" si="1"/>
        <v>#DIV/0!</v>
      </c>
      <c r="X35" s="194" t="e">
        <f t="shared" si="2"/>
        <v>#DIV/0!</v>
      </c>
    </row>
    <row r="36" spans="20:24" ht="11.25">
      <c r="T36" s="74">
        <f t="shared" si="3"/>
        <v>27</v>
      </c>
      <c r="U36" s="193">
        <f t="shared" si="4"/>
        <v>0</v>
      </c>
      <c r="V36" s="193" t="e">
        <f t="shared" si="0"/>
        <v>#DIV/0!</v>
      </c>
      <c r="W36" s="210" t="e">
        <f t="shared" si="1"/>
        <v>#DIV/0!</v>
      </c>
      <c r="X36" s="194" t="e">
        <f t="shared" si="2"/>
        <v>#DIV/0!</v>
      </c>
    </row>
    <row r="37" spans="20:24" ht="11.25">
      <c r="T37" s="74">
        <f t="shared" si="3"/>
        <v>28</v>
      </c>
      <c r="U37" s="193">
        <f t="shared" si="4"/>
        <v>0</v>
      </c>
      <c r="V37" s="193" t="e">
        <f t="shared" si="0"/>
        <v>#DIV/0!</v>
      </c>
      <c r="W37" s="210" t="e">
        <f t="shared" si="1"/>
        <v>#DIV/0!</v>
      </c>
      <c r="X37" s="194" t="e">
        <f t="shared" si="2"/>
        <v>#DIV/0!</v>
      </c>
    </row>
    <row r="38" spans="20:24" ht="11.25">
      <c r="T38" s="74">
        <f t="shared" si="3"/>
        <v>29</v>
      </c>
      <c r="U38" s="193">
        <f t="shared" si="4"/>
        <v>0</v>
      </c>
      <c r="V38" s="193" t="e">
        <f t="shared" si="0"/>
        <v>#DIV/0!</v>
      </c>
      <c r="W38" s="210" t="e">
        <f t="shared" si="1"/>
        <v>#DIV/0!</v>
      </c>
      <c r="X38" s="194" t="e">
        <f t="shared" si="2"/>
        <v>#DIV/0!</v>
      </c>
    </row>
    <row r="39" spans="20:24" ht="12" thickBot="1">
      <c r="T39" s="78">
        <f t="shared" si="3"/>
        <v>30</v>
      </c>
      <c r="U39" s="195">
        <f t="shared" si="4"/>
        <v>0</v>
      </c>
      <c r="V39" s="195" t="e">
        <f t="shared" si="0"/>
        <v>#DIV/0!</v>
      </c>
      <c r="W39" s="211" t="e">
        <f t="shared" si="1"/>
        <v>#DIV/0!</v>
      </c>
      <c r="X39" s="196" t="e">
        <f t="shared" si="2"/>
        <v>#DIV/0!</v>
      </c>
    </row>
    <row r="40" ht="12" thickTop="1"/>
  </sheetData>
  <printOptions horizontalCentered="1"/>
  <pageMargins left="0.75" right="0.75" top="0.75" bottom="0.75" header="0.5" footer="0.5"/>
  <pageSetup fitToHeight="1" fitToWidth="1" horizontalDpi="300" verticalDpi="300" orientation="portrait" scale="50" r:id="rId3"/>
  <headerFooter alignWithMargins="0">
    <oddFooter>&amp;L&amp;"Arial,Italic"&amp;10Report 3 - S-R Chart: Entiat Spr Chin 4-30-02&amp;R&amp;"Arial,Italic"&amp;10&amp;D  &amp;T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X39"/>
  <sheetViews>
    <sheetView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2">
        <f>'Frmt Baseln'!F6</f>
        <v>0</v>
      </c>
      <c r="C2" s="121"/>
      <c r="D2" s="121"/>
      <c r="E2" s="121"/>
      <c r="F2" s="121"/>
      <c r="G2" s="121"/>
      <c r="H2" s="121"/>
    </row>
    <row r="3" spans="2:8" ht="15">
      <c r="B3" s="182" t="s">
        <v>105</v>
      </c>
      <c r="C3" s="121"/>
      <c r="D3" s="121"/>
      <c r="E3" s="121"/>
      <c r="F3" s="121"/>
      <c r="G3" s="121"/>
      <c r="H3" s="121"/>
    </row>
    <row r="4" spans="2:20" ht="12.75">
      <c r="B4" s="183" t="s">
        <v>95</v>
      </c>
      <c r="C4" s="121"/>
      <c r="D4" s="121"/>
      <c r="E4" s="121"/>
      <c r="F4" s="121"/>
      <c r="G4" s="121"/>
      <c r="H4" s="121"/>
      <c r="T4" s="201" t="s">
        <v>96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3:23" ht="14.25" customHeight="1" thickBot="1" thickTop="1">
      <c r="C6" s="187" t="s">
        <v>94</v>
      </c>
      <c r="D6" s="188" t="s">
        <v>90</v>
      </c>
      <c r="E6" s="205" t="s">
        <v>91</v>
      </c>
      <c r="F6" s="208" t="s">
        <v>106</v>
      </c>
      <c r="G6" s="119"/>
      <c r="H6" s="119"/>
      <c r="U6" s="199" t="s">
        <v>97</v>
      </c>
      <c r="V6" s="190">
        <f>ROUNDUP(Pop2HisCap,-2)</f>
        <v>0</v>
      </c>
      <c r="W6" s="191"/>
    </row>
    <row r="7" spans="3:23" ht="14.25" customHeight="1" thickBot="1">
      <c r="C7" s="185" t="s">
        <v>7</v>
      </c>
      <c r="D7" s="186">
        <f>'Frmt Baseln'!G17</f>
        <v>0</v>
      </c>
      <c r="E7" s="206">
        <f>'Frmt Baseln'!G15</f>
        <v>0</v>
      </c>
      <c r="F7" s="212">
        <f>'Frmt Baseln'!G16</f>
        <v>0</v>
      </c>
      <c r="G7" s="119"/>
      <c r="H7" s="119"/>
      <c r="U7" s="200" t="s">
        <v>93</v>
      </c>
      <c r="V7" s="79">
        <f>IF(ROUND(D7,-2)=0,ROUND(D7,-1),ROUND(D7,-2))</f>
        <v>0</v>
      </c>
      <c r="W7" s="192">
        <f>IF(ROUND(V7,-2)=0,ROUND(V7,-1),ROUND(V7,-2))</f>
        <v>0</v>
      </c>
    </row>
    <row r="8" spans="3:8" ht="14.25" customHeight="1" thickBot="1" thickTop="1">
      <c r="C8" s="184" t="s">
        <v>10</v>
      </c>
      <c r="D8" s="202">
        <f>'Frmt Baseln'!F17</f>
        <v>0</v>
      </c>
      <c r="E8" s="207">
        <f>'Frmt Baseln'!F15</f>
        <v>0</v>
      </c>
      <c r="F8" s="213">
        <f>'Frmt Baseln'!F16</f>
        <v>0</v>
      </c>
      <c r="G8" s="119"/>
      <c r="H8" s="119"/>
    </row>
    <row r="9" spans="20:24" ht="12" thickTop="1">
      <c r="T9" s="189"/>
      <c r="U9" s="197" t="s">
        <v>92</v>
      </c>
      <c r="V9" s="197" t="s">
        <v>90</v>
      </c>
      <c r="W9" s="209" t="s">
        <v>91</v>
      </c>
      <c r="X9" s="198" t="s">
        <v>106</v>
      </c>
    </row>
    <row r="10" spans="20:24" ht="11.25">
      <c r="T10" s="74">
        <v>1</v>
      </c>
      <c r="U10" s="193">
        <v>0</v>
      </c>
      <c r="V10" s="193" t="e">
        <f aca="true" t="shared" si="0" ref="V10:V39">D$8*$U10/(1+D$8/D$7*$U10)</f>
        <v>#DIV/0!</v>
      </c>
      <c r="W10" s="210" t="e">
        <f aca="true" t="shared" si="1" ref="W10:W39">E$8*$U10/(1+E$8/E$7*$U10)</f>
        <v>#DIV/0!</v>
      </c>
      <c r="X10" s="194" t="e">
        <f aca="true" t="shared" si="2" ref="X10:X39">F$8*$U10/(1+F$8/F$7*$U10)</f>
        <v>#DIV/0!</v>
      </c>
    </row>
    <row r="11" spans="20:24" ht="11.25">
      <c r="T11" s="74">
        <f aca="true" t="shared" si="3" ref="T11:T39">+T10+1</f>
        <v>2</v>
      </c>
      <c r="U11" s="193">
        <f>$V$7/100+U10</f>
        <v>0</v>
      </c>
      <c r="V11" s="193" t="e">
        <f t="shared" si="0"/>
        <v>#DIV/0!</v>
      </c>
      <c r="W11" s="210" t="e">
        <f t="shared" si="1"/>
        <v>#DIV/0!</v>
      </c>
      <c r="X11" s="194" t="e">
        <f t="shared" si="2"/>
        <v>#DIV/0!</v>
      </c>
    </row>
    <row r="12" spans="20:24" ht="11.25">
      <c r="T12" s="74">
        <f t="shared" si="3"/>
        <v>3</v>
      </c>
      <c r="U12" s="193">
        <f aca="true" t="shared" si="4" ref="U12:U39">$V$7/28+U11</f>
        <v>0</v>
      </c>
      <c r="V12" s="193" t="e">
        <f t="shared" si="0"/>
        <v>#DIV/0!</v>
      </c>
      <c r="W12" s="210" t="e">
        <f t="shared" si="1"/>
        <v>#DIV/0!</v>
      </c>
      <c r="X12" s="194" t="e">
        <f t="shared" si="2"/>
        <v>#DIV/0!</v>
      </c>
    </row>
    <row r="13" spans="20:24" ht="11.25">
      <c r="T13" s="74">
        <f t="shared" si="3"/>
        <v>4</v>
      </c>
      <c r="U13" s="193">
        <f t="shared" si="4"/>
        <v>0</v>
      </c>
      <c r="V13" s="193" t="e">
        <f t="shared" si="0"/>
        <v>#DIV/0!</v>
      </c>
      <c r="W13" s="210" t="e">
        <f t="shared" si="1"/>
        <v>#DIV/0!</v>
      </c>
      <c r="X13" s="194" t="e">
        <f t="shared" si="2"/>
        <v>#DIV/0!</v>
      </c>
    </row>
    <row r="14" spans="20:24" ht="11.25">
      <c r="T14" s="74">
        <f t="shared" si="3"/>
        <v>5</v>
      </c>
      <c r="U14" s="193">
        <f t="shared" si="4"/>
        <v>0</v>
      </c>
      <c r="V14" s="193" t="e">
        <f t="shared" si="0"/>
        <v>#DIV/0!</v>
      </c>
      <c r="W14" s="210" t="e">
        <f t="shared" si="1"/>
        <v>#DIV/0!</v>
      </c>
      <c r="X14" s="194" t="e">
        <f t="shared" si="2"/>
        <v>#DIV/0!</v>
      </c>
    </row>
    <row r="15" spans="20:24" ht="11.25">
      <c r="T15" s="74">
        <f t="shared" si="3"/>
        <v>6</v>
      </c>
      <c r="U15" s="193">
        <f t="shared" si="4"/>
        <v>0</v>
      </c>
      <c r="V15" s="193" t="e">
        <f t="shared" si="0"/>
        <v>#DIV/0!</v>
      </c>
      <c r="W15" s="210" t="e">
        <f t="shared" si="1"/>
        <v>#DIV/0!</v>
      </c>
      <c r="X15" s="194" t="e">
        <f t="shared" si="2"/>
        <v>#DIV/0!</v>
      </c>
    </row>
    <row r="16" spans="20:24" ht="11.25">
      <c r="T16" s="74">
        <f t="shared" si="3"/>
        <v>7</v>
      </c>
      <c r="U16" s="193">
        <f t="shared" si="4"/>
        <v>0</v>
      </c>
      <c r="V16" s="193" t="e">
        <f t="shared" si="0"/>
        <v>#DIV/0!</v>
      </c>
      <c r="W16" s="210" t="e">
        <f t="shared" si="1"/>
        <v>#DIV/0!</v>
      </c>
      <c r="X16" s="194" t="e">
        <f t="shared" si="2"/>
        <v>#DIV/0!</v>
      </c>
    </row>
    <row r="17" spans="20:24" ht="11.25">
      <c r="T17" s="74">
        <f t="shared" si="3"/>
        <v>8</v>
      </c>
      <c r="U17" s="193">
        <f t="shared" si="4"/>
        <v>0</v>
      </c>
      <c r="V17" s="193" t="e">
        <f t="shared" si="0"/>
        <v>#DIV/0!</v>
      </c>
      <c r="W17" s="210" t="e">
        <f t="shared" si="1"/>
        <v>#DIV/0!</v>
      </c>
      <c r="X17" s="194" t="e">
        <f t="shared" si="2"/>
        <v>#DIV/0!</v>
      </c>
    </row>
    <row r="18" spans="20:24" ht="11.25">
      <c r="T18" s="74">
        <f t="shared" si="3"/>
        <v>9</v>
      </c>
      <c r="U18" s="193">
        <f t="shared" si="4"/>
        <v>0</v>
      </c>
      <c r="V18" s="193" t="e">
        <f t="shared" si="0"/>
        <v>#DIV/0!</v>
      </c>
      <c r="W18" s="210" t="e">
        <f t="shared" si="1"/>
        <v>#DIV/0!</v>
      </c>
      <c r="X18" s="194" t="e">
        <f t="shared" si="2"/>
        <v>#DIV/0!</v>
      </c>
    </row>
    <row r="19" spans="20:24" ht="11.25">
      <c r="T19" s="74">
        <f t="shared" si="3"/>
        <v>10</v>
      </c>
      <c r="U19" s="193">
        <f t="shared" si="4"/>
        <v>0</v>
      </c>
      <c r="V19" s="193" t="e">
        <f t="shared" si="0"/>
        <v>#DIV/0!</v>
      </c>
      <c r="W19" s="210" t="e">
        <f t="shared" si="1"/>
        <v>#DIV/0!</v>
      </c>
      <c r="X19" s="194" t="e">
        <f t="shared" si="2"/>
        <v>#DIV/0!</v>
      </c>
    </row>
    <row r="20" spans="20:24" ht="11.25">
      <c r="T20" s="74">
        <f t="shared" si="3"/>
        <v>11</v>
      </c>
      <c r="U20" s="193">
        <f t="shared" si="4"/>
        <v>0</v>
      </c>
      <c r="V20" s="193" t="e">
        <f t="shared" si="0"/>
        <v>#DIV/0!</v>
      </c>
      <c r="W20" s="210" t="e">
        <f t="shared" si="1"/>
        <v>#DIV/0!</v>
      </c>
      <c r="X20" s="194" t="e">
        <f t="shared" si="2"/>
        <v>#DIV/0!</v>
      </c>
    </row>
    <row r="21" spans="20:24" ht="11.25">
      <c r="T21" s="74">
        <f t="shared" si="3"/>
        <v>12</v>
      </c>
      <c r="U21" s="193">
        <f t="shared" si="4"/>
        <v>0</v>
      </c>
      <c r="V21" s="193" t="e">
        <f t="shared" si="0"/>
        <v>#DIV/0!</v>
      </c>
      <c r="W21" s="210" t="e">
        <f t="shared" si="1"/>
        <v>#DIV/0!</v>
      </c>
      <c r="X21" s="194" t="e">
        <f t="shared" si="2"/>
        <v>#DIV/0!</v>
      </c>
    </row>
    <row r="22" spans="20:24" ht="11.25">
      <c r="T22" s="74">
        <f t="shared" si="3"/>
        <v>13</v>
      </c>
      <c r="U22" s="193">
        <f t="shared" si="4"/>
        <v>0</v>
      </c>
      <c r="V22" s="193" t="e">
        <f t="shared" si="0"/>
        <v>#DIV/0!</v>
      </c>
      <c r="W22" s="210" t="e">
        <f t="shared" si="1"/>
        <v>#DIV/0!</v>
      </c>
      <c r="X22" s="194" t="e">
        <f t="shared" si="2"/>
        <v>#DIV/0!</v>
      </c>
    </row>
    <row r="23" spans="20:24" ht="11.25">
      <c r="T23" s="74">
        <f t="shared" si="3"/>
        <v>14</v>
      </c>
      <c r="U23" s="193">
        <f t="shared" si="4"/>
        <v>0</v>
      </c>
      <c r="V23" s="193" t="e">
        <f t="shared" si="0"/>
        <v>#DIV/0!</v>
      </c>
      <c r="W23" s="210" t="e">
        <f t="shared" si="1"/>
        <v>#DIV/0!</v>
      </c>
      <c r="X23" s="194" t="e">
        <f t="shared" si="2"/>
        <v>#DIV/0!</v>
      </c>
    </row>
    <row r="24" spans="20:24" ht="11.25">
      <c r="T24" s="74">
        <f t="shared" si="3"/>
        <v>15</v>
      </c>
      <c r="U24" s="193">
        <f t="shared" si="4"/>
        <v>0</v>
      </c>
      <c r="V24" s="193" t="e">
        <f t="shared" si="0"/>
        <v>#DIV/0!</v>
      </c>
      <c r="W24" s="210" t="e">
        <f t="shared" si="1"/>
        <v>#DIV/0!</v>
      </c>
      <c r="X24" s="194" t="e">
        <f t="shared" si="2"/>
        <v>#DIV/0!</v>
      </c>
    </row>
    <row r="25" spans="20:24" ht="11.25">
      <c r="T25" s="74">
        <f t="shared" si="3"/>
        <v>16</v>
      </c>
      <c r="U25" s="193">
        <f t="shared" si="4"/>
        <v>0</v>
      </c>
      <c r="V25" s="193" t="e">
        <f t="shared" si="0"/>
        <v>#DIV/0!</v>
      </c>
      <c r="W25" s="210" t="e">
        <f t="shared" si="1"/>
        <v>#DIV/0!</v>
      </c>
      <c r="X25" s="194" t="e">
        <f t="shared" si="2"/>
        <v>#DIV/0!</v>
      </c>
    </row>
    <row r="26" spans="20:24" ht="11.25">
      <c r="T26" s="74">
        <f t="shared" si="3"/>
        <v>17</v>
      </c>
      <c r="U26" s="193">
        <f t="shared" si="4"/>
        <v>0</v>
      </c>
      <c r="V26" s="193" t="e">
        <f t="shared" si="0"/>
        <v>#DIV/0!</v>
      </c>
      <c r="W26" s="210" t="e">
        <f t="shared" si="1"/>
        <v>#DIV/0!</v>
      </c>
      <c r="X26" s="194" t="e">
        <f t="shared" si="2"/>
        <v>#DIV/0!</v>
      </c>
    </row>
    <row r="27" spans="20:24" ht="11.25">
      <c r="T27" s="74">
        <f t="shared" si="3"/>
        <v>18</v>
      </c>
      <c r="U27" s="193">
        <f t="shared" si="4"/>
        <v>0</v>
      </c>
      <c r="V27" s="193" t="e">
        <f t="shared" si="0"/>
        <v>#DIV/0!</v>
      </c>
      <c r="W27" s="210" t="e">
        <f t="shared" si="1"/>
        <v>#DIV/0!</v>
      </c>
      <c r="X27" s="194" t="e">
        <f t="shared" si="2"/>
        <v>#DIV/0!</v>
      </c>
    </row>
    <row r="28" spans="20:24" ht="11.25">
      <c r="T28" s="74">
        <f t="shared" si="3"/>
        <v>19</v>
      </c>
      <c r="U28" s="193">
        <f t="shared" si="4"/>
        <v>0</v>
      </c>
      <c r="V28" s="193" t="e">
        <f t="shared" si="0"/>
        <v>#DIV/0!</v>
      </c>
      <c r="W28" s="210" t="e">
        <f t="shared" si="1"/>
        <v>#DIV/0!</v>
      </c>
      <c r="X28" s="194" t="e">
        <f t="shared" si="2"/>
        <v>#DIV/0!</v>
      </c>
    </row>
    <row r="29" spans="20:24" ht="11.25">
      <c r="T29" s="74">
        <f t="shared" si="3"/>
        <v>20</v>
      </c>
      <c r="U29" s="193">
        <f t="shared" si="4"/>
        <v>0</v>
      </c>
      <c r="V29" s="193" t="e">
        <f t="shared" si="0"/>
        <v>#DIV/0!</v>
      </c>
      <c r="W29" s="210" t="e">
        <f t="shared" si="1"/>
        <v>#DIV/0!</v>
      </c>
      <c r="X29" s="194" t="e">
        <f t="shared" si="2"/>
        <v>#DIV/0!</v>
      </c>
    </row>
    <row r="30" spans="20:24" ht="11.25">
      <c r="T30" s="74">
        <f t="shared" si="3"/>
        <v>21</v>
      </c>
      <c r="U30" s="193">
        <f t="shared" si="4"/>
        <v>0</v>
      </c>
      <c r="V30" s="193" t="e">
        <f t="shared" si="0"/>
        <v>#DIV/0!</v>
      </c>
      <c r="W30" s="210" t="e">
        <f t="shared" si="1"/>
        <v>#DIV/0!</v>
      </c>
      <c r="X30" s="194" t="e">
        <f t="shared" si="2"/>
        <v>#DIV/0!</v>
      </c>
    </row>
    <row r="31" spans="20:24" ht="11.25">
      <c r="T31" s="74">
        <f t="shared" si="3"/>
        <v>22</v>
      </c>
      <c r="U31" s="193">
        <f t="shared" si="4"/>
        <v>0</v>
      </c>
      <c r="V31" s="193" t="e">
        <f t="shared" si="0"/>
        <v>#DIV/0!</v>
      </c>
      <c r="W31" s="210" t="e">
        <f t="shared" si="1"/>
        <v>#DIV/0!</v>
      </c>
      <c r="X31" s="194" t="e">
        <f t="shared" si="2"/>
        <v>#DIV/0!</v>
      </c>
    </row>
    <row r="32" spans="20:24" ht="11.25">
      <c r="T32" s="74">
        <f t="shared" si="3"/>
        <v>23</v>
      </c>
      <c r="U32" s="193">
        <f t="shared" si="4"/>
        <v>0</v>
      </c>
      <c r="V32" s="193" t="e">
        <f t="shared" si="0"/>
        <v>#DIV/0!</v>
      </c>
      <c r="W32" s="210" t="e">
        <f t="shared" si="1"/>
        <v>#DIV/0!</v>
      </c>
      <c r="X32" s="194" t="e">
        <f t="shared" si="2"/>
        <v>#DIV/0!</v>
      </c>
    </row>
    <row r="33" spans="20:24" ht="11.25">
      <c r="T33" s="74">
        <f t="shared" si="3"/>
        <v>24</v>
      </c>
      <c r="U33" s="193">
        <f t="shared" si="4"/>
        <v>0</v>
      </c>
      <c r="V33" s="193" t="e">
        <f t="shared" si="0"/>
        <v>#DIV/0!</v>
      </c>
      <c r="W33" s="210" t="e">
        <f t="shared" si="1"/>
        <v>#DIV/0!</v>
      </c>
      <c r="X33" s="194" t="e">
        <f t="shared" si="2"/>
        <v>#DIV/0!</v>
      </c>
    </row>
    <row r="34" spans="20:24" ht="11.25">
      <c r="T34" s="74">
        <f t="shared" si="3"/>
        <v>25</v>
      </c>
      <c r="U34" s="193">
        <f t="shared" si="4"/>
        <v>0</v>
      </c>
      <c r="V34" s="193" t="e">
        <f t="shared" si="0"/>
        <v>#DIV/0!</v>
      </c>
      <c r="W34" s="210" t="e">
        <f t="shared" si="1"/>
        <v>#DIV/0!</v>
      </c>
      <c r="X34" s="194" t="e">
        <f t="shared" si="2"/>
        <v>#DIV/0!</v>
      </c>
    </row>
    <row r="35" spans="20:24" ht="11.25">
      <c r="T35" s="74">
        <f t="shared" si="3"/>
        <v>26</v>
      </c>
      <c r="U35" s="193">
        <f t="shared" si="4"/>
        <v>0</v>
      </c>
      <c r="V35" s="193" t="e">
        <f t="shared" si="0"/>
        <v>#DIV/0!</v>
      </c>
      <c r="W35" s="210" t="e">
        <f t="shared" si="1"/>
        <v>#DIV/0!</v>
      </c>
      <c r="X35" s="194" t="e">
        <f t="shared" si="2"/>
        <v>#DIV/0!</v>
      </c>
    </row>
    <row r="36" spans="20:24" ht="11.25">
      <c r="T36" s="74">
        <f t="shared" si="3"/>
        <v>27</v>
      </c>
      <c r="U36" s="193">
        <f t="shared" si="4"/>
        <v>0</v>
      </c>
      <c r="V36" s="193" t="e">
        <f t="shared" si="0"/>
        <v>#DIV/0!</v>
      </c>
      <c r="W36" s="210" t="e">
        <f t="shared" si="1"/>
        <v>#DIV/0!</v>
      </c>
      <c r="X36" s="194" t="e">
        <f t="shared" si="2"/>
        <v>#DIV/0!</v>
      </c>
    </row>
    <row r="37" spans="20:24" ht="11.25">
      <c r="T37" s="74">
        <f t="shared" si="3"/>
        <v>28</v>
      </c>
      <c r="U37" s="193">
        <f t="shared" si="4"/>
        <v>0</v>
      </c>
      <c r="V37" s="193" t="e">
        <f t="shared" si="0"/>
        <v>#DIV/0!</v>
      </c>
      <c r="W37" s="210" t="e">
        <f t="shared" si="1"/>
        <v>#DIV/0!</v>
      </c>
      <c r="X37" s="194" t="e">
        <f t="shared" si="2"/>
        <v>#DIV/0!</v>
      </c>
    </row>
    <row r="38" spans="20:24" ht="11.25">
      <c r="T38" s="74">
        <f t="shared" si="3"/>
        <v>29</v>
      </c>
      <c r="U38" s="193">
        <f t="shared" si="4"/>
        <v>0</v>
      </c>
      <c r="V38" s="193" t="e">
        <f t="shared" si="0"/>
        <v>#DIV/0!</v>
      </c>
      <c r="W38" s="210" t="e">
        <f t="shared" si="1"/>
        <v>#DIV/0!</v>
      </c>
      <c r="X38" s="194" t="e">
        <f t="shared" si="2"/>
        <v>#DIV/0!</v>
      </c>
    </row>
    <row r="39" spans="20:24" ht="12" thickBot="1">
      <c r="T39" s="78">
        <f t="shared" si="3"/>
        <v>30</v>
      </c>
      <c r="U39" s="195">
        <f t="shared" si="4"/>
        <v>0</v>
      </c>
      <c r="V39" s="195" t="e">
        <f t="shared" si="0"/>
        <v>#DIV/0!</v>
      </c>
      <c r="W39" s="211" t="e">
        <f t="shared" si="1"/>
        <v>#DIV/0!</v>
      </c>
      <c r="X39" s="196" t="e">
        <f t="shared" si="2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X39"/>
  <sheetViews>
    <sheetView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2">
        <f>'Frmt Baseln'!F7</f>
        <v>0</v>
      </c>
      <c r="C2" s="121"/>
      <c r="D2" s="121"/>
      <c r="E2" s="121"/>
      <c r="F2" s="121"/>
      <c r="G2" s="121"/>
      <c r="H2" s="121"/>
    </row>
    <row r="3" spans="2:8" ht="15">
      <c r="B3" s="182" t="s">
        <v>105</v>
      </c>
      <c r="C3" s="121"/>
      <c r="D3" s="121"/>
      <c r="E3" s="121"/>
      <c r="F3" s="121"/>
      <c r="G3" s="121"/>
      <c r="H3" s="121"/>
    </row>
    <row r="4" spans="2:20" ht="12.75">
      <c r="B4" s="183" t="s">
        <v>95</v>
      </c>
      <c r="C4" s="121"/>
      <c r="D4" s="121"/>
      <c r="E4" s="121"/>
      <c r="F4" s="121"/>
      <c r="G4" s="121"/>
      <c r="H4" s="121"/>
      <c r="T4" s="201" t="s">
        <v>96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3:23" ht="14.25" customHeight="1" thickBot="1" thickTop="1">
      <c r="C6" s="187" t="s">
        <v>94</v>
      </c>
      <c r="D6" s="188" t="s">
        <v>90</v>
      </c>
      <c r="E6" s="205" t="s">
        <v>91</v>
      </c>
      <c r="F6" s="208" t="s">
        <v>106</v>
      </c>
      <c r="G6" s="119"/>
      <c r="H6" s="119"/>
      <c r="U6" s="199" t="s">
        <v>97</v>
      </c>
      <c r="V6" s="190">
        <f>ROUNDUP(Pop3HisCap,-2)</f>
        <v>0</v>
      </c>
      <c r="W6" s="191"/>
    </row>
    <row r="7" spans="3:23" ht="14.25" customHeight="1" thickBot="1">
      <c r="C7" s="185" t="s">
        <v>7</v>
      </c>
      <c r="D7" s="186">
        <f>'Frmt Baseln'!G20</f>
        <v>0</v>
      </c>
      <c r="E7" s="206">
        <f>'Frmt Baseln'!G18</f>
        <v>0</v>
      </c>
      <c r="F7" s="212">
        <f>'Frmt Baseln'!G19</f>
        <v>0</v>
      </c>
      <c r="G7" s="119"/>
      <c r="H7" s="119"/>
      <c r="U7" s="200" t="s">
        <v>93</v>
      </c>
      <c r="V7" s="79">
        <f>IF(ROUND(D7,-2)=0,ROUND(D7,-1),ROUND(D7,-2))</f>
        <v>0</v>
      </c>
      <c r="W7" s="192">
        <f>IF(ROUND(V7,-2)=0,ROUND(V7,-1),ROUND(V7,-2))</f>
        <v>0</v>
      </c>
    </row>
    <row r="8" spans="3:8" ht="14.25" customHeight="1" thickBot="1" thickTop="1">
      <c r="C8" s="184" t="s">
        <v>10</v>
      </c>
      <c r="D8" s="202">
        <f>'Frmt Baseln'!F20</f>
        <v>0</v>
      </c>
      <c r="E8" s="207">
        <f>'Frmt Baseln'!F18</f>
        <v>0</v>
      </c>
      <c r="F8" s="213">
        <f>'Frmt Baseln'!F19</f>
        <v>0</v>
      </c>
      <c r="G8" s="119"/>
      <c r="H8" s="119"/>
    </row>
    <row r="9" spans="20:24" ht="12" thickTop="1">
      <c r="T9" s="189"/>
      <c r="U9" s="197" t="s">
        <v>92</v>
      </c>
      <c r="V9" s="197" t="s">
        <v>90</v>
      </c>
      <c r="W9" s="209" t="s">
        <v>91</v>
      </c>
      <c r="X9" s="198" t="s">
        <v>106</v>
      </c>
    </row>
    <row r="10" spans="20:24" ht="11.25">
      <c r="T10" s="74">
        <v>1</v>
      </c>
      <c r="U10" s="193">
        <v>0</v>
      </c>
      <c r="V10" s="193" t="e">
        <f aca="true" t="shared" si="0" ref="V10:V39">D$8*$U10/(1+D$8/D$7*$U10)</f>
        <v>#DIV/0!</v>
      </c>
      <c r="W10" s="210" t="e">
        <f aca="true" t="shared" si="1" ref="W10:W39">E$8*$U10/(1+E$8/E$7*$U10)</f>
        <v>#DIV/0!</v>
      </c>
      <c r="X10" s="194" t="e">
        <f aca="true" t="shared" si="2" ref="X10:X39">F$8*$U10/(1+F$8/F$7*$U10)</f>
        <v>#DIV/0!</v>
      </c>
    </row>
    <row r="11" spans="20:24" ht="11.25">
      <c r="T11" s="74">
        <f aca="true" t="shared" si="3" ref="T11:T39">+T10+1</f>
        <v>2</v>
      </c>
      <c r="U11" s="193">
        <f>$V$7/100+U10</f>
        <v>0</v>
      </c>
      <c r="V11" s="193" t="e">
        <f t="shared" si="0"/>
        <v>#DIV/0!</v>
      </c>
      <c r="W11" s="210" t="e">
        <f t="shared" si="1"/>
        <v>#DIV/0!</v>
      </c>
      <c r="X11" s="194" t="e">
        <f t="shared" si="2"/>
        <v>#DIV/0!</v>
      </c>
    </row>
    <row r="12" spans="20:24" ht="11.25">
      <c r="T12" s="74">
        <f t="shared" si="3"/>
        <v>3</v>
      </c>
      <c r="U12" s="193">
        <f aca="true" t="shared" si="4" ref="U12:U39">$V$7/28+U11</f>
        <v>0</v>
      </c>
      <c r="V12" s="193" t="e">
        <f t="shared" si="0"/>
        <v>#DIV/0!</v>
      </c>
      <c r="W12" s="210" t="e">
        <f t="shared" si="1"/>
        <v>#DIV/0!</v>
      </c>
      <c r="X12" s="194" t="e">
        <f t="shared" si="2"/>
        <v>#DIV/0!</v>
      </c>
    </row>
    <row r="13" spans="20:24" ht="11.25">
      <c r="T13" s="74">
        <f t="shared" si="3"/>
        <v>4</v>
      </c>
      <c r="U13" s="193">
        <f t="shared" si="4"/>
        <v>0</v>
      </c>
      <c r="V13" s="193" t="e">
        <f t="shared" si="0"/>
        <v>#DIV/0!</v>
      </c>
      <c r="W13" s="210" t="e">
        <f t="shared" si="1"/>
        <v>#DIV/0!</v>
      </c>
      <c r="X13" s="194" t="e">
        <f t="shared" si="2"/>
        <v>#DIV/0!</v>
      </c>
    </row>
    <row r="14" spans="20:24" ht="11.25">
      <c r="T14" s="74">
        <f t="shared" si="3"/>
        <v>5</v>
      </c>
      <c r="U14" s="193">
        <f t="shared" si="4"/>
        <v>0</v>
      </c>
      <c r="V14" s="193" t="e">
        <f t="shared" si="0"/>
        <v>#DIV/0!</v>
      </c>
      <c r="W14" s="210" t="e">
        <f t="shared" si="1"/>
        <v>#DIV/0!</v>
      </c>
      <c r="X14" s="194" t="e">
        <f t="shared" si="2"/>
        <v>#DIV/0!</v>
      </c>
    </row>
    <row r="15" spans="20:24" ht="11.25">
      <c r="T15" s="74">
        <f t="shared" si="3"/>
        <v>6</v>
      </c>
      <c r="U15" s="193">
        <f t="shared" si="4"/>
        <v>0</v>
      </c>
      <c r="V15" s="193" t="e">
        <f t="shared" si="0"/>
        <v>#DIV/0!</v>
      </c>
      <c r="W15" s="210" t="e">
        <f t="shared" si="1"/>
        <v>#DIV/0!</v>
      </c>
      <c r="X15" s="194" t="e">
        <f t="shared" si="2"/>
        <v>#DIV/0!</v>
      </c>
    </row>
    <row r="16" spans="20:24" ht="11.25">
      <c r="T16" s="74">
        <f t="shared" si="3"/>
        <v>7</v>
      </c>
      <c r="U16" s="193">
        <f t="shared" si="4"/>
        <v>0</v>
      </c>
      <c r="V16" s="193" t="e">
        <f t="shared" si="0"/>
        <v>#DIV/0!</v>
      </c>
      <c r="W16" s="210" t="e">
        <f t="shared" si="1"/>
        <v>#DIV/0!</v>
      </c>
      <c r="X16" s="194" t="e">
        <f t="shared" si="2"/>
        <v>#DIV/0!</v>
      </c>
    </row>
    <row r="17" spans="20:24" ht="11.25">
      <c r="T17" s="74">
        <f t="shared" si="3"/>
        <v>8</v>
      </c>
      <c r="U17" s="193">
        <f t="shared" si="4"/>
        <v>0</v>
      </c>
      <c r="V17" s="193" t="e">
        <f t="shared" si="0"/>
        <v>#DIV/0!</v>
      </c>
      <c r="W17" s="210" t="e">
        <f t="shared" si="1"/>
        <v>#DIV/0!</v>
      </c>
      <c r="X17" s="194" t="e">
        <f t="shared" si="2"/>
        <v>#DIV/0!</v>
      </c>
    </row>
    <row r="18" spans="20:24" ht="11.25">
      <c r="T18" s="74">
        <f t="shared" si="3"/>
        <v>9</v>
      </c>
      <c r="U18" s="193">
        <f t="shared" si="4"/>
        <v>0</v>
      </c>
      <c r="V18" s="193" t="e">
        <f t="shared" si="0"/>
        <v>#DIV/0!</v>
      </c>
      <c r="W18" s="210" t="e">
        <f t="shared" si="1"/>
        <v>#DIV/0!</v>
      </c>
      <c r="X18" s="194" t="e">
        <f t="shared" si="2"/>
        <v>#DIV/0!</v>
      </c>
    </row>
    <row r="19" spans="20:24" ht="11.25">
      <c r="T19" s="74">
        <f t="shared" si="3"/>
        <v>10</v>
      </c>
      <c r="U19" s="193">
        <f t="shared" si="4"/>
        <v>0</v>
      </c>
      <c r="V19" s="193" t="e">
        <f t="shared" si="0"/>
        <v>#DIV/0!</v>
      </c>
      <c r="W19" s="210" t="e">
        <f t="shared" si="1"/>
        <v>#DIV/0!</v>
      </c>
      <c r="X19" s="194" t="e">
        <f t="shared" si="2"/>
        <v>#DIV/0!</v>
      </c>
    </row>
    <row r="20" spans="20:24" ht="11.25">
      <c r="T20" s="74">
        <f t="shared" si="3"/>
        <v>11</v>
      </c>
      <c r="U20" s="193">
        <f t="shared" si="4"/>
        <v>0</v>
      </c>
      <c r="V20" s="193" t="e">
        <f t="shared" si="0"/>
        <v>#DIV/0!</v>
      </c>
      <c r="W20" s="210" t="e">
        <f t="shared" si="1"/>
        <v>#DIV/0!</v>
      </c>
      <c r="X20" s="194" t="e">
        <f t="shared" si="2"/>
        <v>#DIV/0!</v>
      </c>
    </row>
    <row r="21" spans="20:24" ht="11.25">
      <c r="T21" s="74">
        <f t="shared" si="3"/>
        <v>12</v>
      </c>
      <c r="U21" s="193">
        <f t="shared" si="4"/>
        <v>0</v>
      </c>
      <c r="V21" s="193" t="e">
        <f t="shared" si="0"/>
        <v>#DIV/0!</v>
      </c>
      <c r="W21" s="210" t="e">
        <f t="shared" si="1"/>
        <v>#DIV/0!</v>
      </c>
      <c r="X21" s="194" t="e">
        <f t="shared" si="2"/>
        <v>#DIV/0!</v>
      </c>
    </row>
    <row r="22" spans="20:24" ht="11.25">
      <c r="T22" s="74">
        <f t="shared" si="3"/>
        <v>13</v>
      </c>
      <c r="U22" s="193">
        <f t="shared" si="4"/>
        <v>0</v>
      </c>
      <c r="V22" s="193" t="e">
        <f t="shared" si="0"/>
        <v>#DIV/0!</v>
      </c>
      <c r="W22" s="210" t="e">
        <f t="shared" si="1"/>
        <v>#DIV/0!</v>
      </c>
      <c r="X22" s="194" t="e">
        <f t="shared" si="2"/>
        <v>#DIV/0!</v>
      </c>
    </row>
    <row r="23" spans="20:24" ht="11.25">
      <c r="T23" s="74">
        <f t="shared" si="3"/>
        <v>14</v>
      </c>
      <c r="U23" s="193">
        <f t="shared" si="4"/>
        <v>0</v>
      </c>
      <c r="V23" s="193" t="e">
        <f t="shared" si="0"/>
        <v>#DIV/0!</v>
      </c>
      <c r="W23" s="210" t="e">
        <f t="shared" si="1"/>
        <v>#DIV/0!</v>
      </c>
      <c r="X23" s="194" t="e">
        <f t="shared" si="2"/>
        <v>#DIV/0!</v>
      </c>
    </row>
    <row r="24" spans="20:24" ht="11.25">
      <c r="T24" s="74">
        <f t="shared" si="3"/>
        <v>15</v>
      </c>
      <c r="U24" s="193">
        <f t="shared" si="4"/>
        <v>0</v>
      </c>
      <c r="V24" s="193" t="e">
        <f t="shared" si="0"/>
        <v>#DIV/0!</v>
      </c>
      <c r="W24" s="210" t="e">
        <f t="shared" si="1"/>
        <v>#DIV/0!</v>
      </c>
      <c r="X24" s="194" t="e">
        <f t="shared" si="2"/>
        <v>#DIV/0!</v>
      </c>
    </row>
    <row r="25" spans="20:24" ht="11.25">
      <c r="T25" s="74">
        <f t="shared" si="3"/>
        <v>16</v>
      </c>
      <c r="U25" s="193">
        <f t="shared" si="4"/>
        <v>0</v>
      </c>
      <c r="V25" s="193" t="e">
        <f t="shared" si="0"/>
        <v>#DIV/0!</v>
      </c>
      <c r="W25" s="210" t="e">
        <f t="shared" si="1"/>
        <v>#DIV/0!</v>
      </c>
      <c r="X25" s="194" t="e">
        <f t="shared" si="2"/>
        <v>#DIV/0!</v>
      </c>
    </row>
    <row r="26" spans="20:24" ht="11.25">
      <c r="T26" s="74">
        <f t="shared" si="3"/>
        <v>17</v>
      </c>
      <c r="U26" s="193">
        <f t="shared" si="4"/>
        <v>0</v>
      </c>
      <c r="V26" s="193" t="e">
        <f t="shared" si="0"/>
        <v>#DIV/0!</v>
      </c>
      <c r="W26" s="210" t="e">
        <f t="shared" si="1"/>
        <v>#DIV/0!</v>
      </c>
      <c r="X26" s="194" t="e">
        <f t="shared" si="2"/>
        <v>#DIV/0!</v>
      </c>
    </row>
    <row r="27" spans="20:24" ht="11.25">
      <c r="T27" s="74">
        <f t="shared" si="3"/>
        <v>18</v>
      </c>
      <c r="U27" s="193">
        <f t="shared" si="4"/>
        <v>0</v>
      </c>
      <c r="V27" s="193" t="e">
        <f t="shared" si="0"/>
        <v>#DIV/0!</v>
      </c>
      <c r="W27" s="210" t="e">
        <f t="shared" si="1"/>
        <v>#DIV/0!</v>
      </c>
      <c r="X27" s="194" t="e">
        <f t="shared" si="2"/>
        <v>#DIV/0!</v>
      </c>
    </row>
    <row r="28" spans="20:24" ht="11.25">
      <c r="T28" s="74">
        <f t="shared" si="3"/>
        <v>19</v>
      </c>
      <c r="U28" s="193">
        <f t="shared" si="4"/>
        <v>0</v>
      </c>
      <c r="V28" s="193" t="e">
        <f t="shared" si="0"/>
        <v>#DIV/0!</v>
      </c>
      <c r="W28" s="210" t="e">
        <f t="shared" si="1"/>
        <v>#DIV/0!</v>
      </c>
      <c r="X28" s="194" t="e">
        <f t="shared" si="2"/>
        <v>#DIV/0!</v>
      </c>
    </row>
    <row r="29" spans="20:24" ht="11.25">
      <c r="T29" s="74">
        <f t="shared" si="3"/>
        <v>20</v>
      </c>
      <c r="U29" s="193">
        <f t="shared" si="4"/>
        <v>0</v>
      </c>
      <c r="V29" s="193" t="e">
        <f t="shared" si="0"/>
        <v>#DIV/0!</v>
      </c>
      <c r="W29" s="210" t="e">
        <f t="shared" si="1"/>
        <v>#DIV/0!</v>
      </c>
      <c r="X29" s="194" t="e">
        <f t="shared" si="2"/>
        <v>#DIV/0!</v>
      </c>
    </row>
    <row r="30" spans="20:24" ht="11.25">
      <c r="T30" s="74">
        <f t="shared" si="3"/>
        <v>21</v>
      </c>
      <c r="U30" s="193">
        <f t="shared" si="4"/>
        <v>0</v>
      </c>
      <c r="V30" s="193" t="e">
        <f t="shared" si="0"/>
        <v>#DIV/0!</v>
      </c>
      <c r="W30" s="210" t="e">
        <f t="shared" si="1"/>
        <v>#DIV/0!</v>
      </c>
      <c r="X30" s="194" t="e">
        <f t="shared" si="2"/>
        <v>#DIV/0!</v>
      </c>
    </row>
    <row r="31" spans="20:24" ht="11.25">
      <c r="T31" s="74">
        <f t="shared" si="3"/>
        <v>22</v>
      </c>
      <c r="U31" s="193">
        <f t="shared" si="4"/>
        <v>0</v>
      </c>
      <c r="V31" s="193" t="e">
        <f t="shared" si="0"/>
        <v>#DIV/0!</v>
      </c>
      <c r="W31" s="210" t="e">
        <f t="shared" si="1"/>
        <v>#DIV/0!</v>
      </c>
      <c r="X31" s="194" t="e">
        <f t="shared" si="2"/>
        <v>#DIV/0!</v>
      </c>
    </row>
    <row r="32" spans="20:24" ht="11.25">
      <c r="T32" s="74">
        <f t="shared" si="3"/>
        <v>23</v>
      </c>
      <c r="U32" s="193">
        <f t="shared" si="4"/>
        <v>0</v>
      </c>
      <c r="V32" s="193" t="e">
        <f t="shared" si="0"/>
        <v>#DIV/0!</v>
      </c>
      <c r="W32" s="210" t="e">
        <f t="shared" si="1"/>
        <v>#DIV/0!</v>
      </c>
      <c r="X32" s="194" t="e">
        <f t="shared" si="2"/>
        <v>#DIV/0!</v>
      </c>
    </row>
    <row r="33" spans="20:24" ht="11.25">
      <c r="T33" s="74">
        <f t="shared" si="3"/>
        <v>24</v>
      </c>
      <c r="U33" s="193">
        <f t="shared" si="4"/>
        <v>0</v>
      </c>
      <c r="V33" s="193" t="e">
        <f t="shared" si="0"/>
        <v>#DIV/0!</v>
      </c>
      <c r="W33" s="210" t="e">
        <f t="shared" si="1"/>
        <v>#DIV/0!</v>
      </c>
      <c r="X33" s="194" t="e">
        <f t="shared" si="2"/>
        <v>#DIV/0!</v>
      </c>
    </row>
    <row r="34" spans="20:24" ht="11.25">
      <c r="T34" s="74">
        <f t="shared" si="3"/>
        <v>25</v>
      </c>
      <c r="U34" s="193">
        <f t="shared" si="4"/>
        <v>0</v>
      </c>
      <c r="V34" s="193" t="e">
        <f t="shared" si="0"/>
        <v>#DIV/0!</v>
      </c>
      <c r="W34" s="210" t="e">
        <f t="shared" si="1"/>
        <v>#DIV/0!</v>
      </c>
      <c r="X34" s="194" t="e">
        <f t="shared" si="2"/>
        <v>#DIV/0!</v>
      </c>
    </row>
    <row r="35" spans="20:24" ht="11.25">
      <c r="T35" s="74">
        <f t="shared" si="3"/>
        <v>26</v>
      </c>
      <c r="U35" s="193">
        <f t="shared" si="4"/>
        <v>0</v>
      </c>
      <c r="V35" s="193" t="e">
        <f t="shared" si="0"/>
        <v>#DIV/0!</v>
      </c>
      <c r="W35" s="210" t="e">
        <f t="shared" si="1"/>
        <v>#DIV/0!</v>
      </c>
      <c r="X35" s="194" t="e">
        <f t="shared" si="2"/>
        <v>#DIV/0!</v>
      </c>
    </row>
    <row r="36" spans="20:24" ht="11.25">
      <c r="T36" s="74">
        <f t="shared" si="3"/>
        <v>27</v>
      </c>
      <c r="U36" s="193">
        <f t="shared" si="4"/>
        <v>0</v>
      </c>
      <c r="V36" s="193" t="e">
        <f t="shared" si="0"/>
        <v>#DIV/0!</v>
      </c>
      <c r="W36" s="210" t="e">
        <f t="shared" si="1"/>
        <v>#DIV/0!</v>
      </c>
      <c r="X36" s="194" t="e">
        <f t="shared" si="2"/>
        <v>#DIV/0!</v>
      </c>
    </row>
    <row r="37" spans="20:24" ht="11.25">
      <c r="T37" s="74">
        <f t="shared" si="3"/>
        <v>28</v>
      </c>
      <c r="U37" s="193">
        <f t="shared" si="4"/>
        <v>0</v>
      </c>
      <c r="V37" s="193" t="e">
        <f t="shared" si="0"/>
        <v>#DIV/0!</v>
      </c>
      <c r="W37" s="210" t="e">
        <f t="shared" si="1"/>
        <v>#DIV/0!</v>
      </c>
      <c r="X37" s="194" t="e">
        <f t="shared" si="2"/>
        <v>#DIV/0!</v>
      </c>
    </row>
    <row r="38" spans="20:24" ht="11.25">
      <c r="T38" s="74">
        <f t="shared" si="3"/>
        <v>29</v>
      </c>
      <c r="U38" s="193">
        <f t="shared" si="4"/>
        <v>0</v>
      </c>
      <c r="V38" s="193" t="e">
        <f t="shared" si="0"/>
        <v>#DIV/0!</v>
      </c>
      <c r="W38" s="210" t="e">
        <f t="shared" si="1"/>
        <v>#DIV/0!</v>
      </c>
      <c r="X38" s="194" t="e">
        <f t="shared" si="2"/>
        <v>#DIV/0!</v>
      </c>
    </row>
    <row r="39" spans="20:24" ht="12" thickBot="1">
      <c r="T39" s="78">
        <f t="shared" si="3"/>
        <v>30</v>
      </c>
      <c r="U39" s="195">
        <f t="shared" si="4"/>
        <v>0</v>
      </c>
      <c r="V39" s="195" t="e">
        <f t="shared" si="0"/>
        <v>#DIV/0!</v>
      </c>
      <c r="W39" s="211" t="e">
        <f t="shared" si="1"/>
        <v>#DIV/0!</v>
      </c>
      <c r="X39" s="196" t="e">
        <f t="shared" si="2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X39"/>
  <sheetViews>
    <sheetView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2">
        <f>'Frmt Baseln'!F8</f>
        <v>0</v>
      </c>
      <c r="C2" s="121"/>
      <c r="D2" s="121"/>
      <c r="E2" s="121"/>
      <c r="F2" s="121"/>
      <c r="G2" s="121"/>
      <c r="H2" s="121"/>
    </row>
    <row r="3" spans="2:8" ht="15">
      <c r="B3" s="182" t="s">
        <v>105</v>
      </c>
      <c r="C3" s="121"/>
      <c r="D3" s="121"/>
      <c r="E3" s="121"/>
      <c r="F3" s="121"/>
      <c r="G3" s="121"/>
      <c r="H3" s="121"/>
    </row>
    <row r="4" spans="2:20" ht="12.75">
      <c r="B4" s="183" t="s">
        <v>95</v>
      </c>
      <c r="C4" s="121"/>
      <c r="D4" s="121"/>
      <c r="E4" s="121"/>
      <c r="F4" s="121"/>
      <c r="G4" s="121"/>
      <c r="H4" s="121"/>
      <c r="T4" s="201" t="s">
        <v>96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3:23" ht="14.25" customHeight="1" thickBot="1" thickTop="1">
      <c r="C6" s="187" t="s">
        <v>94</v>
      </c>
      <c r="D6" s="188" t="s">
        <v>90</v>
      </c>
      <c r="E6" s="205" t="s">
        <v>91</v>
      </c>
      <c r="F6" s="208" t="s">
        <v>106</v>
      </c>
      <c r="G6" s="119"/>
      <c r="H6" s="119"/>
      <c r="U6" s="199" t="s">
        <v>97</v>
      </c>
      <c r="V6" s="190">
        <f>ROUNDUP(Pop4HisCap,-2)</f>
        <v>0</v>
      </c>
      <c r="W6" s="191"/>
    </row>
    <row r="7" spans="3:23" ht="14.25" customHeight="1" thickBot="1">
      <c r="C7" s="185" t="s">
        <v>7</v>
      </c>
      <c r="D7" s="186">
        <f>'Frmt Baseln'!G23</f>
        <v>0</v>
      </c>
      <c r="E7" s="206">
        <f>'Frmt Baseln'!G21</f>
        <v>0</v>
      </c>
      <c r="F7" s="212">
        <f>'Frmt Baseln'!G22</f>
        <v>0</v>
      </c>
      <c r="G7" s="119"/>
      <c r="H7" s="119"/>
      <c r="U7" s="200" t="s">
        <v>93</v>
      </c>
      <c r="V7" s="79">
        <f>IF(ROUND(D7,-2)=0,ROUND(D7,-1),ROUND(D7,-2))</f>
        <v>0</v>
      </c>
      <c r="W7" s="192">
        <f>IF(ROUND(V7,-2)=0,ROUND(V7,-1),ROUND(V7,-2))</f>
        <v>0</v>
      </c>
    </row>
    <row r="8" spans="3:8" ht="14.25" customHeight="1" thickBot="1" thickTop="1">
      <c r="C8" s="184" t="s">
        <v>10</v>
      </c>
      <c r="D8" s="202">
        <f>'Frmt Baseln'!F23</f>
        <v>0</v>
      </c>
      <c r="E8" s="207">
        <f>'Frmt Baseln'!F21</f>
        <v>0</v>
      </c>
      <c r="F8" s="213">
        <f>'Frmt Baseln'!F22</f>
        <v>0</v>
      </c>
      <c r="G8" s="119"/>
      <c r="H8" s="119"/>
    </row>
    <row r="9" spans="20:24" ht="12" thickTop="1">
      <c r="T9" s="189"/>
      <c r="U9" s="197" t="s">
        <v>92</v>
      </c>
      <c r="V9" s="197" t="s">
        <v>90</v>
      </c>
      <c r="W9" s="209" t="s">
        <v>91</v>
      </c>
      <c r="X9" s="198" t="s">
        <v>106</v>
      </c>
    </row>
    <row r="10" spans="20:24" ht="11.25">
      <c r="T10" s="74">
        <v>1</v>
      </c>
      <c r="U10" s="193">
        <v>0</v>
      </c>
      <c r="V10" s="193" t="e">
        <f aca="true" t="shared" si="0" ref="V10:V39">D$8*$U10/(1+D$8/D$7*$U10)</f>
        <v>#DIV/0!</v>
      </c>
      <c r="W10" s="210" t="e">
        <f aca="true" t="shared" si="1" ref="W10:W39">E$8*$U10/(1+E$8/E$7*$U10)</f>
        <v>#DIV/0!</v>
      </c>
      <c r="X10" s="194" t="e">
        <f aca="true" t="shared" si="2" ref="X10:X39">F$8*$U10/(1+F$8/F$7*$U10)</f>
        <v>#DIV/0!</v>
      </c>
    </row>
    <row r="11" spans="20:24" ht="11.25">
      <c r="T11" s="74">
        <f aca="true" t="shared" si="3" ref="T11:T39">+T10+1</f>
        <v>2</v>
      </c>
      <c r="U11" s="193">
        <f>$V$7/100+U10</f>
        <v>0</v>
      </c>
      <c r="V11" s="193" t="e">
        <f t="shared" si="0"/>
        <v>#DIV/0!</v>
      </c>
      <c r="W11" s="210" t="e">
        <f t="shared" si="1"/>
        <v>#DIV/0!</v>
      </c>
      <c r="X11" s="194" t="e">
        <f t="shared" si="2"/>
        <v>#DIV/0!</v>
      </c>
    </row>
    <row r="12" spans="20:24" ht="11.25">
      <c r="T12" s="74">
        <f t="shared" si="3"/>
        <v>3</v>
      </c>
      <c r="U12" s="193">
        <f aca="true" t="shared" si="4" ref="U12:U39">$V$7/28+U11</f>
        <v>0</v>
      </c>
      <c r="V12" s="193" t="e">
        <f t="shared" si="0"/>
        <v>#DIV/0!</v>
      </c>
      <c r="W12" s="210" t="e">
        <f t="shared" si="1"/>
        <v>#DIV/0!</v>
      </c>
      <c r="X12" s="194" t="e">
        <f t="shared" si="2"/>
        <v>#DIV/0!</v>
      </c>
    </row>
    <row r="13" spans="20:24" ht="11.25">
      <c r="T13" s="74">
        <f t="shared" si="3"/>
        <v>4</v>
      </c>
      <c r="U13" s="193">
        <f t="shared" si="4"/>
        <v>0</v>
      </c>
      <c r="V13" s="193" t="e">
        <f t="shared" si="0"/>
        <v>#DIV/0!</v>
      </c>
      <c r="W13" s="210" t="e">
        <f t="shared" si="1"/>
        <v>#DIV/0!</v>
      </c>
      <c r="X13" s="194" t="e">
        <f t="shared" si="2"/>
        <v>#DIV/0!</v>
      </c>
    </row>
    <row r="14" spans="20:24" ht="11.25">
      <c r="T14" s="74">
        <f t="shared" si="3"/>
        <v>5</v>
      </c>
      <c r="U14" s="193">
        <f t="shared" si="4"/>
        <v>0</v>
      </c>
      <c r="V14" s="193" t="e">
        <f t="shared" si="0"/>
        <v>#DIV/0!</v>
      </c>
      <c r="W14" s="210" t="e">
        <f t="shared" si="1"/>
        <v>#DIV/0!</v>
      </c>
      <c r="X14" s="194" t="e">
        <f t="shared" si="2"/>
        <v>#DIV/0!</v>
      </c>
    </row>
    <row r="15" spans="20:24" ht="11.25">
      <c r="T15" s="74">
        <f t="shared" si="3"/>
        <v>6</v>
      </c>
      <c r="U15" s="193">
        <f t="shared" si="4"/>
        <v>0</v>
      </c>
      <c r="V15" s="193" t="e">
        <f t="shared" si="0"/>
        <v>#DIV/0!</v>
      </c>
      <c r="W15" s="210" t="e">
        <f t="shared" si="1"/>
        <v>#DIV/0!</v>
      </c>
      <c r="X15" s="194" t="e">
        <f t="shared" si="2"/>
        <v>#DIV/0!</v>
      </c>
    </row>
    <row r="16" spans="20:24" ht="11.25">
      <c r="T16" s="74">
        <f t="shared" si="3"/>
        <v>7</v>
      </c>
      <c r="U16" s="193">
        <f t="shared" si="4"/>
        <v>0</v>
      </c>
      <c r="V16" s="193" t="e">
        <f t="shared" si="0"/>
        <v>#DIV/0!</v>
      </c>
      <c r="W16" s="210" t="e">
        <f t="shared" si="1"/>
        <v>#DIV/0!</v>
      </c>
      <c r="X16" s="194" t="e">
        <f t="shared" si="2"/>
        <v>#DIV/0!</v>
      </c>
    </row>
    <row r="17" spans="20:24" ht="11.25">
      <c r="T17" s="74">
        <f t="shared" si="3"/>
        <v>8</v>
      </c>
      <c r="U17" s="193">
        <f t="shared" si="4"/>
        <v>0</v>
      </c>
      <c r="V17" s="193" t="e">
        <f t="shared" si="0"/>
        <v>#DIV/0!</v>
      </c>
      <c r="W17" s="210" t="e">
        <f t="shared" si="1"/>
        <v>#DIV/0!</v>
      </c>
      <c r="X17" s="194" t="e">
        <f t="shared" si="2"/>
        <v>#DIV/0!</v>
      </c>
    </row>
    <row r="18" spans="20:24" ht="11.25">
      <c r="T18" s="74">
        <f t="shared" si="3"/>
        <v>9</v>
      </c>
      <c r="U18" s="193">
        <f t="shared" si="4"/>
        <v>0</v>
      </c>
      <c r="V18" s="193" t="e">
        <f t="shared" si="0"/>
        <v>#DIV/0!</v>
      </c>
      <c r="W18" s="210" t="e">
        <f t="shared" si="1"/>
        <v>#DIV/0!</v>
      </c>
      <c r="X18" s="194" t="e">
        <f t="shared" si="2"/>
        <v>#DIV/0!</v>
      </c>
    </row>
    <row r="19" spans="20:24" ht="11.25">
      <c r="T19" s="74">
        <f t="shared" si="3"/>
        <v>10</v>
      </c>
      <c r="U19" s="193">
        <f t="shared" si="4"/>
        <v>0</v>
      </c>
      <c r="V19" s="193" t="e">
        <f t="shared" si="0"/>
        <v>#DIV/0!</v>
      </c>
      <c r="W19" s="210" t="e">
        <f t="shared" si="1"/>
        <v>#DIV/0!</v>
      </c>
      <c r="X19" s="194" t="e">
        <f t="shared" si="2"/>
        <v>#DIV/0!</v>
      </c>
    </row>
    <row r="20" spans="20:24" ht="11.25">
      <c r="T20" s="74">
        <f t="shared" si="3"/>
        <v>11</v>
      </c>
      <c r="U20" s="193">
        <f t="shared" si="4"/>
        <v>0</v>
      </c>
      <c r="V20" s="193" t="e">
        <f t="shared" si="0"/>
        <v>#DIV/0!</v>
      </c>
      <c r="W20" s="210" t="e">
        <f t="shared" si="1"/>
        <v>#DIV/0!</v>
      </c>
      <c r="X20" s="194" t="e">
        <f t="shared" si="2"/>
        <v>#DIV/0!</v>
      </c>
    </row>
    <row r="21" spans="20:24" ht="11.25">
      <c r="T21" s="74">
        <f t="shared" si="3"/>
        <v>12</v>
      </c>
      <c r="U21" s="193">
        <f t="shared" si="4"/>
        <v>0</v>
      </c>
      <c r="V21" s="193" t="e">
        <f t="shared" si="0"/>
        <v>#DIV/0!</v>
      </c>
      <c r="W21" s="210" t="e">
        <f t="shared" si="1"/>
        <v>#DIV/0!</v>
      </c>
      <c r="X21" s="194" t="e">
        <f t="shared" si="2"/>
        <v>#DIV/0!</v>
      </c>
    </row>
    <row r="22" spans="20:24" ht="11.25">
      <c r="T22" s="74">
        <f t="shared" si="3"/>
        <v>13</v>
      </c>
      <c r="U22" s="193">
        <f t="shared" si="4"/>
        <v>0</v>
      </c>
      <c r="V22" s="193" t="e">
        <f t="shared" si="0"/>
        <v>#DIV/0!</v>
      </c>
      <c r="W22" s="210" t="e">
        <f t="shared" si="1"/>
        <v>#DIV/0!</v>
      </c>
      <c r="X22" s="194" t="e">
        <f t="shared" si="2"/>
        <v>#DIV/0!</v>
      </c>
    </row>
    <row r="23" spans="20:24" ht="11.25">
      <c r="T23" s="74">
        <f t="shared" si="3"/>
        <v>14</v>
      </c>
      <c r="U23" s="193">
        <f t="shared" si="4"/>
        <v>0</v>
      </c>
      <c r="V23" s="193" t="e">
        <f t="shared" si="0"/>
        <v>#DIV/0!</v>
      </c>
      <c r="W23" s="210" t="e">
        <f t="shared" si="1"/>
        <v>#DIV/0!</v>
      </c>
      <c r="X23" s="194" t="e">
        <f t="shared" si="2"/>
        <v>#DIV/0!</v>
      </c>
    </row>
    <row r="24" spans="20:24" ht="11.25">
      <c r="T24" s="74">
        <f t="shared" si="3"/>
        <v>15</v>
      </c>
      <c r="U24" s="193">
        <f t="shared" si="4"/>
        <v>0</v>
      </c>
      <c r="V24" s="193" t="e">
        <f t="shared" si="0"/>
        <v>#DIV/0!</v>
      </c>
      <c r="W24" s="210" t="e">
        <f t="shared" si="1"/>
        <v>#DIV/0!</v>
      </c>
      <c r="X24" s="194" t="e">
        <f t="shared" si="2"/>
        <v>#DIV/0!</v>
      </c>
    </row>
    <row r="25" spans="20:24" ht="11.25">
      <c r="T25" s="74">
        <f t="shared" si="3"/>
        <v>16</v>
      </c>
      <c r="U25" s="193">
        <f t="shared" si="4"/>
        <v>0</v>
      </c>
      <c r="V25" s="193" t="e">
        <f t="shared" si="0"/>
        <v>#DIV/0!</v>
      </c>
      <c r="W25" s="210" t="e">
        <f t="shared" si="1"/>
        <v>#DIV/0!</v>
      </c>
      <c r="X25" s="194" t="e">
        <f t="shared" si="2"/>
        <v>#DIV/0!</v>
      </c>
    </row>
    <row r="26" spans="20:24" ht="11.25">
      <c r="T26" s="74">
        <f t="shared" si="3"/>
        <v>17</v>
      </c>
      <c r="U26" s="193">
        <f t="shared" si="4"/>
        <v>0</v>
      </c>
      <c r="V26" s="193" t="e">
        <f t="shared" si="0"/>
        <v>#DIV/0!</v>
      </c>
      <c r="W26" s="210" t="e">
        <f t="shared" si="1"/>
        <v>#DIV/0!</v>
      </c>
      <c r="X26" s="194" t="e">
        <f t="shared" si="2"/>
        <v>#DIV/0!</v>
      </c>
    </row>
    <row r="27" spans="20:24" ht="11.25">
      <c r="T27" s="74">
        <f t="shared" si="3"/>
        <v>18</v>
      </c>
      <c r="U27" s="193">
        <f t="shared" si="4"/>
        <v>0</v>
      </c>
      <c r="V27" s="193" t="e">
        <f t="shared" si="0"/>
        <v>#DIV/0!</v>
      </c>
      <c r="W27" s="210" t="e">
        <f t="shared" si="1"/>
        <v>#DIV/0!</v>
      </c>
      <c r="X27" s="194" t="e">
        <f t="shared" si="2"/>
        <v>#DIV/0!</v>
      </c>
    </row>
    <row r="28" spans="20:24" ht="11.25">
      <c r="T28" s="74">
        <f t="shared" si="3"/>
        <v>19</v>
      </c>
      <c r="U28" s="193">
        <f t="shared" si="4"/>
        <v>0</v>
      </c>
      <c r="V28" s="193" t="e">
        <f t="shared" si="0"/>
        <v>#DIV/0!</v>
      </c>
      <c r="W28" s="210" t="e">
        <f t="shared" si="1"/>
        <v>#DIV/0!</v>
      </c>
      <c r="X28" s="194" t="e">
        <f t="shared" si="2"/>
        <v>#DIV/0!</v>
      </c>
    </row>
    <row r="29" spans="20:24" ht="11.25">
      <c r="T29" s="74">
        <f t="shared" si="3"/>
        <v>20</v>
      </c>
      <c r="U29" s="193">
        <f t="shared" si="4"/>
        <v>0</v>
      </c>
      <c r="V29" s="193" t="e">
        <f t="shared" si="0"/>
        <v>#DIV/0!</v>
      </c>
      <c r="W29" s="210" t="e">
        <f t="shared" si="1"/>
        <v>#DIV/0!</v>
      </c>
      <c r="X29" s="194" t="e">
        <f t="shared" si="2"/>
        <v>#DIV/0!</v>
      </c>
    </row>
    <row r="30" spans="20:24" ht="11.25">
      <c r="T30" s="74">
        <f t="shared" si="3"/>
        <v>21</v>
      </c>
      <c r="U30" s="193">
        <f t="shared" si="4"/>
        <v>0</v>
      </c>
      <c r="V30" s="193" t="e">
        <f t="shared" si="0"/>
        <v>#DIV/0!</v>
      </c>
      <c r="W30" s="210" t="e">
        <f t="shared" si="1"/>
        <v>#DIV/0!</v>
      </c>
      <c r="X30" s="194" t="e">
        <f t="shared" si="2"/>
        <v>#DIV/0!</v>
      </c>
    </row>
    <row r="31" spans="20:24" ht="11.25">
      <c r="T31" s="74">
        <f t="shared" si="3"/>
        <v>22</v>
      </c>
      <c r="U31" s="193">
        <f t="shared" si="4"/>
        <v>0</v>
      </c>
      <c r="V31" s="193" t="e">
        <f t="shared" si="0"/>
        <v>#DIV/0!</v>
      </c>
      <c r="W31" s="210" t="e">
        <f t="shared" si="1"/>
        <v>#DIV/0!</v>
      </c>
      <c r="X31" s="194" t="e">
        <f t="shared" si="2"/>
        <v>#DIV/0!</v>
      </c>
    </row>
    <row r="32" spans="20:24" ht="11.25">
      <c r="T32" s="74">
        <f t="shared" si="3"/>
        <v>23</v>
      </c>
      <c r="U32" s="193">
        <f t="shared" si="4"/>
        <v>0</v>
      </c>
      <c r="V32" s="193" t="e">
        <f t="shared" si="0"/>
        <v>#DIV/0!</v>
      </c>
      <c r="W32" s="210" t="e">
        <f t="shared" si="1"/>
        <v>#DIV/0!</v>
      </c>
      <c r="X32" s="194" t="e">
        <f t="shared" si="2"/>
        <v>#DIV/0!</v>
      </c>
    </row>
    <row r="33" spans="20:24" ht="11.25">
      <c r="T33" s="74">
        <f t="shared" si="3"/>
        <v>24</v>
      </c>
      <c r="U33" s="193">
        <f t="shared" si="4"/>
        <v>0</v>
      </c>
      <c r="V33" s="193" t="e">
        <f t="shared" si="0"/>
        <v>#DIV/0!</v>
      </c>
      <c r="W33" s="210" t="e">
        <f t="shared" si="1"/>
        <v>#DIV/0!</v>
      </c>
      <c r="X33" s="194" t="e">
        <f t="shared" si="2"/>
        <v>#DIV/0!</v>
      </c>
    </row>
    <row r="34" spans="20:24" ht="11.25">
      <c r="T34" s="74">
        <f t="shared" si="3"/>
        <v>25</v>
      </c>
      <c r="U34" s="193">
        <f t="shared" si="4"/>
        <v>0</v>
      </c>
      <c r="V34" s="193" t="e">
        <f t="shared" si="0"/>
        <v>#DIV/0!</v>
      </c>
      <c r="W34" s="210" t="e">
        <f t="shared" si="1"/>
        <v>#DIV/0!</v>
      </c>
      <c r="X34" s="194" t="e">
        <f t="shared" si="2"/>
        <v>#DIV/0!</v>
      </c>
    </row>
    <row r="35" spans="20:24" ht="11.25">
      <c r="T35" s="74">
        <f t="shared" si="3"/>
        <v>26</v>
      </c>
      <c r="U35" s="193">
        <f t="shared" si="4"/>
        <v>0</v>
      </c>
      <c r="V35" s="193" t="e">
        <f t="shared" si="0"/>
        <v>#DIV/0!</v>
      </c>
      <c r="W35" s="210" t="e">
        <f t="shared" si="1"/>
        <v>#DIV/0!</v>
      </c>
      <c r="X35" s="194" t="e">
        <f t="shared" si="2"/>
        <v>#DIV/0!</v>
      </c>
    </row>
    <row r="36" spans="20:24" ht="11.25">
      <c r="T36" s="74">
        <f t="shared" si="3"/>
        <v>27</v>
      </c>
      <c r="U36" s="193">
        <f t="shared" si="4"/>
        <v>0</v>
      </c>
      <c r="V36" s="193" t="e">
        <f t="shared" si="0"/>
        <v>#DIV/0!</v>
      </c>
      <c r="W36" s="210" t="e">
        <f t="shared" si="1"/>
        <v>#DIV/0!</v>
      </c>
      <c r="X36" s="194" t="e">
        <f t="shared" si="2"/>
        <v>#DIV/0!</v>
      </c>
    </row>
    <row r="37" spans="20:24" ht="11.25">
      <c r="T37" s="74">
        <f t="shared" si="3"/>
        <v>28</v>
      </c>
      <c r="U37" s="193">
        <f t="shared" si="4"/>
        <v>0</v>
      </c>
      <c r="V37" s="193" t="e">
        <f t="shared" si="0"/>
        <v>#DIV/0!</v>
      </c>
      <c r="W37" s="210" t="e">
        <f t="shared" si="1"/>
        <v>#DIV/0!</v>
      </c>
      <c r="X37" s="194" t="e">
        <f t="shared" si="2"/>
        <v>#DIV/0!</v>
      </c>
    </row>
    <row r="38" spans="20:24" ht="11.25">
      <c r="T38" s="74">
        <f t="shared" si="3"/>
        <v>29</v>
      </c>
      <c r="U38" s="193">
        <f t="shared" si="4"/>
        <v>0</v>
      </c>
      <c r="V38" s="193" t="e">
        <f t="shared" si="0"/>
        <v>#DIV/0!</v>
      </c>
      <c r="W38" s="210" t="e">
        <f t="shared" si="1"/>
        <v>#DIV/0!</v>
      </c>
      <c r="X38" s="194" t="e">
        <f t="shared" si="2"/>
        <v>#DIV/0!</v>
      </c>
    </row>
    <row r="39" spans="20:24" ht="12" thickBot="1">
      <c r="T39" s="78">
        <f t="shared" si="3"/>
        <v>30</v>
      </c>
      <c r="U39" s="195">
        <f t="shared" si="4"/>
        <v>0</v>
      </c>
      <c r="V39" s="195" t="e">
        <f t="shared" si="0"/>
        <v>#DIV/0!</v>
      </c>
      <c r="W39" s="211" t="e">
        <f t="shared" si="1"/>
        <v>#DIV/0!</v>
      </c>
      <c r="X39" s="196" t="e">
        <f t="shared" si="2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X39"/>
  <sheetViews>
    <sheetView zoomScale="90" zoomScaleNormal="90" zoomScaleSheetLayoutView="10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8.5" style="0" customWidth="1"/>
    <col min="3" max="3" width="10.33203125" style="0" customWidth="1"/>
    <col min="4" max="4" width="11.66015625" style="0" customWidth="1"/>
    <col min="8" max="8" width="6.66015625" style="0" customWidth="1"/>
    <col min="21" max="21" width="15" style="0" customWidth="1"/>
    <col min="22" max="23" width="12" style="0" customWidth="1"/>
  </cols>
  <sheetData>
    <row r="1" ht="4.5" customHeight="1"/>
    <row r="2" spans="2:8" ht="15">
      <c r="B2" s="182">
        <f>'Frmt Baseln'!F9</f>
        <v>0</v>
      </c>
      <c r="C2" s="121"/>
      <c r="D2" s="121"/>
      <c r="E2" s="121"/>
      <c r="F2" s="121"/>
      <c r="G2" s="121"/>
      <c r="H2" s="121"/>
    </row>
    <row r="3" spans="2:8" ht="15">
      <c r="B3" s="182" t="s">
        <v>105</v>
      </c>
      <c r="C3" s="121"/>
      <c r="D3" s="121"/>
      <c r="E3" s="121"/>
      <c r="F3" s="121"/>
      <c r="G3" s="121"/>
      <c r="H3" s="121"/>
    </row>
    <row r="4" spans="2:20" ht="12.75">
      <c r="B4" s="183" t="s">
        <v>95</v>
      </c>
      <c r="C4" s="121"/>
      <c r="D4" s="121"/>
      <c r="E4" s="121"/>
      <c r="F4" s="121"/>
      <c r="G4" s="121"/>
      <c r="H4" s="121"/>
      <c r="T4" s="201" t="s">
        <v>96</v>
      </c>
    </row>
    <row r="5" spans="2:8" ht="6" customHeight="1" thickBot="1">
      <c r="B5" s="119"/>
      <c r="C5" s="119"/>
      <c r="D5" s="119"/>
      <c r="E5" s="119"/>
      <c r="F5" s="119"/>
      <c r="G5" s="119"/>
      <c r="H5" s="119"/>
    </row>
    <row r="6" spans="3:23" ht="14.25" customHeight="1" thickBot="1" thickTop="1">
      <c r="C6" s="187" t="s">
        <v>94</v>
      </c>
      <c r="D6" s="188" t="s">
        <v>90</v>
      </c>
      <c r="E6" s="205" t="s">
        <v>91</v>
      </c>
      <c r="F6" s="208" t="s">
        <v>106</v>
      </c>
      <c r="G6" s="119"/>
      <c r="H6" s="119"/>
      <c r="U6" s="199" t="s">
        <v>97</v>
      </c>
      <c r="V6" s="190">
        <f>ROUNDUP(Pop5HisCap,-2)</f>
        <v>0</v>
      </c>
      <c r="W6" s="191"/>
    </row>
    <row r="7" spans="3:23" ht="14.25" customHeight="1" thickBot="1">
      <c r="C7" s="185" t="s">
        <v>7</v>
      </c>
      <c r="D7" s="186">
        <f>'Frmt Baseln'!G26</f>
        <v>0</v>
      </c>
      <c r="E7" s="206">
        <f>'Frmt Baseln'!G24</f>
        <v>0</v>
      </c>
      <c r="F7" s="212">
        <f>'Frmt Baseln'!G25</f>
        <v>0</v>
      </c>
      <c r="G7" s="119"/>
      <c r="H7" s="119"/>
      <c r="U7" s="200" t="s">
        <v>93</v>
      </c>
      <c r="V7" s="79">
        <f>IF(ROUND(D7,-2)=0,ROUND(D7,-1),ROUND(D7,-2))</f>
        <v>0</v>
      </c>
      <c r="W7" s="192">
        <f>IF(ROUND(V7,-2)=0,ROUND(V7,-1),ROUND(V7,-2))</f>
        <v>0</v>
      </c>
    </row>
    <row r="8" spans="3:8" ht="14.25" customHeight="1" thickBot="1" thickTop="1">
      <c r="C8" s="184" t="s">
        <v>10</v>
      </c>
      <c r="D8" s="202">
        <f>'Frmt Baseln'!F26</f>
        <v>0</v>
      </c>
      <c r="E8" s="207">
        <f>'Frmt Baseln'!F24</f>
        <v>0</v>
      </c>
      <c r="F8" s="213">
        <f>'Frmt Baseln'!F25</f>
        <v>0</v>
      </c>
      <c r="G8" s="119"/>
      <c r="H8" s="119"/>
    </row>
    <row r="9" spans="20:24" ht="12" thickTop="1">
      <c r="T9" s="189"/>
      <c r="U9" s="197" t="s">
        <v>92</v>
      </c>
      <c r="V9" s="197" t="s">
        <v>90</v>
      </c>
      <c r="W9" s="209" t="s">
        <v>91</v>
      </c>
      <c r="X9" s="198" t="s">
        <v>106</v>
      </c>
    </row>
    <row r="10" spans="20:24" ht="11.25">
      <c r="T10" s="74">
        <v>1</v>
      </c>
      <c r="U10" s="193">
        <v>0</v>
      </c>
      <c r="V10" s="193" t="e">
        <f aca="true" t="shared" si="0" ref="V10:V39">D$8*$U10/(1+D$8/D$7*$U10)</f>
        <v>#DIV/0!</v>
      </c>
      <c r="W10" s="210" t="e">
        <f aca="true" t="shared" si="1" ref="W10:W39">E$8*$U10/(1+E$8/E$7*$U10)</f>
        <v>#DIV/0!</v>
      </c>
      <c r="X10" s="194" t="e">
        <f aca="true" t="shared" si="2" ref="X10:X39">F$8*$U10/(1+F$8/F$7*$U10)</f>
        <v>#DIV/0!</v>
      </c>
    </row>
    <row r="11" spans="20:24" ht="11.25">
      <c r="T11" s="74">
        <f aca="true" t="shared" si="3" ref="T11:T39">+T10+1</f>
        <v>2</v>
      </c>
      <c r="U11" s="193">
        <f>$V$7/100+U10</f>
        <v>0</v>
      </c>
      <c r="V11" s="193" t="e">
        <f t="shared" si="0"/>
        <v>#DIV/0!</v>
      </c>
      <c r="W11" s="210" t="e">
        <f t="shared" si="1"/>
        <v>#DIV/0!</v>
      </c>
      <c r="X11" s="194" t="e">
        <f t="shared" si="2"/>
        <v>#DIV/0!</v>
      </c>
    </row>
    <row r="12" spans="20:24" ht="11.25">
      <c r="T12" s="74">
        <f t="shared" si="3"/>
        <v>3</v>
      </c>
      <c r="U12" s="193">
        <f aca="true" t="shared" si="4" ref="U12:U39">$V$7/28+U11</f>
        <v>0</v>
      </c>
      <c r="V12" s="193" t="e">
        <f t="shared" si="0"/>
        <v>#DIV/0!</v>
      </c>
      <c r="W12" s="210" t="e">
        <f t="shared" si="1"/>
        <v>#DIV/0!</v>
      </c>
      <c r="X12" s="194" t="e">
        <f t="shared" si="2"/>
        <v>#DIV/0!</v>
      </c>
    </row>
    <row r="13" spans="20:24" ht="11.25">
      <c r="T13" s="74">
        <f t="shared" si="3"/>
        <v>4</v>
      </c>
      <c r="U13" s="193">
        <f t="shared" si="4"/>
        <v>0</v>
      </c>
      <c r="V13" s="193" t="e">
        <f t="shared" si="0"/>
        <v>#DIV/0!</v>
      </c>
      <c r="W13" s="210" t="e">
        <f t="shared" si="1"/>
        <v>#DIV/0!</v>
      </c>
      <c r="X13" s="194" t="e">
        <f t="shared" si="2"/>
        <v>#DIV/0!</v>
      </c>
    </row>
    <row r="14" spans="20:24" ht="11.25">
      <c r="T14" s="74">
        <f t="shared" si="3"/>
        <v>5</v>
      </c>
      <c r="U14" s="193">
        <f t="shared" si="4"/>
        <v>0</v>
      </c>
      <c r="V14" s="193" t="e">
        <f t="shared" si="0"/>
        <v>#DIV/0!</v>
      </c>
      <c r="W14" s="210" t="e">
        <f t="shared" si="1"/>
        <v>#DIV/0!</v>
      </c>
      <c r="X14" s="194" t="e">
        <f t="shared" si="2"/>
        <v>#DIV/0!</v>
      </c>
    </row>
    <row r="15" spans="20:24" ht="11.25">
      <c r="T15" s="74">
        <f t="shared" si="3"/>
        <v>6</v>
      </c>
      <c r="U15" s="193">
        <f t="shared" si="4"/>
        <v>0</v>
      </c>
      <c r="V15" s="193" t="e">
        <f t="shared" si="0"/>
        <v>#DIV/0!</v>
      </c>
      <c r="W15" s="210" t="e">
        <f t="shared" si="1"/>
        <v>#DIV/0!</v>
      </c>
      <c r="X15" s="194" t="e">
        <f t="shared" si="2"/>
        <v>#DIV/0!</v>
      </c>
    </row>
    <row r="16" spans="20:24" ht="11.25">
      <c r="T16" s="74">
        <f t="shared" si="3"/>
        <v>7</v>
      </c>
      <c r="U16" s="193">
        <f t="shared" si="4"/>
        <v>0</v>
      </c>
      <c r="V16" s="193" t="e">
        <f t="shared" si="0"/>
        <v>#DIV/0!</v>
      </c>
      <c r="W16" s="210" t="e">
        <f t="shared" si="1"/>
        <v>#DIV/0!</v>
      </c>
      <c r="X16" s="194" t="e">
        <f t="shared" si="2"/>
        <v>#DIV/0!</v>
      </c>
    </row>
    <row r="17" spans="20:24" ht="11.25">
      <c r="T17" s="74">
        <f t="shared" si="3"/>
        <v>8</v>
      </c>
      <c r="U17" s="193">
        <f t="shared" si="4"/>
        <v>0</v>
      </c>
      <c r="V17" s="193" t="e">
        <f t="shared" si="0"/>
        <v>#DIV/0!</v>
      </c>
      <c r="W17" s="210" t="e">
        <f t="shared" si="1"/>
        <v>#DIV/0!</v>
      </c>
      <c r="X17" s="194" t="e">
        <f t="shared" si="2"/>
        <v>#DIV/0!</v>
      </c>
    </row>
    <row r="18" spans="20:24" ht="11.25">
      <c r="T18" s="74">
        <f t="shared" si="3"/>
        <v>9</v>
      </c>
      <c r="U18" s="193">
        <f t="shared" si="4"/>
        <v>0</v>
      </c>
      <c r="V18" s="193" t="e">
        <f t="shared" si="0"/>
        <v>#DIV/0!</v>
      </c>
      <c r="W18" s="210" t="e">
        <f t="shared" si="1"/>
        <v>#DIV/0!</v>
      </c>
      <c r="X18" s="194" t="e">
        <f t="shared" si="2"/>
        <v>#DIV/0!</v>
      </c>
    </row>
    <row r="19" spans="20:24" ht="11.25">
      <c r="T19" s="74">
        <f t="shared" si="3"/>
        <v>10</v>
      </c>
      <c r="U19" s="193">
        <f t="shared" si="4"/>
        <v>0</v>
      </c>
      <c r="V19" s="193" t="e">
        <f t="shared" si="0"/>
        <v>#DIV/0!</v>
      </c>
      <c r="W19" s="210" t="e">
        <f t="shared" si="1"/>
        <v>#DIV/0!</v>
      </c>
      <c r="X19" s="194" t="e">
        <f t="shared" si="2"/>
        <v>#DIV/0!</v>
      </c>
    </row>
    <row r="20" spans="20:24" ht="11.25">
      <c r="T20" s="74">
        <f t="shared" si="3"/>
        <v>11</v>
      </c>
      <c r="U20" s="193">
        <f t="shared" si="4"/>
        <v>0</v>
      </c>
      <c r="V20" s="193" t="e">
        <f t="shared" si="0"/>
        <v>#DIV/0!</v>
      </c>
      <c r="W20" s="210" t="e">
        <f t="shared" si="1"/>
        <v>#DIV/0!</v>
      </c>
      <c r="X20" s="194" t="e">
        <f t="shared" si="2"/>
        <v>#DIV/0!</v>
      </c>
    </row>
    <row r="21" spans="20:24" ht="11.25">
      <c r="T21" s="74">
        <f t="shared" si="3"/>
        <v>12</v>
      </c>
      <c r="U21" s="193">
        <f t="shared" si="4"/>
        <v>0</v>
      </c>
      <c r="V21" s="193" t="e">
        <f t="shared" si="0"/>
        <v>#DIV/0!</v>
      </c>
      <c r="W21" s="210" t="e">
        <f t="shared" si="1"/>
        <v>#DIV/0!</v>
      </c>
      <c r="X21" s="194" t="e">
        <f t="shared" si="2"/>
        <v>#DIV/0!</v>
      </c>
    </row>
    <row r="22" spans="20:24" ht="11.25">
      <c r="T22" s="74">
        <f t="shared" si="3"/>
        <v>13</v>
      </c>
      <c r="U22" s="193">
        <f t="shared" si="4"/>
        <v>0</v>
      </c>
      <c r="V22" s="193" t="e">
        <f t="shared" si="0"/>
        <v>#DIV/0!</v>
      </c>
      <c r="W22" s="210" t="e">
        <f t="shared" si="1"/>
        <v>#DIV/0!</v>
      </c>
      <c r="X22" s="194" t="e">
        <f t="shared" si="2"/>
        <v>#DIV/0!</v>
      </c>
    </row>
    <row r="23" spans="20:24" ht="11.25">
      <c r="T23" s="74">
        <f t="shared" si="3"/>
        <v>14</v>
      </c>
      <c r="U23" s="193">
        <f t="shared" si="4"/>
        <v>0</v>
      </c>
      <c r="V23" s="193" t="e">
        <f t="shared" si="0"/>
        <v>#DIV/0!</v>
      </c>
      <c r="W23" s="210" t="e">
        <f t="shared" si="1"/>
        <v>#DIV/0!</v>
      </c>
      <c r="X23" s="194" t="e">
        <f t="shared" si="2"/>
        <v>#DIV/0!</v>
      </c>
    </row>
    <row r="24" spans="20:24" ht="11.25">
      <c r="T24" s="74">
        <f t="shared" si="3"/>
        <v>15</v>
      </c>
      <c r="U24" s="193">
        <f t="shared" si="4"/>
        <v>0</v>
      </c>
      <c r="V24" s="193" t="e">
        <f t="shared" si="0"/>
        <v>#DIV/0!</v>
      </c>
      <c r="W24" s="210" t="e">
        <f t="shared" si="1"/>
        <v>#DIV/0!</v>
      </c>
      <c r="X24" s="194" t="e">
        <f t="shared" si="2"/>
        <v>#DIV/0!</v>
      </c>
    </row>
    <row r="25" spans="20:24" ht="11.25">
      <c r="T25" s="74">
        <f t="shared" si="3"/>
        <v>16</v>
      </c>
      <c r="U25" s="193">
        <f t="shared" si="4"/>
        <v>0</v>
      </c>
      <c r="V25" s="193" t="e">
        <f t="shared" si="0"/>
        <v>#DIV/0!</v>
      </c>
      <c r="W25" s="210" t="e">
        <f t="shared" si="1"/>
        <v>#DIV/0!</v>
      </c>
      <c r="X25" s="194" t="e">
        <f t="shared" si="2"/>
        <v>#DIV/0!</v>
      </c>
    </row>
    <row r="26" spans="20:24" ht="11.25">
      <c r="T26" s="74">
        <f t="shared" si="3"/>
        <v>17</v>
      </c>
      <c r="U26" s="193">
        <f t="shared" si="4"/>
        <v>0</v>
      </c>
      <c r="V26" s="193" t="e">
        <f t="shared" si="0"/>
        <v>#DIV/0!</v>
      </c>
      <c r="W26" s="210" t="e">
        <f t="shared" si="1"/>
        <v>#DIV/0!</v>
      </c>
      <c r="X26" s="194" t="e">
        <f t="shared" si="2"/>
        <v>#DIV/0!</v>
      </c>
    </row>
    <row r="27" spans="20:24" ht="11.25">
      <c r="T27" s="74">
        <f t="shared" si="3"/>
        <v>18</v>
      </c>
      <c r="U27" s="193">
        <f t="shared" si="4"/>
        <v>0</v>
      </c>
      <c r="V27" s="193" t="e">
        <f t="shared" si="0"/>
        <v>#DIV/0!</v>
      </c>
      <c r="W27" s="210" t="e">
        <f t="shared" si="1"/>
        <v>#DIV/0!</v>
      </c>
      <c r="X27" s="194" t="e">
        <f t="shared" si="2"/>
        <v>#DIV/0!</v>
      </c>
    </row>
    <row r="28" spans="20:24" ht="11.25">
      <c r="T28" s="74">
        <f t="shared" si="3"/>
        <v>19</v>
      </c>
      <c r="U28" s="193">
        <f t="shared" si="4"/>
        <v>0</v>
      </c>
      <c r="V28" s="193" t="e">
        <f t="shared" si="0"/>
        <v>#DIV/0!</v>
      </c>
      <c r="W28" s="210" t="e">
        <f t="shared" si="1"/>
        <v>#DIV/0!</v>
      </c>
      <c r="X28" s="194" t="e">
        <f t="shared" si="2"/>
        <v>#DIV/0!</v>
      </c>
    </row>
    <row r="29" spans="20:24" ht="11.25">
      <c r="T29" s="74">
        <f t="shared" si="3"/>
        <v>20</v>
      </c>
      <c r="U29" s="193">
        <f t="shared" si="4"/>
        <v>0</v>
      </c>
      <c r="V29" s="193" t="e">
        <f t="shared" si="0"/>
        <v>#DIV/0!</v>
      </c>
      <c r="W29" s="210" t="e">
        <f t="shared" si="1"/>
        <v>#DIV/0!</v>
      </c>
      <c r="X29" s="194" t="e">
        <f t="shared" si="2"/>
        <v>#DIV/0!</v>
      </c>
    </row>
    <row r="30" spans="20:24" ht="11.25">
      <c r="T30" s="74">
        <f t="shared" si="3"/>
        <v>21</v>
      </c>
      <c r="U30" s="193">
        <f t="shared" si="4"/>
        <v>0</v>
      </c>
      <c r="V30" s="193" t="e">
        <f t="shared" si="0"/>
        <v>#DIV/0!</v>
      </c>
      <c r="W30" s="210" t="e">
        <f t="shared" si="1"/>
        <v>#DIV/0!</v>
      </c>
      <c r="X30" s="194" t="e">
        <f t="shared" si="2"/>
        <v>#DIV/0!</v>
      </c>
    </row>
    <row r="31" spans="20:24" ht="11.25">
      <c r="T31" s="74">
        <f t="shared" si="3"/>
        <v>22</v>
      </c>
      <c r="U31" s="193">
        <f t="shared" si="4"/>
        <v>0</v>
      </c>
      <c r="V31" s="193" t="e">
        <f t="shared" si="0"/>
        <v>#DIV/0!</v>
      </c>
      <c r="W31" s="210" t="e">
        <f t="shared" si="1"/>
        <v>#DIV/0!</v>
      </c>
      <c r="X31" s="194" t="e">
        <f t="shared" si="2"/>
        <v>#DIV/0!</v>
      </c>
    </row>
    <row r="32" spans="20:24" ht="11.25">
      <c r="T32" s="74">
        <f t="shared" si="3"/>
        <v>23</v>
      </c>
      <c r="U32" s="193">
        <f t="shared" si="4"/>
        <v>0</v>
      </c>
      <c r="V32" s="193" t="e">
        <f t="shared" si="0"/>
        <v>#DIV/0!</v>
      </c>
      <c r="W32" s="210" t="e">
        <f t="shared" si="1"/>
        <v>#DIV/0!</v>
      </c>
      <c r="X32" s="194" t="e">
        <f t="shared" si="2"/>
        <v>#DIV/0!</v>
      </c>
    </row>
    <row r="33" spans="20:24" ht="11.25">
      <c r="T33" s="74">
        <f t="shared" si="3"/>
        <v>24</v>
      </c>
      <c r="U33" s="193">
        <f t="shared" si="4"/>
        <v>0</v>
      </c>
      <c r="V33" s="193" t="e">
        <f t="shared" si="0"/>
        <v>#DIV/0!</v>
      </c>
      <c r="W33" s="210" t="e">
        <f t="shared" si="1"/>
        <v>#DIV/0!</v>
      </c>
      <c r="X33" s="194" t="e">
        <f t="shared" si="2"/>
        <v>#DIV/0!</v>
      </c>
    </row>
    <row r="34" spans="20:24" ht="11.25">
      <c r="T34" s="74">
        <f t="shared" si="3"/>
        <v>25</v>
      </c>
      <c r="U34" s="193">
        <f t="shared" si="4"/>
        <v>0</v>
      </c>
      <c r="V34" s="193" t="e">
        <f t="shared" si="0"/>
        <v>#DIV/0!</v>
      </c>
      <c r="W34" s="210" t="e">
        <f t="shared" si="1"/>
        <v>#DIV/0!</v>
      </c>
      <c r="X34" s="194" t="e">
        <f t="shared" si="2"/>
        <v>#DIV/0!</v>
      </c>
    </row>
    <row r="35" spans="20:24" ht="11.25">
      <c r="T35" s="74">
        <f t="shared" si="3"/>
        <v>26</v>
      </c>
      <c r="U35" s="193">
        <f t="shared" si="4"/>
        <v>0</v>
      </c>
      <c r="V35" s="193" t="e">
        <f t="shared" si="0"/>
        <v>#DIV/0!</v>
      </c>
      <c r="W35" s="210" t="e">
        <f t="shared" si="1"/>
        <v>#DIV/0!</v>
      </c>
      <c r="X35" s="194" t="e">
        <f t="shared" si="2"/>
        <v>#DIV/0!</v>
      </c>
    </row>
    <row r="36" spans="20:24" ht="11.25">
      <c r="T36" s="74">
        <f t="shared" si="3"/>
        <v>27</v>
      </c>
      <c r="U36" s="193">
        <f t="shared" si="4"/>
        <v>0</v>
      </c>
      <c r="V36" s="193" t="e">
        <f t="shared" si="0"/>
        <v>#DIV/0!</v>
      </c>
      <c r="W36" s="210" t="e">
        <f t="shared" si="1"/>
        <v>#DIV/0!</v>
      </c>
      <c r="X36" s="194" t="e">
        <f t="shared" si="2"/>
        <v>#DIV/0!</v>
      </c>
    </row>
    <row r="37" spans="20:24" ht="11.25">
      <c r="T37" s="74">
        <f t="shared" si="3"/>
        <v>28</v>
      </c>
      <c r="U37" s="193">
        <f t="shared" si="4"/>
        <v>0</v>
      </c>
      <c r="V37" s="193" t="e">
        <f t="shared" si="0"/>
        <v>#DIV/0!</v>
      </c>
      <c r="W37" s="210" t="e">
        <f t="shared" si="1"/>
        <v>#DIV/0!</v>
      </c>
      <c r="X37" s="194" t="e">
        <f t="shared" si="2"/>
        <v>#DIV/0!</v>
      </c>
    </row>
    <row r="38" spans="20:24" ht="11.25">
      <c r="T38" s="74">
        <f t="shared" si="3"/>
        <v>29</v>
      </c>
      <c r="U38" s="193">
        <f t="shared" si="4"/>
        <v>0</v>
      </c>
      <c r="V38" s="193" t="e">
        <f t="shared" si="0"/>
        <v>#DIV/0!</v>
      </c>
      <c r="W38" s="210" t="e">
        <f t="shared" si="1"/>
        <v>#DIV/0!</v>
      </c>
      <c r="X38" s="194" t="e">
        <f t="shared" si="2"/>
        <v>#DIV/0!</v>
      </c>
    </row>
    <row r="39" spans="20:24" ht="12" thickBot="1">
      <c r="T39" s="78">
        <f t="shared" si="3"/>
        <v>30</v>
      </c>
      <c r="U39" s="195">
        <f t="shared" si="4"/>
        <v>0</v>
      </c>
      <c r="V39" s="195" t="e">
        <f t="shared" si="0"/>
        <v>#DIV/0!</v>
      </c>
      <c r="W39" s="211" t="e">
        <f t="shared" si="1"/>
        <v>#DIV/0!</v>
      </c>
      <c r="X39" s="196" t="e">
        <f t="shared" si="2"/>
        <v>#DIV/0!</v>
      </c>
    </row>
    <row r="40" ht="12" thickTop="1"/>
  </sheetData>
  <printOptions horizontalCentered="1"/>
  <pageMargins left="0.75" right="0.75" top="1" bottom="1" header="0.5" footer="0.5"/>
  <pageSetup fitToHeight="1" fitToWidth="1" horizontalDpi="300" verticalDpi="300" orientation="portrait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D30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3" style="30" customWidth="1"/>
    <col min="2" max="2" width="14.5" style="30" customWidth="1"/>
    <col min="3" max="3" width="12.66015625" style="30" customWidth="1"/>
    <col min="4" max="4" width="101.16015625" style="30" customWidth="1"/>
    <col min="5" max="5" width="3.83203125" style="30" customWidth="1"/>
    <col min="6" max="16384" width="9.33203125" style="30" customWidth="1"/>
  </cols>
  <sheetData>
    <row r="2" ht="15.75">
      <c r="B2" s="61" t="s">
        <v>110</v>
      </c>
    </row>
    <row r="3" ht="15.75">
      <c r="B3" s="61" t="s">
        <v>59</v>
      </c>
    </row>
    <row r="4" spans="2:4" ht="15.75">
      <c r="B4" s="220">
        <v>38063</v>
      </c>
      <c r="C4" s="221"/>
      <c r="D4" s="62" t="s">
        <v>58</v>
      </c>
    </row>
    <row r="5" ht="13.5" thickBot="1">
      <c r="B5" s="63"/>
    </row>
    <row r="6" spans="2:4" ht="16.5" thickTop="1">
      <c r="B6" s="218" t="s">
        <v>60</v>
      </c>
      <c r="C6" s="219"/>
      <c r="D6" s="215" t="str">
        <f ca="1">CELL("filename")</f>
        <v>L:\Depts\SCI-FI\SubbasinPlanning\Tools\EDT\Report Viewers\[Report3 3 Viewer v-1B.xls]Startup</v>
      </c>
    </row>
    <row r="7" spans="2:4" ht="15.75">
      <c r="B7" s="64"/>
      <c r="D7" s="216"/>
    </row>
    <row r="8" spans="2:4" ht="15.75">
      <c r="B8" s="64"/>
      <c r="D8" s="216"/>
    </row>
    <row r="9" spans="2:4" ht="16.5" thickBot="1">
      <c r="B9" s="64"/>
      <c r="D9" s="217"/>
    </row>
    <row r="10" ht="12" thickTop="1"/>
    <row r="11" spans="2:4" ht="19.5" customHeight="1">
      <c r="B11" s="222" t="s">
        <v>84</v>
      </c>
      <c r="C11" s="222"/>
      <c r="D11" s="150" t="s">
        <v>107</v>
      </c>
    </row>
    <row r="12" spans="2:3" ht="24.75" customHeight="1">
      <c r="B12" s="222"/>
      <c r="C12" s="222"/>
    </row>
    <row r="13" ht="24.75" customHeight="1" thickBot="1"/>
    <row r="14" spans="2:4" ht="24.75" customHeight="1" thickTop="1">
      <c r="B14" s="65" t="s">
        <v>61</v>
      </c>
      <c r="C14" s="66"/>
      <c r="D14" s="67"/>
    </row>
    <row r="15" spans="2:4" ht="24.75" customHeight="1" thickBot="1">
      <c r="B15" s="68" t="s">
        <v>62</v>
      </c>
      <c r="C15" s="69" t="s">
        <v>63</v>
      </c>
      <c r="D15" s="70" t="s">
        <v>64</v>
      </c>
    </row>
    <row r="16" spans="2:4" ht="24.75" customHeight="1" thickTop="1">
      <c r="B16" s="141" t="s">
        <v>99</v>
      </c>
      <c r="C16" s="142">
        <v>37446</v>
      </c>
      <c r="D16" s="143" t="s">
        <v>100</v>
      </c>
    </row>
    <row r="17" spans="2:4" ht="24.75" customHeight="1">
      <c r="B17" s="144" t="s">
        <v>108</v>
      </c>
      <c r="C17" s="145">
        <v>38063</v>
      </c>
      <c r="D17" s="146" t="s">
        <v>109</v>
      </c>
    </row>
    <row r="18" spans="2:4" ht="24.75" customHeight="1">
      <c r="B18" s="144"/>
      <c r="C18" s="145"/>
      <c r="D18" s="146"/>
    </row>
    <row r="19" spans="2:4" ht="24.75" customHeight="1" thickBot="1">
      <c r="B19" s="147"/>
      <c r="C19" s="148"/>
      <c r="D19" s="149"/>
    </row>
    <row r="20" spans="2:4" ht="24.75" customHeight="1" thickTop="1">
      <c r="B20" s="71"/>
      <c r="D20" s="47"/>
    </row>
    <row r="21" spans="2:4" ht="24.75" customHeight="1">
      <c r="B21" s="71"/>
      <c r="D21" s="47"/>
    </row>
    <row r="22" spans="2:4" ht="24.75" customHeight="1">
      <c r="B22" s="71"/>
      <c r="D22" s="47"/>
    </row>
    <row r="23" spans="2:4" ht="24.75" customHeight="1">
      <c r="B23" s="71"/>
      <c r="D23" s="47"/>
    </row>
    <row r="24" spans="2:4" ht="11.25">
      <c r="B24" s="71"/>
      <c r="D24" s="47"/>
    </row>
    <row r="25" ht="11.25">
      <c r="D25" s="47"/>
    </row>
    <row r="26" ht="11.25">
      <c r="D26" s="47"/>
    </row>
    <row r="27" ht="11.25">
      <c r="D27" s="47"/>
    </row>
    <row r="28" ht="11.25">
      <c r="D28" s="47"/>
    </row>
    <row r="29" ht="11.25">
      <c r="D29" s="47"/>
    </row>
    <row r="30" ht="11.25">
      <c r="D30" s="47"/>
    </row>
  </sheetData>
  <mergeCells count="4">
    <mergeCell ref="D6:D9"/>
    <mergeCell ref="B6:C6"/>
    <mergeCell ref="B4:C4"/>
    <mergeCell ref="B11:C12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C1:AF24"/>
  <sheetViews>
    <sheetView showOutlineSymbols="0" zoomScale="85" zoomScaleNormal="85" workbookViewId="0" topLeftCell="A1">
      <selection activeCell="A1" sqref="A1"/>
    </sheetView>
  </sheetViews>
  <sheetFormatPr defaultColWidth="9.33203125" defaultRowHeight="11.25"/>
  <cols>
    <col min="1" max="1" width="7.16015625" style="30" customWidth="1"/>
    <col min="2" max="6" width="9.33203125" style="30" customWidth="1"/>
    <col min="7" max="7" width="17.5" style="30" customWidth="1"/>
    <col min="8" max="8" width="5.16015625" style="30" customWidth="1"/>
    <col min="9" max="9" width="8.5" style="30" customWidth="1"/>
    <col min="10" max="10" width="55" style="30" customWidth="1"/>
    <col min="11" max="16384" width="9.33203125" style="30" customWidth="1"/>
  </cols>
  <sheetData>
    <row r="1" spans="26:32" ht="13.5" thickTop="1">
      <c r="Z1" s="99"/>
      <c r="AA1" s="100" t="s">
        <v>56</v>
      </c>
      <c r="AB1" s="101"/>
      <c r="AC1" s="101"/>
      <c r="AD1" s="101"/>
      <c r="AE1" s="101"/>
      <c r="AF1" s="102"/>
    </row>
    <row r="2" spans="26:32" ht="11.25">
      <c r="Z2" s="103"/>
      <c r="AA2" s="3"/>
      <c r="AB2" s="3"/>
      <c r="AC2" s="3"/>
      <c r="AD2" s="3"/>
      <c r="AE2" s="3"/>
      <c r="AF2" s="104"/>
    </row>
    <row r="3" spans="26:32" ht="11.25">
      <c r="Z3" s="103"/>
      <c r="AA3" s="3" t="s">
        <v>26</v>
      </c>
      <c r="AB3" s="3"/>
      <c r="AC3" s="3"/>
      <c r="AD3" s="3"/>
      <c r="AE3" s="3"/>
      <c r="AF3" s="104"/>
    </row>
    <row r="4" spans="26:32" ht="11.25">
      <c r="Z4" s="103"/>
      <c r="AA4" s="3" t="s">
        <v>67</v>
      </c>
      <c r="AB4" s="3">
        <v>0</v>
      </c>
      <c r="AC4" s="3"/>
      <c r="AD4" s="3"/>
      <c r="AE4" s="3"/>
      <c r="AF4" s="104"/>
    </row>
    <row r="5" spans="26:32" ht="12" thickBot="1">
      <c r="Z5" s="103"/>
      <c r="AA5" s="3" t="s">
        <v>27</v>
      </c>
      <c r="AB5" s="3">
        <v>1</v>
      </c>
      <c r="AC5" s="3"/>
      <c r="AD5" s="3"/>
      <c r="AE5" s="3"/>
      <c r="AF5" s="104"/>
    </row>
    <row r="6" spans="3:32" ht="12" thickTop="1">
      <c r="C6" s="105" t="s">
        <v>112</v>
      </c>
      <c r="D6" s="101"/>
      <c r="E6" s="101"/>
      <c r="F6" s="102"/>
      <c r="H6" s="223" t="s">
        <v>33</v>
      </c>
      <c r="I6" s="170" t="s">
        <v>9</v>
      </c>
      <c r="J6" s="151"/>
      <c r="K6" s="31"/>
      <c r="Z6" s="103"/>
      <c r="AA6" s="3" t="s">
        <v>28</v>
      </c>
      <c r="AB6" s="3">
        <v>2</v>
      </c>
      <c r="AC6" s="3"/>
      <c r="AD6" s="3"/>
      <c r="AE6" s="3"/>
      <c r="AF6" s="104"/>
    </row>
    <row r="7" spans="3:32" ht="12" thickBot="1">
      <c r="C7" s="106" t="s">
        <v>54</v>
      </c>
      <c r="D7" s="3"/>
      <c r="E7" s="3"/>
      <c r="F7" s="104"/>
      <c r="H7" s="224"/>
      <c r="I7" s="171" t="s">
        <v>32</v>
      </c>
      <c r="J7" s="152"/>
      <c r="Z7" s="103"/>
      <c r="AA7" s="3" t="s">
        <v>29</v>
      </c>
      <c r="AB7" s="3">
        <v>3</v>
      </c>
      <c r="AC7" s="3"/>
      <c r="AD7" s="3"/>
      <c r="AE7" s="3"/>
      <c r="AF7" s="104"/>
    </row>
    <row r="8" spans="3:32" ht="11.25">
      <c r="C8" s="103"/>
      <c r="D8" s="3"/>
      <c r="E8" s="3"/>
      <c r="F8" s="104"/>
      <c r="H8" s="156"/>
      <c r="I8" s="172"/>
      <c r="J8" s="157"/>
      <c r="Z8" s="103"/>
      <c r="AA8" s="3" t="s">
        <v>30</v>
      </c>
      <c r="AB8" s="3">
        <v>4</v>
      </c>
      <c r="AC8" s="3"/>
      <c r="AD8" s="3"/>
      <c r="AE8" s="3"/>
      <c r="AF8" s="104"/>
    </row>
    <row r="9" spans="3:32" ht="11.25">
      <c r="C9" s="106" t="s">
        <v>55</v>
      </c>
      <c r="D9" s="3"/>
      <c r="E9" s="3"/>
      <c r="F9" s="104"/>
      <c r="H9" s="158"/>
      <c r="I9" s="173"/>
      <c r="J9" s="159"/>
      <c r="Z9" s="103"/>
      <c r="AA9" s="3" t="s">
        <v>31</v>
      </c>
      <c r="AB9" s="3">
        <v>5</v>
      </c>
      <c r="AC9" s="3"/>
      <c r="AD9" s="3"/>
      <c r="AE9" s="3"/>
      <c r="AF9" s="104"/>
    </row>
    <row r="10" spans="3:32" ht="11.25">
      <c r="C10" s="103"/>
      <c r="D10" s="107">
        <v>0</v>
      </c>
      <c r="E10" s="3"/>
      <c r="F10" s="104"/>
      <c r="H10" s="158"/>
      <c r="I10" s="173"/>
      <c r="J10" s="159"/>
      <c r="Z10" s="103"/>
      <c r="AA10" s="3" t="s">
        <v>9</v>
      </c>
      <c r="AB10" s="3"/>
      <c r="AC10" s="3"/>
      <c r="AD10" s="3"/>
      <c r="AE10" s="3"/>
      <c r="AF10" s="104"/>
    </row>
    <row r="11" spans="3:32" ht="12" thickBot="1">
      <c r="C11" s="108"/>
      <c r="D11" s="109"/>
      <c r="E11" s="109"/>
      <c r="F11" s="110"/>
      <c r="H11" s="158"/>
      <c r="I11" s="173"/>
      <c r="J11" s="159"/>
      <c r="Z11" s="103"/>
      <c r="AA11" s="3" t="s">
        <v>33</v>
      </c>
      <c r="AB11" s="3" t="s">
        <v>32</v>
      </c>
      <c r="AC11" s="3"/>
      <c r="AD11" s="3"/>
      <c r="AE11" s="3"/>
      <c r="AF11" s="104"/>
    </row>
    <row r="12" spans="8:32" ht="12.75" thickBot="1" thickTop="1">
      <c r="H12" s="160"/>
      <c r="I12" s="174"/>
      <c r="J12" s="161"/>
      <c r="Z12" s="103"/>
      <c r="AA12" s="111"/>
      <c r="AB12" s="3"/>
      <c r="AC12" s="3"/>
      <c r="AD12" s="3"/>
      <c r="AE12" s="3"/>
      <c r="AF12" s="104"/>
    </row>
    <row r="13" spans="3:32" ht="16.5" customHeight="1" thickTop="1">
      <c r="C13" s="225" t="s">
        <v>58</v>
      </c>
      <c r="D13" s="226"/>
      <c r="E13" s="226"/>
      <c r="F13" s="227"/>
      <c r="Z13" s="103"/>
      <c r="AA13" s="111"/>
      <c r="AB13" s="3"/>
      <c r="AC13" s="3"/>
      <c r="AD13" s="3"/>
      <c r="AE13" s="3"/>
      <c r="AF13" s="104"/>
    </row>
    <row r="14" spans="3:32" ht="15.75" customHeight="1" thickBot="1">
      <c r="C14" s="228"/>
      <c r="D14" s="229"/>
      <c r="E14" s="229"/>
      <c r="F14" s="230"/>
      <c r="Z14" s="103"/>
      <c r="AA14" s="111"/>
      <c r="AB14" s="3"/>
      <c r="AC14" s="3"/>
      <c r="AD14" s="3"/>
      <c r="AE14" s="3"/>
      <c r="AF14" s="104"/>
    </row>
    <row r="15" spans="8:32" ht="12" customHeight="1" thickBot="1" thickTop="1">
      <c r="H15" s="163"/>
      <c r="I15" s="164" t="s">
        <v>85</v>
      </c>
      <c r="J15" s="167"/>
      <c r="Z15" s="103"/>
      <c r="AA15" s="111"/>
      <c r="AB15" s="3"/>
      <c r="AC15" s="3"/>
      <c r="AD15" s="3"/>
      <c r="AE15" s="3"/>
      <c r="AF15" s="104"/>
    </row>
    <row r="16" spans="3:32" ht="12" customHeight="1" thickTop="1">
      <c r="C16" s="231" t="s">
        <v>57</v>
      </c>
      <c r="D16" s="232"/>
      <c r="E16" s="232"/>
      <c r="F16" s="233"/>
      <c r="H16" s="165"/>
      <c r="I16" s="166" t="s">
        <v>88</v>
      </c>
      <c r="J16" s="168"/>
      <c r="Z16" s="103"/>
      <c r="AA16" s="111"/>
      <c r="AB16" s="3"/>
      <c r="AC16" s="3"/>
      <c r="AD16" s="3"/>
      <c r="AE16" s="3"/>
      <c r="AF16" s="104"/>
    </row>
    <row r="17" spans="3:32" ht="12" customHeight="1">
      <c r="C17" s="234"/>
      <c r="D17" s="235"/>
      <c r="E17" s="235"/>
      <c r="F17" s="236"/>
      <c r="H17" s="165"/>
      <c r="I17" s="166" t="s">
        <v>86</v>
      </c>
      <c r="J17" s="169"/>
      <c r="Z17" s="103"/>
      <c r="AA17" s="3"/>
      <c r="AB17" s="3"/>
      <c r="AC17" s="3"/>
      <c r="AD17" s="3"/>
      <c r="AE17" s="3"/>
      <c r="AF17" s="104"/>
    </row>
    <row r="18" spans="3:32" ht="12" customHeight="1">
      <c r="C18" s="234"/>
      <c r="D18" s="235"/>
      <c r="E18" s="235"/>
      <c r="F18" s="236"/>
      <c r="H18" s="55"/>
      <c r="I18" s="162" t="s">
        <v>87</v>
      </c>
      <c r="J18" s="240"/>
      <c r="Z18" s="103"/>
      <c r="AA18" s="3" t="s">
        <v>34</v>
      </c>
      <c r="AB18" s="3"/>
      <c r="AC18" s="3"/>
      <c r="AD18" s="3"/>
      <c r="AE18" s="3"/>
      <c r="AF18" s="104"/>
    </row>
    <row r="19" spans="3:32" ht="12" customHeight="1">
      <c r="C19" s="234"/>
      <c r="D19" s="235"/>
      <c r="E19" s="235"/>
      <c r="F19" s="236"/>
      <c r="H19" s="55"/>
      <c r="I19" s="154"/>
      <c r="J19" s="241"/>
      <c r="Z19" s="103"/>
      <c r="AA19" s="3">
        <v>1</v>
      </c>
      <c r="AB19" s="3"/>
      <c r="AC19" s="3"/>
      <c r="AD19" s="3"/>
      <c r="AE19" s="3"/>
      <c r="AF19" s="104"/>
    </row>
    <row r="20" spans="3:32" ht="12" customHeight="1" thickBot="1">
      <c r="C20" s="237"/>
      <c r="D20" s="238"/>
      <c r="E20" s="238"/>
      <c r="F20" s="239"/>
      <c r="H20" s="55"/>
      <c r="I20" s="154"/>
      <c r="J20" s="241"/>
      <c r="Z20" s="103"/>
      <c r="AA20" s="3" t="s">
        <v>89</v>
      </c>
      <c r="AB20" s="3"/>
      <c r="AC20" s="3"/>
      <c r="AD20" s="3"/>
      <c r="AE20" s="3"/>
      <c r="AF20" s="104"/>
    </row>
    <row r="21" spans="8:32" ht="12" customHeight="1" thickTop="1">
      <c r="H21" s="55"/>
      <c r="I21" s="154"/>
      <c r="J21" s="241"/>
      <c r="Z21" s="103"/>
      <c r="AA21" s="3">
        <v>0</v>
      </c>
      <c r="AB21" s="3"/>
      <c r="AC21" s="3"/>
      <c r="AD21" s="3"/>
      <c r="AE21" s="3"/>
      <c r="AF21" s="104"/>
    </row>
    <row r="22" spans="8:32" ht="12" customHeight="1">
      <c r="H22" s="55"/>
      <c r="I22" s="154"/>
      <c r="J22" s="241"/>
      <c r="Z22" s="103"/>
      <c r="AA22" s="203" t="s">
        <v>98</v>
      </c>
      <c r="AB22" s="3"/>
      <c r="AC22" s="3"/>
      <c r="AD22" s="3"/>
      <c r="AE22" s="3"/>
      <c r="AF22" s="104"/>
    </row>
    <row r="23" spans="8:32" ht="12" customHeight="1" thickBot="1">
      <c r="H23" s="55"/>
      <c r="I23" s="154"/>
      <c r="J23" s="241"/>
      <c r="Z23" s="108"/>
      <c r="AA23" s="204">
        <v>0</v>
      </c>
      <c r="AB23" s="109"/>
      <c r="AC23" s="109"/>
      <c r="AD23" s="109"/>
      <c r="AE23" s="109"/>
      <c r="AF23" s="110"/>
    </row>
    <row r="24" spans="8:10" ht="12" customHeight="1" thickBot="1" thickTop="1">
      <c r="H24" s="153"/>
      <c r="I24" s="155"/>
      <c r="J24" s="242"/>
    </row>
    <row r="25" ht="12" thickTop="1"/>
  </sheetData>
  <mergeCells count="4">
    <mergeCell ref="H6:H7"/>
    <mergeCell ref="C13:F14"/>
    <mergeCell ref="C16:F20"/>
    <mergeCell ref="J18:J2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DM18"/>
  <sheetViews>
    <sheetView zoomScale="75" zoomScaleNormal="75" zoomScaleSheetLayoutView="90" workbookViewId="0" topLeftCell="A1">
      <selection activeCell="A1" sqref="A1"/>
    </sheetView>
  </sheetViews>
  <sheetFormatPr defaultColWidth="9.33203125" defaultRowHeight="11.25"/>
  <cols>
    <col min="1" max="1" width="9.33203125" style="35" customWidth="1"/>
    <col min="2" max="2" width="12.83203125" style="35" customWidth="1"/>
    <col min="3" max="3" width="10.16015625" style="36" customWidth="1"/>
    <col min="4" max="4" width="23.33203125" style="35" customWidth="1"/>
    <col min="5" max="5" width="12.83203125" style="35" customWidth="1"/>
    <col min="6" max="6" width="14.16015625" style="35" customWidth="1"/>
    <col min="7" max="8" width="12.83203125" style="35" customWidth="1"/>
    <col min="9" max="9" width="9.33203125" style="35" customWidth="1"/>
    <col min="10" max="15" width="17.66015625" style="35" customWidth="1"/>
    <col min="16" max="16" width="7" style="35" customWidth="1"/>
    <col min="17" max="17" width="12.83203125" style="35" customWidth="1"/>
    <col min="18" max="18" width="10.16015625" style="36" customWidth="1"/>
    <col min="19" max="19" width="23.33203125" style="35" customWidth="1"/>
    <col min="20" max="20" width="12.83203125" style="35" customWidth="1"/>
    <col min="21" max="21" width="14.16015625" style="35" customWidth="1"/>
    <col min="22" max="23" width="12.83203125" style="35" customWidth="1"/>
    <col min="24" max="24" width="9.33203125" style="35" customWidth="1"/>
    <col min="25" max="30" width="17.66015625" style="35" customWidth="1"/>
    <col min="31" max="31" width="9.33203125" style="35" customWidth="1"/>
    <col min="32" max="32" width="12.83203125" style="35" customWidth="1"/>
    <col min="33" max="33" width="10.16015625" style="36" customWidth="1"/>
    <col min="34" max="34" width="23.33203125" style="35" customWidth="1"/>
    <col min="35" max="35" width="12.83203125" style="35" customWidth="1"/>
    <col min="36" max="36" width="14.16015625" style="35" customWidth="1"/>
    <col min="37" max="38" width="12.83203125" style="35" customWidth="1"/>
    <col min="39" max="39" width="9.33203125" style="35" customWidth="1"/>
    <col min="40" max="45" width="17.66015625" style="35" customWidth="1"/>
    <col min="46" max="46" width="9.33203125" style="35" customWidth="1"/>
    <col min="47" max="47" width="12.83203125" style="35" customWidth="1"/>
    <col min="48" max="48" width="10.16015625" style="36" customWidth="1"/>
    <col min="49" max="49" width="23.33203125" style="35" customWidth="1"/>
    <col min="50" max="50" width="12.83203125" style="35" customWidth="1"/>
    <col min="51" max="51" width="14.16015625" style="35" customWidth="1"/>
    <col min="52" max="53" width="12.83203125" style="35" customWidth="1"/>
    <col min="54" max="54" width="9.33203125" style="35" customWidth="1"/>
    <col min="55" max="60" width="17.66015625" style="35" customWidth="1"/>
    <col min="61" max="61" width="9.33203125" style="35" customWidth="1"/>
    <col min="62" max="62" width="12.83203125" style="35" customWidth="1"/>
    <col min="63" max="63" width="10.16015625" style="36" customWidth="1"/>
    <col min="64" max="64" width="23.33203125" style="35" customWidth="1"/>
    <col min="65" max="65" width="12.83203125" style="35" customWidth="1"/>
    <col min="66" max="66" width="14.16015625" style="35" customWidth="1"/>
    <col min="67" max="68" width="12.83203125" style="35" customWidth="1"/>
    <col min="69" max="69" width="9.33203125" style="35" customWidth="1"/>
    <col min="70" max="75" width="17.66015625" style="35" customWidth="1"/>
    <col min="76" max="76" width="9.33203125" style="35" customWidth="1"/>
    <col min="77" max="77" width="12.83203125" style="35" customWidth="1"/>
    <col min="78" max="78" width="10.16015625" style="36" customWidth="1"/>
    <col min="79" max="79" width="25.16015625" style="35" customWidth="1"/>
    <col min="80" max="82" width="17.83203125" style="35" customWidth="1"/>
    <col min="83" max="83" width="9.33203125" style="35" customWidth="1"/>
    <col min="84" max="89" width="17.66015625" style="35" customWidth="1"/>
    <col min="90" max="90" width="9.33203125" style="35" customWidth="1"/>
    <col min="91" max="91" width="12.83203125" style="35" customWidth="1"/>
    <col min="92" max="92" width="10.16015625" style="36" customWidth="1"/>
    <col min="93" max="93" width="25.16015625" style="35" customWidth="1"/>
    <col min="94" max="96" width="17.83203125" style="35" customWidth="1"/>
    <col min="97" max="97" width="9.33203125" style="35" customWidth="1"/>
    <col min="98" max="98" width="12.83203125" style="35" customWidth="1"/>
    <col min="99" max="99" width="10.16015625" style="36" customWidth="1"/>
    <col min="100" max="100" width="25.16015625" style="35" customWidth="1"/>
    <col min="101" max="103" width="17.83203125" style="35" customWidth="1"/>
    <col min="104" max="104" width="9.33203125" style="35" customWidth="1"/>
    <col min="105" max="105" width="12.83203125" style="35" customWidth="1"/>
    <col min="106" max="106" width="10.16015625" style="36" customWidth="1"/>
    <col min="107" max="107" width="25.16015625" style="35" customWidth="1"/>
    <col min="108" max="110" width="17.83203125" style="35" customWidth="1"/>
    <col min="111" max="111" width="9.33203125" style="35" customWidth="1"/>
    <col min="112" max="112" width="12.83203125" style="35" customWidth="1"/>
    <col min="113" max="113" width="10.16015625" style="36" customWidth="1"/>
    <col min="114" max="114" width="25.16015625" style="35" customWidth="1"/>
    <col min="115" max="117" width="17.83203125" style="35" customWidth="1"/>
    <col min="118" max="16384" width="9.33203125" style="35" customWidth="1"/>
  </cols>
  <sheetData>
    <row r="1" s="34" customFormat="1" ht="18" customHeight="1">
      <c r="A1" s="91" t="s">
        <v>66</v>
      </c>
    </row>
    <row r="2" spans="2:114" s="34" customFormat="1" ht="21.75" customHeight="1">
      <c r="B2" s="34" t="s">
        <v>45</v>
      </c>
      <c r="D2" s="96" t="s">
        <v>68</v>
      </c>
      <c r="K2" s="96" t="s">
        <v>68</v>
      </c>
      <c r="Q2" s="34" t="s">
        <v>46</v>
      </c>
      <c r="S2" s="96" t="s">
        <v>68</v>
      </c>
      <c r="Z2" s="96" t="s">
        <v>68</v>
      </c>
      <c r="AF2" s="34" t="s">
        <v>47</v>
      </c>
      <c r="AH2" s="96" t="s">
        <v>68</v>
      </c>
      <c r="AO2" s="96" t="s">
        <v>68</v>
      </c>
      <c r="AU2" s="34" t="s">
        <v>48</v>
      </c>
      <c r="AW2" s="96" t="s">
        <v>68</v>
      </c>
      <c r="BD2" s="96" t="s">
        <v>68</v>
      </c>
      <c r="BJ2" s="34" t="s">
        <v>49</v>
      </c>
      <c r="BL2" s="96" t="s">
        <v>68</v>
      </c>
      <c r="BS2" s="96" t="s">
        <v>68</v>
      </c>
      <c r="BY2" s="96" t="s">
        <v>70</v>
      </c>
      <c r="CA2" s="96" t="s">
        <v>69</v>
      </c>
      <c r="CG2" s="96" t="s">
        <v>69</v>
      </c>
      <c r="CM2" s="96" t="s">
        <v>71</v>
      </c>
      <c r="CO2" s="96" t="s">
        <v>69</v>
      </c>
      <c r="CT2" s="96" t="s">
        <v>72</v>
      </c>
      <c r="CV2" s="96" t="s">
        <v>69</v>
      </c>
      <c r="DA2" s="96" t="s">
        <v>73</v>
      </c>
      <c r="DC2" s="96" t="s">
        <v>69</v>
      </c>
      <c r="DH2" s="96" t="s">
        <v>70</v>
      </c>
      <c r="DJ2" s="96" t="s">
        <v>69</v>
      </c>
    </row>
    <row r="3" spans="2:117" s="32" customFormat="1" ht="27" customHeight="1" thickBot="1">
      <c r="B3" s="251" t="s">
        <v>9</v>
      </c>
      <c r="C3" s="251"/>
      <c r="D3" s="33" t="s">
        <v>2</v>
      </c>
      <c r="E3" s="33" t="s">
        <v>44</v>
      </c>
      <c r="F3" s="33" t="s">
        <v>10</v>
      </c>
      <c r="G3" s="33" t="s">
        <v>7</v>
      </c>
      <c r="H3" s="33" t="s">
        <v>11</v>
      </c>
      <c r="J3" s="45" t="s">
        <v>5</v>
      </c>
      <c r="K3" s="37">
        <f>$B$4</f>
        <v>0</v>
      </c>
      <c r="L3" s="37">
        <f>$B$7</f>
        <v>0</v>
      </c>
      <c r="M3" s="37">
        <f>$B$10</f>
        <v>0</v>
      </c>
      <c r="N3" s="38">
        <f>$B$13</f>
        <v>0</v>
      </c>
      <c r="O3" s="38">
        <f>$B$16</f>
        <v>0</v>
      </c>
      <c r="Q3" s="251" t="s">
        <v>9</v>
      </c>
      <c r="R3" s="251"/>
      <c r="S3" s="33" t="s">
        <v>2</v>
      </c>
      <c r="T3" s="33" t="s">
        <v>44</v>
      </c>
      <c r="U3" s="33" t="s">
        <v>10</v>
      </c>
      <c r="V3" s="33" t="s">
        <v>7</v>
      </c>
      <c r="W3" s="33" t="s">
        <v>11</v>
      </c>
      <c r="Y3" s="45" t="s">
        <v>5</v>
      </c>
      <c r="Z3" s="37">
        <f>$B$4</f>
        <v>0</v>
      </c>
      <c r="AA3" s="37">
        <f>$B$7</f>
        <v>0</v>
      </c>
      <c r="AB3" s="37">
        <f>$B$10</f>
        <v>0</v>
      </c>
      <c r="AC3" s="38">
        <f>$B$13</f>
        <v>0</v>
      </c>
      <c r="AD3" s="38"/>
      <c r="AF3" s="251" t="s">
        <v>9</v>
      </c>
      <c r="AG3" s="251"/>
      <c r="AH3" s="33" t="s">
        <v>2</v>
      </c>
      <c r="AI3" s="33" t="s">
        <v>44</v>
      </c>
      <c r="AJ3" s="33" t="s">
        <v>10</v>
      </c>
      <c r="AK3" s="33" t="s">
        <v>7</v>
      </c>
      <c r="AL3" s="33" t="s">
        <v>11</v>
      </c>
      <c r="AN3" s="45" t="s">
        <v>5</v>
      </c>
      <c r="AO3" s="37">
        <f>$B$4</f>
        <v>0</v>
      </c>
      <c r="AP3" s="37">
        <f>$B$7</f>
        <v>0</v>
      </c>
      <c r="AQ3" s="37">
        <f>$B$10</f>
        <v>0</v>
      </c>
      <c r="AR3" s="38"/>
      <c r="AS3" s="38"/>
      <c r="AU3" s="251" t="s">
        <v>9</v>
      </c>
      <c r="AV3" s="251"/>
      <c r="AW3" s="33" t="s">
        <v>2</v>
      </c>
      <c r="AX3" s="33" t="s">
        <v>44</v>
      </c>
      <c r="AY3" s="33" t="s">
        <v>10</v>
      </c>
      <c r="AZ3" s="33" t="s">
        <v>7</v>
      </c>
      <c r="BA3" s="33" t="s">
        <v>11</v>
      </c>
      <c r="BC3" s="45" t="s">
        <v>5</v>
      </c>
      <c r="BD3" s="37">
        <f>$B$4</f>
        <v>0</v>
      </c>
      <c r="BE3" s="37">
        <f>$B$7</f>
        <v>0</v>
      </c>
      <c r="BF3" s="37"/>
      <c r="BG3" s="38"/>
      <c r="BH3" s="38"/>
      <c r="BJ3" s="251" t="s">
        <v>9</v>
      </c>
      <c r="BK3" s="251"/>
      <c r="BL3" s="33" t="s">
        <v>2</v>
      </c>
      <c r="BM3" s="33" t="s">
        <v>44</v>
      </c>
      <c r="BN3" s="33" t="s">
        <v>10</v>
      </c>
      <c r="BO3" s="33" t="s">
        <v>7</v>
      </c>
      <c r="BP3" s="33" t="s">
        <v>11</v>
      </c>
      <c r="BR3" s="45" t="s">
        <v>5</v>
      </c>
      <c r="BS3" s="37">
        <f>$B$4</f>
        <v>0</v>
      </c>
      <c r="BT3" s="37"/>
      <c r="BU3" s="37"/>
      <c r="BV3" s="38"/>
      <c r="BW3" s="38"/>
      <c r="BY3" s="251" t="s">
        <v>9</v>
      </c>
      <c r="BZ3" s="251"/>
      <c r="CA3" s="33" t="s">
        <v>2</v>
      </c>
      <c r="CB3" s="33" t="s">
        <v>10</v>
      </c>
      <c r="CC3" s="33" t="s">
        <v>7</v>
      </c>
      <c r="CD3" s="33" t="s">
        <v>11</v>
      </c>
      <c r="CF3" s="45" t="s">
        <v>5</v>
      </c>
      <c r="CG3" s="37">
        <f>$B$4</f>
        <v>0</v>
      </c>
      <c r="CH3" s="37">
        <f>$B$7</f>
        <v>0</v>
      </c>
      <c r="CI3" s="37">
        <f>$B$10</f>
        <v>0</v>
      </c>
      <c r="CJ3" s="38">
        <f>$B$13</f>
        <v>0</v>
      </c>
      <c r="CK3" s="38">
        <f>$B$16</f>
        <v>0</v>
      </c>
      <c r="CM3" s="251" t="s">
        <v>9</v>
      </c>
      <c r="CN3" s="251"/>
      <c r="CO3" s="33" t="s">
        <v>2</v>
      </c>
      <c r="CP3" s="33" t="s">
        <v>10</v>
      </c>
      <c r="CQ3" s="33" t="s">
        <v>7</v>
      </c>
      <c r="CR3" s="33" t="s">
        <v>11</v>
      </c>
      <c r="CT3" s="251" t="s">
        <v>9</v>
      </c>
      <c r="CU3" s="251"/>
      <c r="CV3" s="33" t="s">
        <v>2</v>
      </c>
      <c r="CW3" s="33" t="s">
        <v>10</v>
      </c>
      <c r="CX3" s="33" t="s">
        <v>7</v>
      </c>
      <c r="CY3" s="33" t="s">
        <v>11</v>
      </c>
      <c r="DA3" s="251" t="s">
        <v>9</v>
      </c>
      <c r="DB3" s="251"/>
      <c r="DC3" s="33" t="s">
        <v>2</v>
      </c>
      <c r="DD3" s="33" t="s">
        <v>10</v>
      </c>
      <c r="DE3" s="33" t="s">
        <v>7</v>
      </c>
      <c r="DF3" s="33" t="s">
        <v>11</v>
      </c>
      <c r="DH3" s="251" t="s">
        <v>9</v>
      </c>
      <c r="DI3" s="251"/>
      <c r="DJ3" s="33" t="s">
        <v>2</v>
      </c>
      <c r="DK3" s="33" t="s">
        <v>10</v>
      </c>
      <c r="DL3" s="33" t="s">
        <v>7</v>
      </c>
      <c r="DM3" s="33" t="s">
        <v>11</v>
      </c>
    </row>
    <row r="4" spans="2:117" ht="13.5" customHeight="1">
      <c r="B4" s="243">
        <f>+'Frmt Baseln'!$F$5</f>
        <v>0</v>
      </c>
      <c r="C4" s="244"/>
      <c r="D4" s="5">
        <f>'Frmt Baseln'!$C$12</f>
        <v>0</v>
      </c>
      <c r="E4" s="6">
        <f>'Frmt Baseln'!$E$12</f>
        <v>0</v>
      </c>
      <c r="F4" s="7">
        <f>'Frmt Baseln'!$F$12</f>
        <v>0</v>
      </c>
      <c r="G4" s="8">
        <f>'Frmt Baseln'!$G$12</f>
        <v>0</v>
      </c>
      <c r="H4" s="9">
        <f>'Frmt Baseln'!$H$12</f>
        <v>0</v>
      </c>
      <c r="J4" s="45">
        <f>$D$4</f>
        <v>0</v>
      </c>
      <c r="K4" s="39">
        <f>$E$4</f>
        <v>0</v>
      </c>
      <c r="L4" s="39">
        <f>$E$7</f>
        <v>0</v>
      </c>
      <c r="M4" s="39">
        <f>$E$10</f>
        <v>0</v>
      </c>
      <c r="N4" s="40">
        <f>$E$13</f>
        <v>0</v>
      </c>
      <c r="O4" s="40">
        <f>$E$16</f>
        <v>0</v>
      </c>
      <c r="Q4" s="243">
        <f>+'Frmt Baseln'!$F$5</f>
        <v>0</v>
      </c>
      <c r="R4" s="244"/>
      <c r="S4" s="5">
        <f>'Frmt Baseln'!$C$12</f>
        <v>0</v>
      </c>
      <c r="T4" s="6">
        <f>'Frmt Baseln'!$E$12</f>
        <v>0</v>
      </c>
      <c r="U4" s="7">
        <f>'Frmt Baseln'!$F$12</f>
        <v>0</v>
      </c>
      <c r="V4" s="8">
        <f>'Frmt Baseln'!$G$12</f>
        <v>0</v>
      </c>
      <c r="W4" s="9">
        <f>'Frmt Baseln'!$H$12</f>
        <v>0</v>
      </c>
      <c r="Y4" s="45">
        <f>$D$4</f>
        <v>0</v>
      </c>
      <c r="Z4" s="39">
        <f>$E$4</f>
        <v>0</v>
      </c>
      <c r="AA4" s="39">
        <f>$E$7</f>
        <v>0</v>
      </c>
      <c r="AB4" s="39">
        <f>$E$10</f>
        <v>0</v>
      </c>
      <c r="AC4" s="40">
        <f>$E$13</f>
        <v>0</v>
      </c>
      <c r="AD4" s="40"/>
      <c r="AF4" s="243">
        <f>+'Frmt Baseln'!$F$5</f>
        <v>0</v>
      </c>
      <c r="AG4" s="244"/>
      <c r="AH4" s="5">
        <f>'Frmt Baseln'!$C$12</f>
        <v>0</v>
      </c>
      <c r="AI4" s="6">
        <f>'Frmt Baseln'!$E$12</f>
        <v>0</v>
      </c>
      <c r="AJ4" s="7">
        <f>'Frmt Baseln'!$F$12</f>
        <v>0</v>
      </c>
      <c r="AK4" s="8">
        <f>'Frmt Baseln'!$G$12</f>
        <v>0</v>
      </c>
      <c r="AL4" s="9">
        <f>'Frmt Baseln'!$H$12</f>
        <v>0</v>
      </c>
      <c r="AN4" s="45">
        <f>$D$4</f>
        <v>0</v>
      </c>
      <c r="AO4" s="39">
        <f>$E$4</f>
        <v>0</v>
      </c>
      <c r="AP4" s="39">
        <f>$E$7</f>
        <v>0</v>
      </c>
      <c r="AQ4" s="39">
        <f>$E$10</f>
        <v>0</v>
      </c>
      <c r="AR4" s="40"/>
      <c r="AS4" s="40"/>
      <c r="AU4" s="243">
        <f>+'Frmt Baseln'!$F$5</f>
        <v>0</v>
      </c>
      <c r="AV4" s="244"/>
      <c r="AW4" s="5">
        <f>'Frmt Baseln'!$C$12</f>
        <v>0</v>
      </c>
      <c r="AX4" s="6">
        <f>'Frmt Baseln'!$E$12</f>
        <v>0</v>
      </c>
      <c r="AY4" s="7">
        <f>'Frmt Baseln'!$F$12</f>
        <v>0</v>
      </c>
      <c r="AZ4" s="8">
        <f>'Frmt Baseln'!$G$12</f>
        <v>0</v>
      </c>
      <c r="BA4" s="9">
        <f>'Frmt Baseln'!$H$12</f>
        <v>0</v>
      </c>
      <c r="BC4" s="45">
        <f>$D$4</f>
        <v>0</v>
      </c>
      <c r="BD4" s="39">
        <f>$E$4</f>
        <v>0</v>
      </c>
      <c r="BE4" s="39">
        <f>$E$7</f>
        <v>0</v>
      </c>
      <c r="BF4" s="39"/>
      <c r="BG4" s="40"/>
      <c r="BH4" s="40"/>
      <c r="BJ4" s="243">
        <f>+'Frmt Baseln'!$F$5</f>
        <v>0</v>
      </c>
      <c r="BK4" s="244"/>
      <c r="BL4" s="5">
        <f>'Frmt Baseln'!$C$12</f>
        <v>0</v>
      </c>
      <c r="BM4" s="6">
        <f>'Frmt Baseln'!$E$12</f>
        <v>0</v>
      </c>
      <c r="BN4" s="7">
        <f>'Frmt Baseln'!$F$12</f>
        <v>0</v>
      </c>
      <c r="BO4" s="8">
        <f>'Frmt Baseln'!$G$12</f>
        <v>0</v>
      </c>
      <c r="BP4" s="9">
        <f>'Frmt Baseln'!$H$12</f>
        <v>0</v>
      </c>
      <c r="BR4" s="45">
        <f>$D$4</f>
        <v>0</v>
      </c>
      <c r="BS4" s="39">
        <f>$E$4</f>
        <v>0</v>
      </c>
      <c r="BT4" s="39"/>
      <c r="BU4" s="39"/>
      <c r="BV4" s="40"/>
      <c r="BW4" s="40"/>
      <c r="BY4" s="243">
        <f>+'Frmt Baseln'!$F$5</f>
        <v>0</v>
      </c>
      <c r="BZ4" s="244"/>
      <c r="CA4" s="5">
        <f>'Frmt Baseln'!$C$12</f>
        <v>0</v>
      </c>
      <c r="CB4" s="8">
        <f>'Frmt Baseln'!$J$12</f>
        <v>0</v>
      </c>
      <c r="CC4" s="8">
        <f>'Frmt Baseln'!$K$12</f>
        <v>0</v>
      </c>
      <c r="CD4" s="9">
        <f>'Frmt Baseln'!$L$12</f>
        <v>0</v>
      </c>
      <c r="CF4" s="45"/>
      <c r="CG4" s="39"/>
      <c r="CH4" s="39"/>
      <c r="CI4" s="39"/>
      <c r="CJ4" s="40"/>
      <c r="CK4" s="40"/>
      <c r="CM4" s="243">
        <f>+'Frmt Baseln'!$F$5</f>
        <v>0</v>
      </c>
      <c r="CN4" s="244"/>
      <c r="CO4" s="5">
        <f>'Frmt Baseln'!$C$12</f>
        <v>0</v>
      </c>
      <c r="CP4" s="8">
        <f>'Frmt Baseln'!$J$12</f>
        <v>0</v>
      </c>
      <c r="CQ4" s="8">
        <f>'Frmt Baseln'!$K$12</f>
        <v>0</v>
      </c>
      <c r="CR4" s="9">
        <f>'Frmt Baseln'!$L$12</f>
        <v>0</v>
      </c>
      <c r="CT4" s="243">
        <f>+'Frmt Baseln'!$F$5</f>
        <v>0</v>
      </c>
      <c r="CU4" s="244"/>
      <c r="CV4" s="5">
        <f>'Frmt Baseln'!$C$12</f>
        <v>0</v>
      </c>
      <c r="CW4" s="8">
        <f>'Frmt Baseln'!$J$12</f>
        <v>0</v>
      </c>
      <c r="CX4" s="8">
        <f>'Frmt Baseln'!$K$12</f>
        <v>0</v>
      </c>
      <c r="CY4" s="9">
        <f>'Frmt Baseln'!$L$12</f>
        <v>0</v>
      </c>
      <c r="DA4" s="243">
        <f>+'Frmt Baseln'!$F$5</f>
        <v>0</v>
      </c>
      <c r="DB4" s="244"/>
      <c r="DC4" s="5">
        <f>'Frmt Baseln'!$C$12</f>
        <v>0</v>
      </c>
      <c r="DD4" s="8">
        <f>'Frmt Baseln'!$J$12</f>
        <v>0</v>
      </c>
      <c r="DE4" s="8">
        <f>'Frmt Baseln'!$K$12</f>
        <v>0</v>
      </c>
      <c r="DF4" s="9">
        <f>'Frmt Baseln'!$L$12</f>
        <v>0</v>
      </c>
      <c r="DH4" s="243">
        <f>+'Frmt Baseln'!$F$5</f>
        <v>0</v>
      </c>
      <c r="DI4" s="244"/>
      <c r="DJ4" s="5">
        <f>'Frmt Baseln'!$C$12</f>
        <v>0</v>
      </c>
      <c r="DK4" s="8">
        <f>'Frmt Baseln'!$J$12</f>
        <v>0</v>
      </c>
      <c r="DL4" s="8">
        <f>'Frmt Baseln'!$K$12</f>
        <v>0</v>
      </c>
      <c r="DM4" s="9">
        <f>'Frmt Baseln'!$L$12</f>
        <v>0</v>
      </c>
    </row>
    <row r="5" spans="2:117" ht="13.5" customHeight="1">
      <c r="B5" s="245"/>
      <c r="C5" s="246"/>
      <c r="D5" s="10">
        <f>'Frmt Baseln'!$C$13</f>
        <v>0</v>
      </c>
      <c r="E5" s="11">
        <f>'Frmt Baseln'!$E$13</f>
        <v>0</v>
      </c>
      <c r="F5" s="12">
        <f>'Frmt Baseln'!$F$13</f>
        <v>0</v>
      </c>
      <c r="G5" s="13">
        <f>'Frmt Baseln'!$G$13</f>
        <v>0</v>
      </c>
      <c r="H5" s="14">
        <f>'Frmt Baseln'!$H$13</f>
        <v>0</v>
      </c>
      <c r="J5" s="45">
        <f>$D$5</f>
        <v>0</v>
      </c>
      <c r="K5" s="39">
        <f>$E$5</f>
        <v>0</v>
      </c>
      <c r="L5" s="39">
        <f>$E$8</f>
        <v>0</v>
      </c>
      <c r="M5" s="39">
        <f>$E$11</f>
        <v>0</v>
      </c>
      <c r="N5" s="40">
        <f>$E$14</f>
        <v>0</v>
      </c>
      <c r="O5" s="40">
        <f>$E$17</f>
        <v>0</v>
      </c>
      <c r="Q5" s="245"/>
      <c r="R5" s="246"/>
      <c r="S5" s="10">
        <f>'Frmt Baseln'!$C$13</f>
        <v>0</v>
      </c>
      <c r="T5" s="11">
        <f>'Frmt Baseln'!$E$13</f>
        <v>0</v>
      </c>
      <c r="U5" s="12">
        <f>'Frmt Baseln'!$F$13</f>
        <v>0</v>
      </c>
      <c r="V5" s="13">
        <f>'Frmt Baseln'!$G$13</f>
        <v>0</v>
      </c>
      <c r="W5" s="14">
        <f>'Frmt Baseln'!$H$13</f>
        <v>0</v>
      </c>
      <c r="Y5" s="45">
        <f>$D$5</f>
        <v>0</v>
      </c>
      <c r="Z5" s="39">
        <f>$E$5</f>
        <v>0</v>
      </c>
      <c r="AA5" s="39">
        <f>$E$8</f>
        <v>0</v>
      </c>
      <c r="AB5" s="39">
        <f>$E$11</f>
        <v>0</v>
      </c>
      <c r="AC5" s="40">
        <f>$E$14</f>
        <v>0</v>
      </c>
      <c r="AD5" s="40"/>
      <c r="AF5" s="245"/>
      <c r="AG5" s="246"/>
      <c r="AH5" s="10">
        <f>'Frmt Baseln'!$C$13</f>
        <v>0</v>
      </c>
      <c r="AI5" s="11">
        <f>'Frmt Baseln'!$E$13</f>
        <v>0</v>
      </c>
      <c r="AJ5" s="12">
        <f>'Frmt Baseln'!$F$13</f>
        <v>0</v>
      </c>
      <c r="AK5" s="13">
        <f>'Frmt Baseln'!$G$13</f>
        <v>0</v>
      </c>
      <c r="AL5" s="14">
        <f>'Frmt Baseln'!$H$13</f>
        <v>0</v>
      </c>
      <c r="AN5" s="45">
        <f>$D$5</f>
        <v>0</v>
      </c>
      <c r="AO5" s="39">
        <f>$E$5</f>
        <v>0</v>
      </c>
      <c r="AP5" s="39">
        <f>$E$8</f>
        <v>0</v>
      </c>
      <c r="AQ5" s="39">
        <f>$E$11</f>
        <v>0</v>
      </c>
      <c r="AR5" s="40"/>
      <c r="AS5" s="40"/>
      <c r="AU5" s="245"/>
      <c r="AV5" s="246"/>
      <c r="AW5" s="10">
        <f>'Frmt Baseln'!$C$13</f>
        <v>0</v>
      </c>
      <c r="AX5" s="11">
        <f>'Frmt Baseln'!$E$13</f>
        <v>0</v>
      </c>
      <c r="AY5" s="12">
        <f>'Frmt Baseln'!$F$13</f>
        <v>0</v>
      </c>
      <c r="AZ5" s="13">
        <f>'Frmt Baseln'!$G$13</f>
        <v>0</v>
      </c>
      <c r="BA5" s="14">
        <f>'Frmt Baseln'!$H$13</f>
        <v>0</v>
      </c>
      <c r="BC5" s="45">
        <f>$D$5</f>
        <v>0</v>
      </c>
      <c r="BD5" s="39">
        <f>$E$5</f>
        <v>0</v>
      </c>
      <c r="BE5" s="39">
        <f>$E$8</f>
        <v>0</v>
      </c>
      <c r="BF5" s="39"/>
      <c r="BG5" s="40"/>
      <c r="BH5" s="40"/>
      <c r="BJ5" s="245"/>
      <c r="BK5" s="246"/>
      <c r="BL5" s="10">
        <f>'Frmt Baseln'!$C$13</f>
        <v>0</v>
      </c>
      <c r="BM5" s="11">
        <f>'Frmt Baseln'!$E$13</f>
        <v>0</v>
      </c>
      <c r="BN5" s="12">
        <f>'Frmt Baseln'!$F$13</f>
        <v>0</v>
      </c>
      <c r="BO5" s="13">
        <f>'Frmt Baseln'!$G$13</f>
        <v>0</v>
      </c>
      <c r="BP5" s="14">
        <f>'Frmt Baseln'!$H$13</f>
        <v>0</v>
      </c>
      <c r="BR5" s="45">
        <f>$D$5</f>
        <v>0</v>
      </c>
      <c r="BS5" s="39">
        <f>$E$5</f>
        <v>0</v>
      </c>
      <c r="BT5" s="39"/>
      <c r="BU5" s="39"/>
      <c r="BV5" s="40"/>
      <c r="BW5" s="40"/>
      <c r="BY5" s="245"/>
      <c r="BZ5" s="246"/>
      <c r="CA5" s="10">
        <f>'Frmt Baseln'!$C$13</f>
        <v>0</v>
      </c>
      <c r="CB5" s="13">
        <f>'Frmt Baseln'!$J$13</f>
        <v>0</v>
      </c>
      <c r="CC5" s="13">
        <f>'Frmt Baseln'!$K$13</f>
        <v>0</v>
      </c>
      <c r="CD5" s="14">
        <f>'Frmt Baseln'!$L$13</f>
        <v>0</v>
      </c>
      <c r="CF5" s="45"/>
      <c r="CG5" s="39"/>
      <c r="CH5" s="39"/>
      <c r="CI5" s="39"/>
      <c r="CJ5" s="40"/>
      <c r="CK5" s="40"/>
      <c r="CM5" s="245"/>
      <c r="CN5" s="246"/>
      <c r="CO5" s="10">
        <f>'Frmt Baseln'!$C$13</f>
        <v>0</v>
      </c>
      <c r="CP5" s="13">
        <f>'Frmt Baseln'!$J$13</f>
        <v>0</v>
      </c>
      <c r="CQ5" s="13">
        <f>'Frmt Baseln'!$K$13</f>
        <v>0</v>
      </c>
      <c r="CR5" s="14">
        <f>'Frmt Baseln'!$L$13</f>
        <v>0</v>
      </c>
      <c r="CT5" s="245"/>
      <c r="CU5" s="246"/>
      <c r="CV5" s="10">
        <f>'Frmt Baseln'!$C$13</f>
        <v>0</v>
      </c>
      <c r="CW5" s="13">
        <f>'Frmt Baseln'!$J$13</f>
        <v>0</v>
      </c>
      <c r="CX5" s="13">
        <f>'Frmt Baseln'!$K$13</f>
        <v>0</v>
      </c>
      <c r="CY5" s="14">
        <f>'Frmt Baseln'!$L$13</f>
        <v>0</v>
      </c>
      <c r="DA5" s="245"/>
      <c r="DB5" s="246"/>
      <c r="DC5" s="10">
        <f>'Frmt Baseln'!$C$13</f>
        <v>0</v>
      </c>
      <c r="DD5" s="13">
        <f>'Frmt Baseln'!$J$13</f>
        <v>0</v>
      </c>
      <c r="DE5" s="13">
        <f>'Frmt Baseln'!$K$13</f>
        <v>0</v>
      </c>
      <c r="DF5" s="14">
        <f>'Frmt Baseln'!$L$13</f>
        <v>0</v>
      </c>
      <c r="DH5" s="245"/>
      <c r="DI5" s="246"/>
      <c r="DJ5" s="10">
        <f>'Frmt Baseln'!$C$13</f>
        <v>0</v>
      </c>
      <c r="DK5" s="13">
        <f>'Frmt Baseln'!$J$13</f>
        <v>0</v>
      </c>
      <c r="DL5" s="13">
        <f>'Frmt Baseln'!$K$13</f>
        <v>0</v>
      </c>
      <c r="DM5" s="14">
        <f>'Frmt Baseln'!$L$13</f>
        <v>0</v>
      </c>
    </row>
    <row r="6" spans="2:117" ht="13.5" customHeight="1" thickBot="1">
      <c r="B6" s="247"/>
      <c r="C6" s="248"/>
      <c r="D6" s="15">
        <f>'Frmt Baseln'!$C$14</f>
        <v>0</v>
      </c>
      <c r="E6" s="16">
        <f>'Frmt Baseln'!$E$14</f>
        <v>0</v>
      </c>
      <c r="F6" s="17">
        <f>'Frmt Baseln'!$F$14</f>
        <v>0</v>
      </c>
      <c r="G6" s="18">
        <f>'Frmt Baseln'!$G$14</f>
        <v>0</v>
      </c>
      <c r="H6" s="19">
        <f>'Frmt Baseln'!$H$14</f>
        <v>0</v>
      </c>
      <c r="J6" s="45">
        <f>$D$6</f>
        <v>0</v>
      </c>
      <c r="K6" s="39">
        <f>$E$6</f>
        <v>0</v>
      </c>
      <c r="L6" s="39">
        <f>$E$9</f>
        <v>0</v>
      </c>
      <c r="M6" s="39">
        <f>$E$12</f>
        <v>0</v>
      </c>
      <c r="N6" s="40">
        <f>$E$15</f>
        <v>0</v>
      </c>
      <c r="O6" s="40">
        <f>$E$18</f>
        <v>0</v>
      </c>
      <c r="Q6" s="247"/>
      <c r="R6" s="248"/>
      <c r="S6" s="15">
        <f>'Frmt Baseln'!$C$14</f>
        <v>0</v>
      </c>
      <c r="T6" s="16">
        <f>'Frmt Baseln'!$E$14</f>
        <v>0</v>
      </c>
      <c r="U6" s="17">
        <f>'Frmt Baseln'!$F$14</f>
        <v>0</v>
      </c>
      <c r="V6" s="18">
        <f>'Frmt Baseln'!$G$14</f>
        <v>0</v>
      </c>
      <c r="W6" s="19">
        <f>'Frmt Baseln'!$H$14</f>
        <v>0</v>
      </c>
      <c r="Y6" s="45">
        <f>$D$6</f>
        <v>0</v>
      </c>
      <c r="Z6" s="39">
        <f>$E$6</f>
        <v>0</v>
      </c>
      <c r="AA6" s="39">
        <f>$E$9</f>
        <v>0</v>
      </c>
      <c r="AB6" s="39">
        <f>$E$12</f>
        <v>0</v>
      </c>
      <c r="AC6" s="40">
        <f>$E$15</f>
        <v>0</v>
      </c>
      <c r="AD6" s="40"/>
      <c r="AF6" s="247"/>
      <c r="AG6" s="248"/>
      <c r="AH6" s="15">
        <f>'Frmt Baseln'!$C$14</f>
        <v>0</v>
      </c>
      <c r="AI6" s="16">
        <f>'Frmt Baseln'!$E$14</f>
        <v>0</v>
      </c>
      <c r="AJ6" s="17">
        <f>'Frmt Baseln'!$F$14</f>
        <v>0</v>
      </c>
      <c r="AK6" s="18">
        <f>'Frmt Baseln'!$G$14</f>
        <v>0</v>
      </c>
      <c r="AL6" s="19">
        <f>'Frmt Baseln'!$H$14</f>
        <v>0</v>
      </c>
      <c r="AN6" s="45">
        <f>$D$6</f>
        <v>0</v>
      </c>
      <c r="AO6" s="39">
        <f>$E$6</f>
        <v>0</v>
      </c>
      <c r="AP6" s="39">
        <f>$E$9</f>
        <v>0</v>
      </c>
      <c r="AQ6" s="39">
        <f>$E$12</f>
        <v>0</v>
      </c>
      <c r="AR6" s="40"/>
      <c r="AS6" s="40"/>
      <c r="AU6" s="247"/>
      <c r="AV6" s="248"/>
      <c r="AW6" s="15">
        <f>'Frmt Baseln'!$C$14</f>
        <v>0</v>
      </c>
      <c r="AX6" s="16">
        <f>'Frmt Baseln'!$E$14</f>
        <v>0</v>
      </c>
      <c r="AY6" s="17">
        <f>'Frmt Baseln'!$F$14</f>
        <v>0</v>
      </c>
      <c r="AZ6" s="18">
        <f>'Frmt Baseln'!$G$14</f>
        <v>0</v>
      </c>
      <c r="BA6" s="19">
        <f>'Frmt Baseln'!$H$14</f>
        <v>0</v>
      </c>
      <c r="BC6" s="45">
        <f>$D$6</f>
        <v>0</v>
      </c>
      <c r="BD6" s="39">
        <f>$E$6</f>
        <v>0</v>
      </c>
      <c r="BE6" s="39">
        <f>$E$9</f>
        <v>0</v>
      </c>
      <c r="BF6" s="39"/>
      <c r="BG6" s="40"/>
      <c r="BH6" s="40"/>
      <c r="BJ6" s="247"/>
      <c r="BK6" s="248"/>
      <c r="BL6" s="15">
        <f>'Frmt Baseln'!$C$14</f>
        <v>0</v>
      </c>
      <c r="BM6" s="16">
        <f>'Frmt Baseln'!$E$14</f>
        <v>0</v>
      </c>
      <c r="BN6" s="17">
        <f>'Frmt Baseln'!$F$14</f>
        <v>0</v>
      </c>
      <c r="BO6" s="18">
        <f>'Frmt Baseln'!$G$14</f>
        <v>0</v>
      </c>
      <c r="BP6" s="19">
        <f>'Frmt Baseln'!$H$14</f>
        <v>0</v>
      </c>
      <c r="BR6" s="45">
        <f>$D$6</f>
        <v>0</v>
      </c>
      <c r="BS6" s="39">
        <f>$E$6</f>
        <v>0</v>
      </c>
      <c r="BT6" s="39"/>
      <c r="BU6" s="39"/>
      <c r="BV6" s="40"/>
      <c r="BW6" s="40"/>
      <c r="BY6" s="247"/>
      <c r="BZ6" s="248"/>
      <c r="CA6" s="15">
        <f>'Frmt Baseln'!$C$14</f>
        <v>0</v>
      </c>
      <c r="CB6" s="18">
        <f>'Frmt Baseln'!$J$14</f>
        <v>0</v>
      </c>
      <c r="CC6" s="18">
        <f>'Frmt Baseln'!$K$14</f>
        <v>0</v>
      </c>
      <c r="CD6" s="19">
        <f>'Frmt Baseln'!$L$14</f>
        <v>0</v>
      </c>
      <c r="CF6" s="45"/>
      <c r="CG6" s="39"/>
      <c r="CH6" s="39"/>
      <c r="CI6" s="39"/>
      <c r="CJ6" s="40"/>
      <c r="CK6" s="40"/>
      <c r="CM6" s="247"/>
      <c r="CN6" s="248"/>
      <c r="CO6" s="15">
        <f>'Frmt Baseln'!$C$14</f>
        <v>0</v>
      </c>
      <c r="CP6" s="18">
        <f>'Frmt Baseln'!$J$14</f>
        <v>0</v>
      </c>
      <c r="CQ6" s="18">
        <f>'Frmt Baseln'!$K$14</f>
        <v>0</v>
      </c>
      <c r="CR6" s="19">
        <f>'Frmt Baseln'!$L$14</f>
        <v>0</v>
      </c>
      <c r="CT6" s="247"/>
      <c r="CU6" s="248"/>
      <c r="CV6" s="15">
        <f>'Frmt Baseln'!$C$14</f>
        <v>0</v>
      </c>
      <c r="CW6" s="18">
        <f>'Frmt Baseln'!$J$14</f>
        <v>0</v>
      </c>
      <c r="CX6" s="18">
        <f>'Frmt Baseln'!$K$14</f>
        <v>0</v>
      </c>
      <c r="CY6" s="19">
        <f>'Frmt Baseln'!$L$14</f>
        <v>0</v>
      </c>
      <c r="DA6" s="247"/>
      <c r="DB6" s="248"/>
      <c r="DC6" s="15">
        <f>'Frmt Baseln'!$C$14</f>
        <v>0</v>
      </c>
      <c r="DD6" s="18">
        <f>'Frmt Baseln'!$J$14</f>
        <v>0</v>
      </c>
      <c r="DE6" s="18">
        <f>'Frmt Baseln'!$K$14</f>
        <v>0</v>
      </c>
      <c r="DF6" s="19">
        <f>'Frmt Baseln'!$L$14</f>
        <v>0</v>
      </c>
      <c r="DH6" s="247"/>
      <c r="DI6" s="248"/>
      <c r="DJ6" s="15">
        <f>'Frmt Baseln'!$C$14</f>
        <v>0</v>
      </c>
      <c r="DK6" s="18">
        <f>'Frmt Baseln'!$J$14</f>
        <v>0</v>
      </c>
      <c r="DL6" s="18">
        <f>'Frmt Baseln'!$K$14</f>
        <v>0</v>
      </c>
      <c r="DM6" s="19">
        <f>'Frmt Baseln'!$L$14</f>
        <v>0</v>
      </c>
    </row>
    <row r="7" spans="2:117" ht="13.5" customHeight="1">
      <c r="B7" s="243">
        <f>+'Frmt Baseln'!$F$6</f>
        <v>0</v>
      </c>
      <c r="C7" s="244"/>
      <c r="D7" s="20">
        <f>'Frmt Baseln'!$C$15</f>
        <v>0</v>
      </c>
      <c r="E7" s="21">
        <f>'Frmt Baseln'!$E$15</f>
        <v>0</v>
      </c>
      <c r="F7" s="22">
        <f>'Frmt Baseln'!$F$15</f>
        <v>0</v>
      </c>
      <c r="G7" s="23">
        <f>'Frmt Baseln'!$G$15</f>
        <v>0</v>
      </c>
      <c r="H7" s="24">
        <f>'Frmt Baseln'!$H$15</f>
        <v>0</v>
      </c>
      <c r="J7" s="45" t="s">
        <v>10</v>
      </c>
      <c r="K7" s="37">
        <f>K3</f>
        <v>0</v>
      </c>
      <c r="L7" s="37">
        <f>L3</f>
        <v>0</v>
      </c>
      <c r="M7" s="37">
        <f>M3</f>
        <v>0</v>
      </c>
      <c r="N7" s="37">
        <f>N3</f>
        <v>0</v>
      </c>
      <c r="O7" s="37">
        <f>O3</f>
        <v>0</v>
      </c>
      <c r="Q7" s="243">
        <f>+'Frmt Baseln'!$F$6</f>
        <v>0</v>
      </c>
      <c r="R7" s="244"/>
      <c r="S7" s="20">
        <f>'Frmt Baseln'!$C$15</f>
        <v>0</v>
      </c>
      <c r="T7" s="21">
        <f>'Frmt Baseln'!$E$15</f>
        <v>0</v>
      </c>
      <c r="U7" s="22">
        <f>'Frmt Baseln'!$F$15</f>
        <v>0</v>
      </c>
      <c r="V7" s="23">
        <f>'Frmt Baseln'!$G$15</f>
        <v>0</v>
      </c>
      <c r="W7" s="24">
        <f>'Frmt Baseln'!$H$15</f>
        <v>0</v>
      </c>
      <c r="Y7" s="45" t="s">
        <v>10</v>
      </c>
      <c r="Z7" s="37">
        <f>Z3</f>
        <v>0</v>
      </c>
      <c r="AA7" s="37">
        <f>AA3</f>
        <v>0</v>
      </c>
      <c r="AB7" s="37">
        <f>AB3</f>
        <v>0</v>
      </c>
      <c r="AC7" s="37">
        <f>AC3</f>
        <v>0</v>
      </c>
      <c r="AD7" s="37"/>
      <c r="AF7" s="243">
        <f>+'Frmt Baseln'!$F$6</f>
        <v>0</v>
      </c>
      <c r="AG7" s="244"/>
      <c r="AH7" s="20">
        <f>'Frmt Baseln'!$C$15</f>
        <v>0</v>
      </c>
      <c r="AI7" s="21">
        <f>'Frmt Baseln'!$E$15</f>
        <v>0</v>
      </c>
      <c r="AJ7" s="22">
        <f>'Frmt Baseln'!$F$15</f>
        <v>0</v>
      </c>
      <c r="AK7" s="23">
        <f>'Frmt Baseln'!$G$15</f>
        <v>0</v>
      </c>
      <c r="AL7" s="24">
        <f>'Frmt Baseln'!$H$15</f>
        <v>0</v>
      </c>
      <c r="AN7" s="45" t="s">
        <v>10</v>
      </c>
      <c r="AO7" s="37">
        <f>AO3</f>
        <v>0</v>
      </c>
      <c r="AP7" s="37">
        <f>AP3</f>
        <v>0</v>
      </c>
      <c r="AQ7" s="37">
        <f>AQ3</f>
        <v>0</v>
      </c>
      <c r="AR7" s="37"/>
      <c r="AS7" s="37"/>
      <c r="AU7" s="243">
        <f>+'Frmt Baseln'!$F$6</f>
        <v>0</v>
      </c>
      <c r="AV7" s="244"/>
      <c r="AW7" s="20">
        <f>'Frmt Baseln'!$C$15</f>
        <v>0</v>
      </c>
      <c r="AX7" s="21">
        <f>'Frmt Baseln'!$E$15</f>
        <v>0</v>
      </c>
      <c r="AY7" s="22">
        <f>'Frmt Baseln'!$F$15</f>
        <v>0</v>
      </c>
      <c r="AZ7" s="23">
        <f>'Frmt Baseln'!$G$15</f>
        <v>0</v>
      </c>
      <c r="BA7" s="24">
        <f>'Frmt Baseln'!$H$15</f>
        <v>0</v>
      </c>
      <c r="BC7" s="45" t="s">
        <v>10</v>
      </c>
      <c r="BD7" s="37">
        <f>BD3</f>
        <v>0</v>
      </c>
      <c r="BE7" s="37">
        <f>BE3</f>
        <v>0</v>
      </c>
      <c r="BF7" s="37"/>
      <c r="BG7" s="37"/>
      <c r="BH7" s="37"/>
      <c r="BJ7" s="243"/>
      <c r="BK7" s="244"/>
      <c r="BL7" s="20"/>
      <c r="BM7" s="21"/>
      <c r="BN7" s="22"/>
      <c r="BO7" s="23"/>
      <c r="BP7" s="24"/>
      <c r="BR7" s="45" t="s">
        <v>10</v>
      </c>
      <c r="BS7" s="37">
        <f>BS3</f>
        <v>0</v>
      </c>
      <c r="BT7" s="37"/>
      <c r="BU7" s="37"/>
      <c r="BV7" s="37"/>
      <c r="BW7" s="37"/>
      <c r="BY7" s="243">
        <f>+'Frmt Baseln'!$F$6</f>
        <v>0</v>
      </c>
      <c r="BZ7" s="244"/>
      <c r="CA7" s="20">
        <f>'Frmt Baseln'!$C$15</f>
        <v>0</v>
      </c>
      <c r="CB7" s="23">
        <f>'Frmt Baseln'!$J$15</f>
        <v>0</v>
      </c>
      <c r="CC7" s="23">
        <f>'Frmt Baseln'!$K$15</f>
        <v>0</v>
      </c>
      <c r="CD7" s="24">
        <f>'Frmt Baseln'!$L$15</f>
        <v>0</v>
      </c>
      <c r="CF7" s="45" t="s">
        <v>10</v>
      </c>
      <c r="CG7" s="37">
        <f>CG3</f>
        <v>0</v>
      </c>
      <c r="CH7" s="37">
        <f>CH3</f>
        <v>0</v>
      </c>
      <c r="CI7" s="37">
        <f>CI3</f>
        <v>0</v>
      </c>
      <c r="CJ7" s="37">
        <f>CJ3</f>
        <v>0</v>
      </c>
      <c r="CK7" s="37">
        <f>CK3</f>
        <v>0</v>
      </c>
      <c r="CM7" s="243">
        <f>+'Frmt Baseln'!$F$6</f>
        <v>0</v>
      </c>
      <c r="CN7" s="244"/>
      <c r="CO7" s="20">
        <f>'Frmt Baseln'!$C$15</f>
        <v>0</v>
      </c>
      <c r="CP7" s="23">
        <f>'Frmt Baseln'!$J$15</f>
        <v>0</v>
      </c>
      <c r="CQ7" s="23">
        <f>'Frmt Baseln'!$K$15</f>
        <v>0</v>
      </c>
      <c r="CR7" s="24">
        <f>'Frmt Baseln'!$L$15</f>
        <v>0</v>
      </c>
      <c r="CT7" s="243">
        <f>+'Frmt Baseln'!$F$6</f>
        <v>0</v>
      </c>
      <c r="CU7" s="244"/>
      <c r="CV7" s="20">
        <f>'Frmt Baseln'!$C$15</f>
        <v>0</v>
      </c>
      <c r="CW7" s="23">
        <f>'Frmt Baseln'!$J$15</f>
        <v>0</v>
      </c>
      <c r="CX7" s="23">
        <f>'Frmt Baseln'!$K$15</f>
        <v>0</v>
      </c>
      <c r="CY7" s="24">
        <f>'Frmt Baseln'!$L$15</f>
        <v>0</v>
      </c>
      <c r="DA7" s="243">
        <f>+'Frmt Baseln'!$F$6</f>
        <v>0</v>
      </c>
      <c r="DB7" s="244"/>
      <c r="DC7" s="20">
        <f>'Frmt Baseln'!$C$15</f>
        <v>0</v>
      </c>
      <c r="DD7" s="23">
        <f>'Frmt Baseln'!$J$15</f>
        <v>0</v>
      </c>
      <c r="DE7" s="23">
        <f>'Frmt Baseln'!$K$15</f>
        <v>0</v>
      </c>
      <c r="DF7" s="24">
        <f>'Frmt Baseln'!$L$15</f>
        <v>0</v>
      </c>
      <c r="DH7" s="243"/>
      <c r="DI7" s="244"/>
      <c r="DJ7" s="20"/>
      <c r="DK7" s="23"/>
      <c r="DL7" s="23"/>
      <c r="DM7" s="24"/>
    </row>
    <row r="8" spans="2:117" ht="13.5" customHeight="1">
      <c r="B8" s="245"/>
      <c r="C8" s="246"/>
      <c r="D8" s="10">
        <f>'Frmt Baseln'!$C$16</f>
        <v>0</v>
      </c>
      <c r="E8" s="11">
        <f>'Frmt Baseln'!$E$16</f>
        <v>0</v>
      </c>
      <c r="F8" s="12">
        <f>'Frmt Baseln'!$F$16</f>
        <v>0</v>
      </c>
      <c r="G8" s="13">
        <f>'Frmt Baseln'!$G$16</f>
        <v>0</v>
      </c>
      <c r="H8" s="14">
        <f>'Frmt Baseln'!$H$16</f>
        <v>0</v>
      </c>
      <c r="J8" s="45">
        <f>$D$4</f>
        <v>0</v>
      </c>
      <c r="K8" s="41">
        <f>$F$4</f>
        <v>0</v>
      </c>
      <c r="L8" s="41">
        <f>$F$7</f>
        <v>0</v>
      </c>
      <c r="M8" s="41">
        <f>$F$10</f>
        <v>0</v>
      </c>
      <c r="N8" s="42">
        <f>$F$13</f>
        <v>0</v>
      </c>
      <c r="O8" s="42">
        <f>$F$16</f>
        <v>0</v>
      </c>
      <c r="Q8" s="245"/>
      <c r="R8" s="246"/>
      <c r="S8" s="10">
        <f>'Frmt Baseln'!$C$16</f>
        <v>0</v>
      </c>
      <c r="T8" s="11">
        <f>'Frmt Baseln'!$E$16</f>
        <v>0</v>
      </c>
      <c r="U8" s="12">
        <f>'Frmt Baseln'!$F$16</f>
        <v>0</v>
      </c>
      <c r="V8" s="13">
        <f>'Frmt Baseln'!$G$16</f>
        <v>0</v>
      </c>
      <c r="W8" s="14">
        <f>'Frmt Baseln'!$H$16</f>
        <v>0</v>
      </c>
      <c r="Y8" s="45">
        <f>$D$4</f>
        <v>0</v>
      </c>
      <c r="Z8" s="41">
        <f>$F$4</f>
        <v>0</v>
      </c>
      <c r="AA8" s="41">
        <f>$F$7</f>
        <v>0</v>
      </c>
      <c r="AB8" s="41">
        <f>$F$10</f>
        <v>0</v>
      </c>
      <c r="AC8" s="42">
        <f>$F$13</f>
        <v>0</v>
      </c>
      <c r="AD8" s="42"/>
      <c r="AF8" s="245"/>
      <c r="AG8" s="246"/>
      <c r="AH8" s="10">
        <f>'Frmt Baseln'!$C$16</f>
        <v>0</v>
      </c>
      <c r="AI8" s="11">
        <f>'Frmt Baseln'!$E$16</f>
        <v>0</v>
      </c>
      <c r="AJ8" s="12">
        <f>'Frmt Baseln'!$F$16</f>
        <v>0</v>
      </c>
      <c r="AK8" s="13">
        <f>'Frmt Baseln'!$G$16</f>
        <v>0</v>
      </c>
      <c r="AL8" s="14">
        <f>'Frmt Baseln'!$H$16</f>
        <v>0</v>
      </c>
      <c r="AN8" s="45">
        <f>$D$4</f>
        <v>0</v>
      </c>
      <c r="AO8" s="41">
        <f>$F$4</f>
        <v>0</v>
      </c>
      <c r="AP8" s="41">
        <f>$F$7</f>
        <v>0</v>
      </c>
      <c r="AQ8" s="41">
        <f>$F$10</f>
        <v>0</v>
      </c>
      <c r="AR8" s="42"/>
      <c r="AS8" s="42"/>
      <c r="AU8" s="245"/>
      <c r="AV8" s="246"/>
      <c r="AW8" s="10">
        <f>'Frmt Baseln'!$C$16</f>
        <v>0</v>
      </c>
      <c r="AX8" s="11">
        <f>'Frmt Baseln'!$E$16</f>
        <v>0</v>
      </c>
      <c r="AY8" s="12">
        <f>'Frmt Baseln'!$F$16</f>
        <v>0</v>
      </c>
      <c r="AZ8" s="13">
        <f>'Frmt Baseln'!$G$16</f>
        <v>0</v>
      </c>
      <c r="BA8" s="14">
        <f>'Frmt Baseln'!$H$16</f>
        <v>0</v>
      </c>
      <c r="BC8" s="45">
        <f>$D$4</f>
        <v>0</v>
      </c>
      <c r="BD8" s="41">
        <f>$F$4</f>
        <v>0</v>
      </c>
      <c r="BE8" s="41">
        <f>$F$7</f>
        <v>0</v>
      </c>
      <c r="BF8" s="41"/>
      <c r="BG8" s="42"/>
      <c r="BH8" s="42"/>
      <c r="BJ8" s="245"/>
      <c r="BK8" s="246"/>
      <c r="BL8" s="10"/>
      <c r="BM8" s="11"/>
      <c r="BN8" s="12"/>
      <c r="BO8" s="13"/>
      <c r="BP8" s="14"/>
      <c r="BR8" s="45">
        <f>$D$4</f>
        <v>0</v>
      </c>
      <c r="BS8" s="41">
        <f>$F$4</f>
        <v>0</v>
      </c>
      <c r="BT8" s="41"/>
      <c r="BU8" s="41"/>
      <c r="BV8" s="42"/>
      <c r="BW8" s="42"/>
      <c r="BY8" s="245"/>
      <c r="BZ8" s="246"/>
      <c r="CA8" s="10">
        <f>'Frmt Baseln'!$C$16</f>
        <v>0</v>
      </c>
      <c r="CB8" s="13">
        <f>'Frmt Baseln'!$J$16</f>
        <v>0</v>
      </c>
      <c r="CC8" s="13">
        <f>'Frmt Baseln'!$K$16</f>
        <v>0</v>
      </c>
      <c r="CD8" s="14">
        <f>'Frmt Baseln'!$L$16</f>
        <v>0</v>
      </c>
      <c r="CF8" s="45">
        <f>$D$4</f>
        <v>0</v>
      </c>
      <c r="CG8" s="41">
        <f>$CB$4</f>
        <v>0</v>
      </c>
      <c r="CH8" s="41">
        <f>$CB$7</f>
        <v>0</v>
      </c>
      <c r="CI8" s="41">
        <f>$CB$10</f>
        <v>0</v>
      </c>
      <c r="CJ8" s="42">
        <f>$CB$13</f>
        <v>0</v>
      </c>
      <c r="CK8" s="42">
        <f>$CB$16</f>
        <v>0</v>
      </c>
      <c r="CM8" s="245"/>
      <c r="CN8" s="246"/>
      <c r="CO8" s="10">
        <f>'Frmt Baseln'!$C$16</f>
        <v>0</v>
      </c>
      <c r="CP8" s="13">
        <f>'Frmt Baseln'!$J$16</f>
        <v>0</v>
      </c>
      <c r="CQ8" s="13">
        <f>'Frmt Baseln'!$K$16</f>
        <v>0</v>
      </c>
      <c r="CR8" s="14">
        <f>'Frmt Baseln'!$L$16</f>
        <v>0</v>
      </c>
      <c r="CT8" s="245"/>
      <c r="CU8" s="246"/>
      <c r="CV8" s="10">
        <f>'Frmt Baseln'!$C$16</f>
        <v>0</v>
      </c>
      <c r="CW8" s="13">
        <f>'Frmt Baseln'!$J$16</f>
        <v>0</v>
      </c>
      <c r="CX8" s="13">
        <f>'Frmt Baseln'!$K$16</f>
        <v>0</v>
      </c>
      <c r="CY8" s="14">
        <f>'Frmt Baseln'!$L$16</f>
        <v>0</v>
      </c>
      <c r="DA8" s="245"/>
      <c r="DB8" s="246"/>
      <c r="DC8" s="10">
        <f>'Frmt Baseln'!$C$16</f>
        <v>0</v>
      </c>
      <c r="DD8" s="13">
        <f>'Frmt Baseln'!$J$16</f>
        <v>0</v>
      </c>
      <c r="DE8" s="13">
        <f>'Frmt Baseln'!$K$16</f>
        <v>0</v>
      </c>
      <c r="DF8" s="14">
        <f>'Frmt Baseln'!$L$16</f>
        <v>0</v>
      </c>
      <c r="DH8" s="245"/>
      <c r="DI8" s="246"/>
      <c r="DJ8" s="10"/>
      <c r="DK8" s="13"/>
      <c r="DL8" s="13"/>
      <c r="DM8" s="14"/>
    </row>
    <row r="9" spans="2:117" ht="13.5" customHeight="1" thickBot="1">
      <c r="B9" s="247"/>
      <c r="C9" s="248"/>
      <c r="D9" s="15">
        <f>'Frmt Baseln'!$C$17</f>
        <v>0</v>
      </c>
      <c r="E9" s="16">
        <f>'Frmt Baseln'!$E$17</f>
        <v>0</v>
      </c>
      <c r="F9" s="17">
        <f>'Frmt Baseln'!$F$17</f>
        <v>0</v>
      </c>
      <c r="G9" s="18">
        <f>'Frmt Baseln'!$G$17</f>
        <v>0</v>
      </c>
      <c r="H9" s="19">
        <f>'Frmt Baseln'!$H$17</f>
        <v>0</v>
      </c>
      <c r="J9" s="45">
        <f>$D$5</f>
        <v>0</v>
      </c>
      <c r="K9" s="41">
        <f>$F$5</f>
        <v>0</v>
      </c>
      <c r="L9" s="41">
        <f>$F$8</f>
        <v>0</v>
      </c>
      <c r="M9" s="41">
        <f>$F$11</f>
        <v>0</v>
      </c>
      <c r="N9" s="42">
        <f>$F$14</f>
        <v>0</v>
      </c>
      <c r="O9" s="42">
        <f>$F$17</f>
        <v>0</v>
      </c>
      <c r="Q9" s="247"/>
      <c r="R9" s="248"/>
      <c r="S9" s="15">
        <f>'Frmt Baseln'!$C$17</f>
        <v>0</v>
      </c>
      <c r="T9" s="16">
        <f>'Frmt Baseln'!$E$17</f>
        <v>0</v>
      </c>
      <c r="U9" s="17">
        <f>'Frmt Baseln'!$F$17</f>
        <v>0</v>
      </c>
      <c r="V9" s="18">
        <f>'Frmt Baseln'!$G$17</f>
        <v>0</v>
      </c>
      <c r="W9" s="19">
        <f>'Frmt Baseln'!$H$17</f>
        <v>0</v>
      </c>
      <c r="Y9" s="45">
        <f>$D$5</f>
        <v>0</v>
      </c>
      <c r="Z9" s="41">
        <f>$F$5</f>
        <v>0</v>
      </c>
      <c r="AA9" s="41">
        <f>$F$8</f>
        <v>0</v>
      </c>
      <c r="AB9" s="41">
        <f>$F$11</f>
        <v>0</v>
      </c>
      <c r="AC9" s="42">
        <f>$F$14</f>
        <v>0</v>
      </c>
      <c r="AD9" s="42"/>
      <c r="AF9" s="247"/>
      <c r="AG9" s="248"/>
      <c r="AH9" s="15">
        <f>'Frmt Baseln'!$C$17</f>
        <v>0</v>
      </c>
      <c r="AI9" s="16">
        <f>'Frmt Baseln'!$E$17</f>
        <v>0</v>
      </c>
      <c r="AJ9" s="17">
        <f>'Frmt Baseln'!$F$17</f>
        <v>0</v>
      </c>
      <c r="AK9" s="18">
        <f>'Frmt Baseln'!$G$17</f>
        <v>0</v>
      </c>
      <c r="AL9" s="19">
        <f>'Frmt Baseln'!$H$17</f>
        <v>0</v>
      </c>
      <c r="AN9" s="45">
        <f>$D$5</f>
        <v>0</v>
      </c>
      <c r="AO9" s="41">
        <f>$F$5</f>
        <v>0</v>
      </c>
      <c r="AP9" s="41">
        <f>$F$8</f>
        <v>0</v>
      </c>
      <c r="AQ9" s="41">
        <f>$F$11</f>
        <v>0</v>
      </c>
      <c r="AR9" s="42"/>
      <c r="AS9" s="42"/>
      <c r="AU9" s="247"/>
      <c r="AV9" s="248"/>
      <c r="AW9" s="15">
        <f>'Frmt Baseln'!$C$17</f>
        <v>0</v>
      </c>
      <c r="AX9" s="16">
        <f>'Frmt Baseln'!$E$17</f>
        <v>0</v>
      </c>
      <c r="AY9" s="17">
        <f>'Frmt Baseln'!$F$17</f>
        <v>0</v>
      </c>
      <c r="AZ9" s="18">
        <f>'Frmt Baseln'!$G$17</f>
        <v>0</v>
      </c>
      <c r="BA9" s="19">
        <f>'Frmt Baseln'!$H$17</f>
        <v>0</v>
      </c>
      <c r="BC9" s="45">
        <f>$D$5</f>
        <v>0</v>
      </c>
      <c r="BD9" s="41">
        <f>$F$5</f>
        <v>0</v>
      </c>
      <c r="BE9" s="41">
        <f>$F$8</f>
        <v>0</v>
      </c>
      <c r="BF9" s="41"/>
      <c r="BG9" s="42"/>
      <c r="BH9" s="42"/>
      <c r="BJ9" s="247"/>
      <c r="BK9" s="248"/>
      <c r="BL9" s="15"/>
      <c r="BM9" s="16"/>
      <c r="BN9" s="17"/>
      <c r="BO9" s="18"/>
      <c r="BP9" s="19"/>
      <c r="BR9" s="45">
        <f>$D$5</f>
        <v>0</v>
      </c>
      <c r="BS9" s="41">
        <f>$F$5</f>
        <v>0</v>
      </c>
      <c r="BT9" s="41"/>
      <c r="BU9" s="41"/>
      <c r="BV9" s="42"/>
      <c r="BW9" s="42"/>
      <c r="BY9" s="247"/>
      <c r="BZ9" s="248"/>
      <c r="CA9" s="15">
        <f>'Frmt Baseln'!$C$17</f>
        <v>0</v>
      </c>
      <c r="CB9" s="18">
        <f>'Frmt Baseln'!$J$17</f>
        <v>0</v>
      </c>
      <c r="CC9" s="18">
        <f>'Frmt Baseln'!$K$17</f>
        <v>0</v>
      </c>
      <c r="CD9" s="19">
        <f>'Frmt Baseln'!$L$17</f>
        <v>0</v>
      </c>
      <c r="CF9" s="45">
        <f>$D$5</f>
        <v>0</v>
      </c>
      <c r="CG9" s="41">
        <f>$CB$5</f>
        <v>0</v>
      </c>
      <c r="CH9" s="41">
        <f>$CB$8</f>
        <v>0</v>
      </c>
      <c r="CI9" s="41">
        <f>$CB$11</f>
        <v>0</v>
      </c>
      <c r="CJ9" s="42">
        <f>$CB$14</f>
        <v>0</v>
      </c>
      <c r="CK9" s="42">
        <f>$CB$17</f>
        <v>0</v>
      </c>
      <c r="CM9" s="247"/>
      <c r="CN9" s="248"/>
      <c r="CO9" s="15">
        <f>'Frmt Baseln'!$C$17</f>
        <v>0</v>
      </c>
      <c r="CP9" s="18">
        <f>'Frmt Baseln'!$J$17</f>
        <v>0</v>
      </c>
      <c r="CQ9" s="18">
        <f>'Frmt Baseln'!$K$17</f>
        <v>0</v>
      </c>
      <c r="CR9" s="19">
        <f>'Frmt Baseln'!$L$17</f>
        <v>0</v>
      </c>
      <c r="CT9" s="247"/>
      <c r="CU9" s="248"/>
      <c r="CV9" s="15">
        <f>'Frmt Baseln'!$C$17</f>
        <v>0</v>
      </c>
      <c r="CW9" s="18">
        <f>'Frmt Baseln'!$J$17</f>
        <v>0</v>
      </c>
      <c r="CX9" s="18">
        <f>'Frmt Baseln'!$K$17</f>
        <v>0</v>
      </c>
      <c r="CY9" s="19">
        <f>'Frmt Baseln'!$L$17</f>
        <v>0</v>
      </c>
      <c r="DA9" s="247"/>
      <c r="DB9" s="248"/>
      <c r="DC9" s="15">
        <f>'Frmt Baseln'!$C$17</f>
        <v>0</v>
      </c>
      <c r="DD9" s="18">
        <f>'Frmt Baseln'!$J$17</f>
        <v>0</v>
      </c>
      <c r="DE9" s="18">
        <f>'Frmt Baseln'!$K$17</f>
        <v>0</v>
      </c>
      <c r="DF9" s="19">
        <f>'Frmt Baseln'!$L$17</f>
        <v>0</v>
      </c>
      <c r="DH9" s="247"/>
      <c r="DI9" s="248"/>
      <c r="DJ9" s="15"/>
      <c r="DK9" s="18"/>
      <c r="DL9" s="18"/>
      <c r="DM9" s="19"/>
    </row>
    <row r="10" spans="2:117" ht="13.5" customHeight="1">
      <c r="B10" s="243">
        <f>+'Frmt Baseln'!$F$7</f>
        <v>0</v>
      </c>
      <c r="C10" s="244"/>
      <c r="D10" s="20">
        <f>'Frmt Baseln'!$C$18</f>
        <v>0</v>
      </c>
      <c r="E10" s="21">
        <f>'Frmt Baseln'!$E$18</f>
        <v>0</v>
      </c>
      <c r="F10" s="22">
        <f>'Frmt Baseln'!$F$18</f>
        <v>0</v>
      </c>
      <c r="G10" s="23">
        <f>'Frmt Baseln'!$G$18</f>
        <v>0</v>
      </c>
      <c r="H10" s="24">
        <f>'Frmt Baseln'!$H$18</f>
        <v>0</v>
      </c>
      <c r="J10" s="45">
        <f>$D$6</f>
        <v>0</v>
      </c>
      <c r="K10" s="41">
        <f>$F$6</f>
        <v>0</v>
      </c>
      <c r="L10" s="41">
        <f>$F$9</f>
        <v>0</v>
      </c>
      <c r="M10" s="41">
        <f>$F$12</f>
        <v>0</v>
      </c>
      <c r="N10" s="42">
        <f>$F$15</f>
        <v>0</v>
      </c>
      <c r="O10" s="42">
        <f>$F$18</f>
        <v>0</v>
      </c>
      <c r="Q10" s="243">
        <f>+'Frmt Baseln'!$F$7</f>
        <v>0</v>
      </c>
      <c r="R10" s="244"/>
      <c r="S10" s="20">
        <f>'Frmt Baseln'!$C$18</f>
        <v>0</v>
      </c>
      <c r="T10" s="21">
        <f>'Frmt Baseln'!$E$18</f>
        <v>0</v>
      </c>
      <c r="U10" s="22">
        <f>'Frmt Baseln'!$F$18</f>
        <v>0</v>
      </c>
      <c r="V10" s="23">
        <f>'Frmt Baseln'!$G$18</f>
        <v>0</v>
      </c>
      <c r="W10" s="24">
        <f>'Frmt Baseln'!$H$18</f>
        <v>0</v>
      </c>
      <c r="Y10" s="45">
        <f>$D$6</f>
        <v>0</v>
      </c>
      <c r="Z10" s="41">
        <f>$F$6</f>
        <v>0</v>
      </c>
      <c r="AA10" s="41">
        <f>$F$9</f>
        <v>0</v>
      </c>
      <c r="AB10" s="41">
        <f>$F$12</f>
        <v>0</v>
      </c>
      <c r="AC10" s="42">
        <f>$F$15</f>
        <v>0</v>
      </c>
      <c r="AD10" s="42"/>
      <c r="AF10" s="243">
        <f>+'Frmt Baseln'!$F$7</f>
        <v>0</v>
      </c>
      <c r="AG10" s="244"/>
      <c r="AH10" s="20">
        <f>'Frmt Baseln'!$C$18</f>
        <v>0</v>
      </c>
      <c r="AI10" s="21">
        <f>'Frmt Baseln'!$E$18</f>
        <v>0</v>
      </c>
      <c r="AJ10" s="22">
        <f>'Frmt Baseln'!$F$18</f>
        <v>0</v>
      </c>
      <c r="AK10" s="23">
        <f>'Frmt Baseln'!$G$18</f>
        <v>0</v>
      </c>
      <c r="AL10" s="24">
        <f>'Frmt Baseln'!$H$18</f>
        <v>0</v>
      </c>
      <c r="AN10" s="45">
        <f>$D$6</f>
        <v>0</v>
      </c>
      <c r="AO10" s="41">
        <f>$F$6</f>
        <v>0</v>
      </c>
      <c r="AP10" s="41">
        <f>$F$9</f>
        <v>0</v>
      </c>
      <c r="AQ10" s="41">
        <f>$F$12</f>
        <v>0</v>
      </c>
      <c r="AR10" s="42"/>
      <c r="AS10" s="42"/>
      <c r="AU10" s="243"/>
      <c r="AV10" s="244"/>
      <c r="AW10" s="20"/>
      <c r="AX10" s="21"/>
      <c r="AY10" s="22"/>
      <c r="AZ10" s="23"/>
      <c r="BA10" s="24"/>
      <c r="BC10" s="45">
        <f>$D$6</f>
        <v>0</v>
      </c>
      <c r="BD10" s="41">
        <f>$F$6</f>
        <v>0</v>
      </c>
      <c r="BE10" s="41">
        <f>$F$9</f>
        <v>0</v>
      </c>
      <c r="BF10" s="41"/>
      <c r="BG10" s="42"/>
      <c r="BH10" s="42"/>
      <c r="BJ10" s="243"/>
      <c r="BK10" s="244"/>
      <c r="BL10" s="20"/>
      <c r="BM10" s="21"/>
      <c r="BN10" s="22"/>
      <c r="BO10" s="23"/>
      <c r="BP10" s="24"/>
      <c r="BR10" s="45">
        <f>$D$6</f>
        <v>0</v>
      </c>
      <c r="BS10" s="41">
        <f>$F$6</f>
        <v>0</v>
      </c>
      <c r="BT10" s="41"/>
      <c r="BU10" s="41"/>
      <c r="BV10" s="42"/>
      <c r="BW10" s="42"/>
      <c r="BY10" s="243">
        <f>+'Frmt Baseln'!$F$7</f>
        <v>0</v>
      </c>
      <c r="BZ10" s="244"/>
      <c r="CA10" s="20">
        <f>'Frmt Baseln'!$C$18</f>
        <v>0</v>
      </c>
      <c r="CB10" s="23">
        <f>'Frmt Baseln'!$J$18</f>
        <v>0</v>
      </c>
      <c r="CC10" s="23">
        <f>'Frmt Baseln'!$K$18</f>
        <v>0</v>
      </c>
      <c r="CD10" s="24">
        <f>'Frmt Baseln'!$L$18</f>
        <v>0</v>
      </c>
      <c r="CF10" s="45">
        <f>$D$6</f>
        <v>0</v>
      </c>
      <c r="CG10" s="41">
        <f>$CB$6</f>
        <v>0</v>
      </c>
      <c r="CH10" s="41">
        <f>$CB$9</f>
        <v>0</v>
      </c>
      <c r="CI10" s="41">
        <f>$CB$12</f>
        <v>0</v>
      </c>
      <c r="CJ10" s="42">
        <f>$CB$15</f>
        <v>0</v>
      </c>
      <c r="CK10" s="42">
        <f>$CB$18</f>
        <v>0</v>
      </c>
      <c r="CM10" s="243">
        <f>+'Frmt Baseln'!$F$7</f>
        <v>0</v>
      </c>
      <c r="CN10" s="244"/>
      <c r="CO10" s="20">
        <f>'Frmt Baseln'!$C$18</f>
        <v>0</v>
      </c>
      <c r="CP10" s="23">
        <f>'Frmt Baseln'!$J$18</f>
        <v>0</v>
      </c>
      <c r="CQ10" s="23">
        <f>'Frmt Baseln'!$K$18</f>
        <v>0</v>
      </c>
      <c r="CR10" s="24">
        <f>'Frmt Baseln'!$L$18</f>
        <v>0</v>
      </c>
      <c r="CT10" s="243">
        <f>+'Frmt Baseln'!$F$7</f>
        <v>0</v>
      </c>
      <c r="CU10" s="244"/>
      <c r="CV10" s="20">
        <f>'Frmt Baseln'!$C$18</f>
        <v>0</v>
      </c>
      <c r="CW10" s="23">
        <f>'Frmt Baseln'!$J$18</f>
        <v>0</v>
      </c>
      <c r="CX10" s="23">
        <f>'Frmt Baseln'!$K$18</f>
        <v>0</v>
      </c>
      <c r="CY10" s="24">
        <f>'Frmt Baseln'!$L$18</f>
        <v>0</v>
      </c>
      <c r="DA10" s="243"/>
      <c r="DB10" s="244"/>
      <c r="DC10" s="20"/>
      <c r="DD10" s="23"/>
      <c r="DE10" s="23"/>
      <c r="DF10" s="24"/>
      <c r="DH10" s="243"/>
      <c r="DI10" s="244"/>
      <c r="DJ10" s="20"/>
      <c r="DK10" s="23"/>
      <c r="DL10" s="23"/>
      <c r="DM10" s="24"/>
    </row>
    <row r="11" spans="2:117" ht="13.5" customHeight="1">
      <c r="B11" s="245"/>
      <c r="C11" s="246"/>
      <c r="D11" s="10">
        <f>'Frmt Baseln'!$C$19</f>
        <v>0</v>
      </c>
      <c r="E11" s="11">
        <f>'Frmt Baseln'!$E$19</f>
        <v>0</v>
      </c>
      <c r="F11" s="12">
        <f>'Frmt Baseln'!$F$19</f>
        <v>0</v>
      </c>
      <c r="G11" s="13">
        <f>'Frmt Baseln'!$G$19</f>
        <v>0</v>
      </c>
      <c r="H11" s="14">
        <f>'Frmt Baseln'!$H$19</f>
        <v>0</v>
      </c>
      <c r="J11" s="45" t="s">
        <v>7</v>
      </c>
      <c r="K11" s="37">
        <f>K7</f>
        <v>0</v>
      </c>
      <c r="L11" s="37">
        <f>L7</f>
        <v>0</v>
      </c>
      <c r="M11" s="37">
        <f>M7</f>
        <v>0</v>
      </c>
      <c r="N11" s="37">
        <f>N7</f>
        <v>0</v>
      </c>
      <c r="O11" s="37">
        <f>O7</f>
        <v>0</v>
      </c>
      <c r="Q11" s="245"/>
      <c r="R11" s="246"/>
      <c r="S11" s="10">
        <f>'Frmt Baseln'!$C$19</f>
        <v>0</v>
      </c>
      <c r="T11" s="11">
        <f>'Frmt Baseln'!$E$19</f>
        <v>0</v>
      </c>
      <c r="U11" s="12">
        <f>'Frmt Baseln'!$F$19</f>
        <v>0</v>
      </c>
      <c r="V11" s="13">
        <f>'Frmt Baseln'!$G$19</f>
        <v>0</v>
      </c>
      <c r="W11" s="14">
        <f>'Frmt Baseln'!$H$19</f>
        <v>0</v>
      </c>
      <c r="Y11" s="45" t="s">
        <v>7</v>
      </c>
      <c r="Z11" s="37">
        <f>Z7</f>
        <v>0</v>
      </c>
      <c r="AA11" s="37">
        <f>AA7</f>
        <v>0</v>
      </c>
      <c r="AB11" s="37">
        <f>AB7</f>
        <v>0</v>
      </c>
      <c r="AC11" s="37">
        <f>AC7</f>
        <v>0</v>
      </c>
      <c r="AD11" s="37"/>
      <c r="AF11" s="245"/>
      <c r="AG11" s="246"/>
      <c r="AH11" s="10">
        <f>'Frmt Baseln'!$C$19</f>
        <v>0</v>
      </c>
      <c r="AI11" s="11">
        <f>'Frmt Baseln'!$E$19</f>
        <v>0</v>
      </c>
      <c r="AJ11" s="12">
        <f>'Frmt Baseln'!$F$19</f>
        <v>0</v>
      </c>
      <c r="AK11" s="13">
        <f>'Frmt Baseln'!$G$19</f>
        <v>0</v>
      </c>
      <c r="AL11" s="14">
        <f>'Frmt Baseln'!$H$19</f>
        <v>0</v>
      </c>
      <c r="AN11" s="45" t="s">
        <v>7</v>
      </c>
      <c r="AO11" s="37">
        <f>AO7</f>
        <v>0</v>
      </c>
      <c r="AP11" s="37">
        <f>AP7</f>
        <v>0</v>
      </c>
      <c r="AQ11" s="37">
        <f>AQ7</f>
        <v>0</v>
      </c>
      <c r="AR11" s="37"/>
      <c r="AS11" s="37"/>
      <c r="AU11" s="245"/>
      <c r="AV11" s="246"/>
      <c r="AW11" s="10"/>
      <c r="AX11" s="11"/>
      <c r="AY11" s="12"/>
      <c r="AZ11" s="13"/>
      <c r="BA11" s="14"/>
      <c r="BC11" s="45" t="s">
        <v>7</v>
      </c>
      <c r="BD11" s="37">
        <f>BD7</f>
        <v>0</v>
      </c>
      <c r="BE11" s="37">
        <f>BE7</f>
        <v>0</v>
      </c>
      <c r="BF11" s="37"/>
      <c r="BG11" s="37"/>
      <c r="BH11" s="37"/>
      <c r="BJ11" s="245"/>
      <c r="BK11" s="246"/>
      <c r="BL11" s="10"/>
      <c r="BM11" s="11"/>
      <c r="BN11" s="12"/>
      <c r="BO11" s="13"/>
      <c r="BP11" s="14"/>
      <c r="BR11" s="45" t="s">
        <v>7</v>
      </c>
      <c r="BS11" s="37">
        <f>BS7</f>
        <v>0</v>
      </c>
      <c r="BT11" s="37"/>
      <c r="BU11" s="37"/>
      <c r="BV11" s="37"/>
      <c r="BW11" s="37"/>
      <c r="BY11" s="245"/>
      <c r="BZ11" s="246"/>
      <c r="CA11" s="10">
        <f>'Frmt Baseln'!$C$19</f>
        <v>0</v>
      </c>
      <c r="CB11" s="13">
        <f>'Frmt Baseln'!$J$19</f>
        <v>0</v>
      </c>
      <c r="CC11" s="13">
        <f>'Frmt Baseln'!$K$19</f>
        <v>0</v>
      </c>
      <c r="CD11" s="14">
        <f>'Frmt Baseln'!$L$19</f>
        <v>0</v>
      </c>
      <c r="CF11" s="45" t="s">
        <v>7</v>
      </c>
      <c r="CG11" s="37">
        <f>CG7</f>
        <v>0</v>
      </c>
      <c r="CH11" s="37">
        <f>CH7</f>
        <v>0</v>
      </c>
      <c r="CI11" s="37">
        <f>CI7</f>
        <v>0</v>
      </c>
      <c r="CJ11" s="37">
        <f>CJ7</f>
        <v>0</v>
      </c>
      <c r="CK11" s="37">
        <f>CK7</f>
        <v>0</v>
      </c>
      <c r="CM11" s="245"/>
      <c r="CN11" s="246"/>
      <c r="CO11" s="10">
        <f>'Frmt Baseln'!$C$19</f>
        <v>0</v>
      </c>
      <c r="CP11" s="13">
        <f>'Frmt Baseln'!$J$19</f>
        <v>0</v>
      </c>
      <c r="CQ11" s="13">
        <f>'Frmt Baseln'!$K$19</f>
        <v>0</v>
      </c>
      <c r="CR11" s="14">
        <f>'Frmt Baseln'!$L$19</f>
        <v>0</v>
      </c>
      <c r="CT11" s="245"/>
      <c r="CU11" s="246"/>
      <c r="CV11" s="10">
        <f>'Frmt Baseln'!$C$19</f>
        <v>0</v>
      </c>
      <c r="CW11" s="13">
        <f>'Frmt Baseln'!$J$19</f>
        <v>0</v>
      </c>
      <c r="CX11" s="13">
        <f>'Frmt Baseln'!$K$19</f>
        <v>0</v>
      </c>
      <c r="CY11" s="14">
        <f>'Frmt Baseln'!$L$19</f>
        <v>0</v>
      </c>
      <c r="DA11" s="245"/>
      <c r="DB11" s="246"/>
      <c r="DC11" s="10"/>
      <c r="DD11" s="13"/>
      <c r="DE11" s="13"/>
      <c r="DF11" s="14"/>
      <c r="DH11" s="245"/>
      <c r="DI11" s="246"/>
      <c r="DJ11" s="10"/>
      <c r="DK11" s="13"/>
      <c r="DL11" s="13"/>
      <c r="DM11" s="14"/>
    </row>
    <row r="12" spans="2:117" ht="13.5" customHeight="1" thickBot="1">
      <c r="B12" s="247"/>
      <c r="C12" s="248"/>
      <c r="D12" s="15">
        <f>'Frmt Baseln'!$C$20</f>
        <v>0</v>
      </c>
      <c r="E12" s="16">
        <f>'Frmt Baseln'!$E$20</f>
        <v>0</v>
      </c>
      <c r="F12" s="17">
        <f>'Frmt Baseln'!$F$20</f>
        <v>0</v>
      </c>
      <c r="G12" s="18">
        <f>'Frmt Baseln'!$G$20</f>
        <v>0</v>
      </c>
      <c r="H12" s="19">
        <f>'Frmt Baseln'!$H$20</f>
        <v>0</v>
      </c>
      <c r="J12" s="45">
        <f>$D$4</f>
        <v>0</v>
      </c>
      <c r="K12" s="43">
        <f>$G$4</f>
        <v>0</v>
      </c>
      <c r="L12" s="43">
        <f>$G$7</f>
        <v>0</v>
      </c>
      <c r="M12" s="43">
        <f>$G$10</f>
        <v>0</v>
      </c>
      <c r="N12" s="44">
        <f>$G$13</f>
        <v>0</v>
      </c>
      <c r="O12" s="44">
        <f>$G$16</f>
        <v>0</v>
      </c>
      <c r="Q12" s="247"/>
      <c r="R12" s="248"/>
      <c r="S12" s="15">
        <f>'Frmt Baseln'!$C$20</f>
        <v>0</v>
      </c>
      <c r="T12" s="16">
        <f>'Frmt Baseln'!$E$20</f>
        <v>0</v>
      </c>
      <c r="U12" s="17">
        <f>'Frmt Baseln'!$F$20</f>
        <v>0</v>
      </c>
      <c r="V12" s="18">
        <f>'Frmt Baseln'!$G$20</f>
        <v>0</v>
      </c>
      <c r="W12" s="19">
        <f>'Frmt Baseln'!$H$20</f>
        <v>0</v>
      </c>
      <c r="Y12" s="45">
        <f>$D$4</f>
        <v>0</v>
      </c>
      <c r="Z12" s="43">
        <f>$G$4</f>
        <v>0</v>
      </c>
      <c r="AA12" s="43">
        <f>$G$7</f>
        <v>0</v>
      </c>
      <c r="AB12" s="43">
        <f>$G$10</f>
        <v>0</v>
      </c>
      <c r="AC12" s="44">
        <f>$G$13</f>
        <v>0</v>
      </c>
      <c r="AD12" s="44"/>
      <c r="AF12" s="247"/>
      <c r="AG12" s="248"/>
      <c r="AH12" s="15">
        <f>'Frmt Baseln'!$C$20</f>
        <v>0</v>
      </c>
      <c r="AI12" s="16">
        <f>'Frmt Baseln'!$E$20</f>
        <v>0</v>
      </c>
      <c r="AJ12" s="17">
        <f>'Frmt Baseln'!$F$20</f>
        <v>0</v>
      </c>
      <c r="AK12" s="18">
        <f>'Frmt Baseln'!$G$20</f>
        <v>0</v>
      </c>
      <c r="AL12" s="19">
        <f>'Frmt Baseln'!$H$20</f>
        <v>0</v>
      </c>
      <c r="AN12" s="45">
        <f>$D$4</f>
        <v>0</v>
      </c>
      <c r="AO12" s="43">
        <f>$G$4</f>
        <v>0</v>
      </c>
      <c r="AP12" s="43">
        <f>$G$7</f>
        <v>0</v>
      </c>
      <c r="AQ12" s="43">
        <f>$G$10</f>
        <v>0</v>
      </c>
      <c r="AR12" s="44"/>
      <c r="AS12" s="44"/>
      <c r="AU12" s="247"/>
      <c r="AV12" s="248"/>
      <c r="AW12" s="15"/>
      <c r="AX12" s="16"/>
      <c r="AY12" s="17"/>
      <c r="AZ12" s="18"/>
      <c r="BA12" s="19"/>
      <c r="BC12" s="45">
        <f>$D$4</f>
        <v>0</v>
      </c>
      <c r="BD12" s="43">
        <f>$G$4</f>
        <v>0</v>
      </c>
      <c r="BE12" s="43">
        <f>$G$7</f>
        <v>0</v>
      </c>
      <c r="BF12" s="43"/>
      <c r="BG12" s="44"/>
      <c r="BH12" s="44"/>
      <c r="BJ12" s="247"/>
      <c r="BK12" s="248"/>
      <c r="BL12" s="15"/>
      <c r="BM12" s="16"/>
      <c r="BN12" s="17"/>
      <c r="BO12" s="18"/>
      <c r="BP12" s="19"/>
      <c r="BR12" s="45">
        <f>$D$4</f>
        <v>0</v>
      </c>
      <c r="BS12" s="43">
        <f>$G$4</f>
        <v>0</v>
      </c>
      <c r="BT12" s="43"/>
      <c r="BU12" s="43"/>
      <c r="BV12" s="44"/>
      <c r="BW12" s="44"/>
      <c r="BY12" s="247"/>
      <c r="BZ12" s="248"/>
      <c r="CA12" s="15">
        <f>'Frmt Baseln'!$C$20</f>
        <v>0</v>
      </c>
      <c r="CB12" s="18">
        <f>'Frmt Baseln'!$J$20</f>
        <v>0</v>
      </c>
      <c r="CC12" s="18">
        <f>'Frmt Baseln'!$K$20</f>
        <v>0</v>
      </c>
      <c r="CD12" s="19">
        <f>'Frmt Baseln'!$L$20</f>
        <v>0</v>
      </c>
      <c r="CF12" s="45">
        <f>$D$4</f>
        <v>0</v>
      </c>
      <c r="CG12" s="43">
        <f>$CC$4</f>
        <v>0</v>
      </c>
      <c r="CH12" s="43">
        <f>$CC$7</f>
        <v>0</v>
      </c>
      <c r="CI12" s="43">
        <f>$CC$10</f>
        <v>0</v>
      </c>
      <c r="CJ12" s="44">
        <f>$CC$13</f>
        <v>0</v>
      </c>
      <c r="CK12" s="44">
        <f>$CC$16</f>
        <v>0</v>
      </c>
      <c r="CM12" s="247"/>
      <c r="CN12" s="248"/>
      <c r="CO12" s="15">
        <f>'Frmt Baseln'!$C$20</f>
        <v>0</v>
      </c>
      <c r="CP12" s="18">
        <f>'Frmt Baseln'!$J$20</f>
        <v>0</v>
      </c>
      <c r="CQ12" s="18">
        <f>'Frmt Baseln'!$K$20</f>
        <v>0</v>
      </c>
      <c r="CR12" s="19">
        <f>'Frmt Baseln'!$L$20</f>
        <v>0</v>
      </c>
      <c r="CT12" s="247"/>
      <c r="CU12" s="248"/>
      <c r="CV12" s="15">
        <f>'Frmt Baseln'!$C$20</f>
        <v>0</v>
      </c>
      <c r="CW12" s="18">
        <f>'Frmt Baseln'!$J$20</f>
        <v>0</v>
      </c>
      <c r="CX12" s="18">
        <f>'Frmt Baseln'!$K$20</f>
        <v>0</v>
      </c>
      <c r="CY12" s="19">
        <f>'Frmt Baseln'!$L$20</f>
        <v>0</v>
      </c>
      <c r="DA12" s="247"/>
      <c r="DB12" s="248"/>
      <c r="DC12" s="15"/>
      <c r="DD12" s="18"/>
      <c r="DE12" s="18"/>
      <c r="DF12" s="19"/>
      <c r="DH12" s="247"/>
      <c r="DI12" s="248"/>
      <c r="DJ12" s="15"/>
      <c r="DK12" s="18"/>
      <c r="DL12" s="18"/>
      <c r="DM12" s="19"/>
    </row>
    <row r="13" spans="2:117" ht="13.5" customHeight="1">
      <c r="B13" s="243">
        <f>+'Frmt Baseln'!$F$8</f>
        <v>0</v>
      </c>
      <c r="C13" s="244"/>
      <c r="D13" s="20">
        <f>'Frmt Baseln'!$C$21</f>
        <v>0</v>
      </c>
      <c r="E13" s="21">
        <f>'Frmt Baseln'!$E$21</f>
        <v>0</v>
      </c>
      <c r="F13" s="22">
        <f>'Frmt Baseln'!$F$21</f>
        <v>0</v>
      </c>
      <c r="G13" s="23">
        <f>'Frmt Baseln'!$G$21</f>
        <v>0</v>
      </c>
      <c r="H13" s="24">
        <f>'Frmt Baseln'!$H$21</f>
        <v>0</v>
      </c>
      <c r="J13" s="45">
        <f>$D$5</f>
        <v>0</v>
      </c>
      <c r="K13" s="43">
        <f>$G$5</f>
        <v>0</v>
      </c>
      <c r="L13" s="43">
        <f>$G$8</f>
        <v>0</v>
      </c>
      <c r="M13" s="43">
        <f>$G$11</f>
        <v>0</v>
      </c>
      <c r="N13" s="44">
        <f>$G$14</f>
        <v>0</v>
      </c>
      <c r="O13" s="44">
        <f>$G$17</f>
        <v>0</v>
      </c>
      <c r="Q13" s="243">
        <f>+'Frmt Baseln'!$F$8</f>
        <v>0</v>
      </c>
      <c r="R13" s="244"/>
      <c r="S13" s="20">
        <f>'Frmt Baseln'!$C$21</f>
        <v>0</v>
      </c>
      <c r="T13" s="21">
        <f>'Frmt Baseln'!$E$21</f>
        <v>0</v>
      </c>
      <c r="U13" s="22">
        <f>'Frmt Baseln'!$F$21</f>
        <v>0</v>
      </c>
      <c r="V13" s="23">
        <f>'Frmt Baseln'!$G$21</f>
        <v>0</v>
      </c>
      <c r="W13" s="24">
        <f>'Frmt Baseln'!$H$21</f>
        <v>0</v>
      </c>
      <c r="Y13" s="45">
        <f>$D$5</f>
        <v>0</v>
      </c>
      <c r="Z13" s="43">
        <f>$G$5</f>
        <v>0</v>
      </c>
      <c r="AA13" s="43">
        <f>$G$8</f>
        <v>0</v>
      </c>
      <c r="AB13" s="43">
        <f>$G$11</f>
        <v>0</v>
      </c>
      <c r="AC13" s="44">
        <f>$G$14</f>
        <v>0</v>
      </c>
      <c r="AD13" s="44"/>
      <c r="AF13" s="243"/>
      <c r="AG13" s="244"/>
      <c r="AH13" s="20"/>
      <c r="AI13" s="21"/>
      <c r="AJ13" s="22"/>
      <c r="AK13" s="23"/>
      <c r="AL13" s="24"/>
      <c r="AN13" s="45">
        <f>$D$5</f>
        <v>0</v>
      </c>
      <c r="AO13" s="43">
        <f>$G$5</f>
        <v>0</v>
      </c>
      <c r="AP13" s="43">
        <f>$G$8</f>
        <v>0</v>
      </c>
      <c r="AQ13" s="43">
        <f>$G$11</f>
        <v>0</v>
      </c>
      <c r="AR13" s="44"/>
      <c r="AS13" s="44"/>
      <c r="AU13" s="243"/>
      <c r="AV13" s="244"/>
      <c r="AW13" s="20"/>
      <c r="AX13" s="21"/>
      <c r="AY13" s="22"/>
      <c r="AZ13" s="23"/>
      <c r="BA13" s="24"/>
      <c r="BC13" s="45">
        <f>$D$5</f>
        <v>0</v>
      </c>
      <c r="BD13" s="43">
        <f>$G$5</f>
        <v>0</v>
      </c>
      <c r="BE13" s="43">
        <f>$G$8</f>
        <v>0</v>
      </c>
      <c r="BF13" s="43"/>
      <c r="BG13" s="44"/>
      <c r="BH13" s="44"/>
      <c r="BJ13" s="243"/>
      <c r="BK13" s="244"/>
      <c r="BL13" s="20"/>
      <c r="BM13" s="21"/>
      <c r="BN13" s="22"/>
      <c r="BO13" s="23"/>
      <c r="BP13" s="24"/>
      <c r="BR13" s="45">
        <f>$D$5</f>
        <v>0</v>
      </c>
      <c r="BS13" s="43">
        <f>$G$5</f>
        <v>0</v>
      </c>
      <c r="BT13" s="43"/>
      <c r="BU13" s="43"/>
      <c r="BV13" s="44"/>
      <c r="BW13" s="44"/>
      <c r="BY13" s="243">
        <f>+'Frmt Baseln'!$F$8</f>
        <v>0</v>
      </c>
      <c r="BZ13" s="244"/>
      <c r="CA13" s="20">
        <f>'Frmt Baseln'!$C$21</f>
        <v>0</v>
      </c>
      <c r="CB13" s="23">
        <f>'Frmt Baseln'!$J$21</f>
        <v>0</v>
      </c>
      <c r="CC13" s="23">
        <f>'Frmt Baseln'!$K$21</f>
        <v>0</v>
      </c>
      <c r="CD13" s="24">
        <f>'Frmt Baseln'!$L$21</f>
        <v>0</v>
      </c>
      <c r="CF13" s="45">
        <f>$D$5</f>
        <v>0</v>
      </c>
      <c r="CG13" s="43">
        <f>$CC$5</f>
        <v>0</v>
      </c>
      <c r="CH13" s="43">
        <f>$CC$8</f>
        <v>0</v>
      </c>
      <c r="CI13" s="43">
        <f>$CC$11</f>
        <v>0</v>
      </c>
      <c r="CJ13" s="44">
        <f>$CC$14</f>
        <v>0</v>
      </c>
      <c r="CK13" s="44">
        <f>$CC$17</f>
        <v>0</v>
      </c>
      <c r="CM13" s="243">
        <f>+'Frmt Baseln'!$F$8</f>
        <v>0</v>
      </c>
      <c r="CN13" s="244"/>
      <c r="CO13" s="20">
        <f>'Frmt Baseln'!$C$21</f>
        <v>0</v>
      </c>
      <c r="CP13" s="23">
        <f>'Frmt Baseln'!$J$21</f>
        <v>0</v>
      </c>
      <c r="CQ13" s="23">
        <f>'Frmt Baseln'!$K$21</f>
        <v>0</v>
      </c>
      <c r="CR13" s="24">
        <f>'Frmt Baseln'!$L$21</f>
        <v>0</v>
      </c>
      <c r="CT13" s="243"/>
      <c r="CU13" s="244"/>
      <c r="CV13" s="20"/>
      <c r="CW13" s="23"/>
      <c r="CX13" s="23"/>
      <c r="CY13" s="24"/>
      <c r="DA13" s="243"/>
      <c r="DB13" s="244"/>
      <c r="DC13" s="20"/>
      <c r="DD13" s="23"/>
      <c r="DE13" s="23"/>
      <c r="DF13" s="24"/>
      <c r="DH13" s="243"/>
      <c r="DI13" s="244"/>
      <c r="DJ13" s="20"/>
      <c r="DK13" s="23"/>
      <c r="DL13" s="23"/>
      <c r="DM13" s="24"/>
    </row>
    <row r="14" spans="2:117" ht="13.5" customHeight="1">
      <c r="B14" s="245"/>
      <c r="C14" s="246"/>
      <c r="D14" s="10">
        <f>'Frmt Baseln'!$C$22</f>
        <v>0</v>
      </c>
      <c r="E14" s="11">
        <f>'Frmt Baseln'!$E$22</f>
        <v>0</v>
      </c>
      <c r="F14" s="12">
        <f>'Frmt Baseln'!$F$22</f>
        <v>0</v>
      </c>
      <c r="G14" s="13">
        <f>'Frmt Baseln'!$G$22</f>
        <v>0</v>
      </c>
      <c r="H14" s="14">
        <f>'Frmt Baseln'!$H$22</f>
        <v>0</v>
      </c>
      <c r="J14" s="45">
        <f>$D$6</f>
        <v>0</v>
      </c>
      <c r="K14" s="43">
        <f>$G$6</f>
        <v>0</v>
      </c>
      <c r="L14" s="43">
        <f>$G$9</f>
        <v>0</v>
      </c>
      <c r="M14" s="43">
        <f>$G$12</f>
        <v>0</v>
      </c>
      <c r="N14" s="44">
        <f>$G$15</f>
        <v>0</v>
      </c>
      <c r="O14" s="44">
        <f>$G$18</f>
        <v>0</v>
      </c>
      <c r="Q14" s="245"/>
      <c r="R14" s="246"/>
      <c r="S14" s="10">
        <f>'Frmt Baseln'!$C$22</f>
        <v>0</v>
      </c>
      <c r="T14" s="11">
        <f>'Frmt Baseln'!$E$22</f>
        <v>0</v>
      </c>
      <c r="U14" s="12">
        <f>'Frmt Baseln'!$F$22</f>
        <v>0</v>
      </c>
      <c r="V14" s="13">
        <f>'Frmt Baseln'!$G$22</f>
        <v>0</v>
      </c>
      <c r="W14" s="14">
        <f>'Frmt Baseln'!$H$22</f>
        <v>0</v>
      </c>
      <c r="Y14" s="45">
        <f>$D$6</f>
        <v>0</v>
      </c>
      <c r="Z14" s="43">
        <f>$G$6</f>
        <v>0</v>
      </c>
      <c r="AA14" s="43">
        <f>$G$9</f>
        <v>0</v>
      </c>
      <c r="AB14" s="43">
        <f>$G$12</f>
        <v>0</v>
      </c>
      <c r="AC14" s="44">
        <f>$G$15</f>
        <v>0</v>
      </c>
      <c r="AD14" s="44"/>
      <c r="AF14" s="245"/>
      <c r="AG14" s="246"/>
      <c r="AH14" s="10"/>
      <c r="AI14" s="11"/>
      <c r="AJ14" s="12"/>
      <c r="AK14" s="13"/>
      <c r="AL14" s="14"/>
      <c r="AN14" s="45">
        <f>$D$6</f>
        <v>0</v>
      </c>
      <c r="AO14" s="43">
        <f>$G$6</f>
        <v>0</v>
      </c>
      <c r="AP14" s="43">
        <f>$G$9</f>
        <v>0</v>
      </c>
      <c r="AQ14" s="43">
        <f>$G$12</f>
        <v>0</v>
      </c>
      <c r="AR14" s="44"/>
      <c r="AS14" s="44"/>
      <c r="AU14" s="245"/>
      <c r="AV14" s="246"/>
      <c r="AW14" s="10"/>
      <c r="AX14" s="11"/>
      <c r="AY14" s="12"/>
      <c r="AZ14" s="13"/>
      <c r="BA14" s="14"/>
      <c r="BC14" s="45">
        <f>$D$6</f>
        <v>0</v>
      </c>
      <c r="BD14" s="43">
        <f>$G$6</f>
        <v>0</v>
      </c>
      <c r="BE14" s="43">
        <f>$G$9</f>
        <v>0</v>
      </c>
      <c r="BF14" s="43"/>
      <c r="BG14" s="44"/>
      <c r="BH14" s="44"/>
      <c r="BJ14" s="245"/>
      <c r="BK14" s="246"/>
      <c r="BL14" s="10"/>
      <c r="BM14" s="11"/>
      <c r="BN14" s="12"/>
      <c r="BO14" s="13"/>
      <c r="BP14" s="14"/>
      <c r="BR14" s="45">
        <f>$D$6</f>
        <v>0</v>
      </c>
      <c r="BS14" s="43">
        <f>$G$6</f>
        <v>0</v>
      </c>
      <c r="BT14" s="43"/>
      <c r="BU14" s="43"/>
      <c r="BV14" s="44"/>
      <c r="BW14" s="44"/>
      <c r="BY14" s="245"/>
      <c r="BZ14" s="246"/>
      <c r="CA14" s="10">
        <f>'Frmt Baseln'!$C$22</f>
        <v>0</v>
      </c>
      <c r="CB14" s="13">
        <f>'Frmt Baseln'!$J$22</f>
        <v>0</v>
      </c>
      <c r="CC14" s="13">
        <f>'Frmt Baseln'!$K$22</f>
        <v>0</v>
      </c>
      <c r="CD14" s="14">
        <f>'Frmt Baseln'!$L$22</f>
        <v>0</v>
      </c>
      <c r="CF14" s="45">
        <f>$D$6</f>
        <v>0</v>
      </c>
      <c r="CG14" s="43">
        <f>$CC$6</f>
        <v>0</v>
      </c>
      <c r="CH14" s="43">
        <f>$CC$9</f>
        <v>0</v>
      </c>
      <c r="CI14" s="43">
        <f>$CC$12</f>
        <v>0</v>
      </c>
      <c r="CJ14" s="44">
        <f>$CC$15</f>
        <v>0</v>
      </c>
      <c r="CK14" s="44">
        <f>$CC$18</f>
        <v>0</v>
      </c>
      <c r="CM14" s="245"/>
      <c r="CN14" s="246"/>
      <c r="CO14" s="10">
        <f>'Frmt Baseln'!$C$22</f>
        <v>0</v>
      </c>
      <c r="CP14" s="13">
        <f>'Frmt Baseln'!$J$22</f>
        <v>0</v>
      </c>
      <c r="CQ14" s="13">
        <f>'Frmt Baseln'!$K$22</f>
        <v>0</v>
      </c>
      <c r="CR14" s="14">
        <f>'Frmt Baseln'!$L$22</f>
        <v>0</v>
      </c>
      <c r="CT14" s="245"/>
      <c r="CU14" s="246"/>
      <c r="CV14" s="10"/>
      <c r="CW14" s="13"/>
      <c r="CX14" s="13"/>
      <c r="CY14" s="14"/>
      <c r="DA14" s="245"/>
      <c r="DB14" s="246"/>
      <c r="DC14" s="10"/>
      <c r="DD14" s="13"/>
      <c r="DE14" s="13"/>
      <c r="DF14" s="14"/>
      <c r="DH14" s="245"/>
      <c r="DI14" s="246"/>
      <c r="DJ14" s="10"/>
      <c r="DK14" s="13"/>
      <c r="DL14" s="13"/>
      <c r="DM14" s="14"/>
    </row>
    <row r="15" spans="2:117" ht="13.5" customHeight="1" thickBot="1">
      <c r="B15" s="247"/>
      <c r="C15" s="248"/>
      <c r="D15" s="15">
        <f>'Frmt Baseln'!$C$23</f>
        <v>0</v>
      </c>
      <c r="E15" s="16">
        <f>'Frmt Baseln'!$E$23</f>
        <v>0</v>
      </c>
      <c r="F15" s="17">
        <f>'Frmt Baseln'!$F$23</f>
        <v>0</v>
      </c>
      <c r="G15" s="18">
        <f>'Frmt Baseln'!$G$23</f>
        <v>0</v>
      </c>
      <c r="H15" s="19">
        <f>'Frmt Baseln'!$H$23</f>
        <v>0</v>
      </c>
      <c r="J15" s="45" t="s">
        <v>11</v>
      </c>
      <c r="K15" s="37">
        <f>K11</f>
        <v>0</v>
      </c>
      <c r="L15" s="37">
        <f>L11</f>
        <v>0</v>
      </c>
      <c r="M15" s="37">
        <f>M11</f>
        <v>0</v>
      </c>
      <c r="N15" s="37">
        <f>N11</f>
        <v>0</v>
      </c>
      <c r="O15" s="37">
        <f>O11</f>
        <v>0</v>
      </c>
      <c r="Q15" s="247"/>
      <c r="R15" s="248"/>
      <c r="S15" s="15">
        <f>'Frmt Baseln'!$C$23</f>
        <v>0</v>
      </c>
      <c r="T15" s="16">
        <f>'Frmt Baseln'!$E$23</f>
        <v>0</v>
      </c>
      <c r="U15" s="17">
        <f>'Frmt Baseln'!$F$23</f>
        <v>0</v>
      </c>
      <c r="V15" s="18">
        <f>'Frmt Baseln'!$G$23</f>
        <v>0</v>
      </c>
      <c r="W15" s="19">
        <f>'Frmt Baseln'!$H$23</f>
        <v>0</v>
      </c>
      <c r="Y15" s="45" t="s">
        <v>11</v>
      </c>
      <c r="Z15" s="37">
        <f>Z11</f>
        <v>0</v>
      </c>
      <c r="AA15" s="37">
        <f>AA11</f>
        <v>0</v>
      </c>
      <c r="AB15" s="37">
        <f>AB11</f>
        <v>0</v>
      </c>
      <c r="AC15" s="37">
        <f>AC11</f>
        <v>0</v>
      </c>
      <c r="AD15" s="37"/>
      <c r="AF15" s="247"/>
      <c r="AG15" s="248"/>
      <c r="AH15" s="15"/>
      <c r="AI15" s="16"/>
      <c r="AJ15" s="17"/>
      <c r="AK15" s="18"/>
      <c r="AL15" s="19"/>
      <c r="AN15" s="45" t="s">
        <v>11</v>
      </c>
      <c r="AO15" s="37">
        <f>AO11</f>
        <v>0</v>
      </c>
      <c r="AP15" s="37">
        <f>AP11</f>
        <v>0</v>
      </c>
      <c r="AQ15" s="37">
        <f>AQ11</f>
        <v>0</v>
      </c>
      <c r="AR15" s="37"/>
      <c r="AS15" s="37"/>
      <c r="AU15" s="247"/>
      <c r="AV15" s="248"/>
      <c r="AW15" s="15"/>
      <c r="AX15" s="16"/>
      <c r="AY15" s="17"/>
      <c r="AZ15" s="18"/>
      <c r="BA15" s="19"/>
      <c r="BC15" s="45" t="s">
        <v>11</v>
      </c>
      <c r="BD15" s="37">
        <f>BD11</f>
        <v>0</v>
      </c>
      <c r="BE15" s="37">
        <f>BE11</f>
        <v>0</v>
      </c>
      <c r="BF15" s="37"/>
      <c r="BG15" s="37"/>
      <c r="BH15" s="37"/>
      <c r="BJ15" s="247"/>
      <c r="BK15" s="248"/>
      <c r="BL15" s="15"/>
      <c r="BM15" s="16"/>
      <c r="BN15" s="17"/>
      <c r="BO15" s="18"/>
      <c r="BP15" s="19"/>
      <c r="BR15" s="45" t="s">
        <v>11</v>
      </c>
      <c r="BS15" s="37">
        <f>BS11</f>
        <v>0</v>
      </c>
      <c r="BT15" s="37"/>
      <c r="BU15" s="37"/>
      <c r="BV15" s="37"/>
      <c r="BW15" s="37"/>
      <c r="BY15" s="247"/>
      <c r="BZ15" s="248"/>
      <c r="CA15" s="15">
        <f>'Frmt Baseln'!$C$23</f>
        <v>0</v>
      </c>
      <c r="CB15" s="18">
        <f>'Frmt Baseln'!$J$23</f>
        <v>0</v>
      </c>
      <c r="CC15" s="18">
        <f>'Frmt Baseln'!$K$23</f>
        <v>0</v>
      </c>
      <c r="CD15" s="19">
        <f>'Frmt Baseln'!$L$23</f>
        <v>0</v>
      </c>
      <c r="CF15" s="45" t="s">
        <v>11</v>
      </c>
      <c r="CG15" s="37">
        <f>CG11</f>
        <v>0</v>
      </c>
      <c r="CH15" s="37">
        <f>CH11</f>
        <v>0</v>
      </c>
      <c r="CI15" s="37">
        <f>CI11</f>
        <v>0</v>
      </c>
      <c r="CJ15" s="37">
        <f>CJ11</f>
        <v>0</v>
      </c>
      <c r="CK15" s="37">
        <f>CK11</f>
        <v>0</v>
      </c>
      <c r="CM15" s="247"/>
      <c r="CN15" s="248"/>
      <c r="CO15" s="15">
        <f>'Frmt Baseln'!$C$23</f>
        <v>0</v>
      </c>
      <c r="CP15" s="18">
        <f>'Frmt Baseln'!$J$23</f>
        <v>0</v>
      </c>
      <c r="CQ15" s="18">
        <f>'Frmt Baseln'!$K$23</f>
        <v>0</v>
      </c>
      <c r="CR15" s="19">
        <f>'Frmt Baseln'!$L$23</f>
        <v>0</v>
      </c>
      <c r="CT15" s="247"/>
      <c r="CU15" s="248"/>
      <c r="CV15" s="15"/>
      <c r="CW15" s="18"/>
      <c r="CX15" s="18"/>
      <c r="CY15" s="19"/>
      <c r="DA15" s="247"/>
      <c r="DB15" s="248"/>
      <c r="DC15" s="15"/>
      <c r="DD15" s="18"/>
      <c r="DE15" s="18"/>
      <c r="DF15" s="19"/>
      <c r="DH15" s="247"/>
      <c r="DI15" s="248"/>
      <c r="DJ15" s="15"/>
      <c r="DK15" s="18"/>
      <c r="DL15" s="18"/>
      <c r="DM15" s="19"/>
    </row>
    <row r="16" spans="2:117" ht="13.5" customHeight="1">
      <c r="B16" s="243">
        <f>+'Frmt Baseln'!$F$9</f>
        <v>0</v>
      </c>
      <c r="C16" s="244"/>
      <c r="D16" s="5">
        <f>'Frmt Baseln'!$C$24</f>
        <v>0</v>
      </c>
      <c r="E16" s="6">
        <f>'Frmt Baseln'!$E$24</f>
        <v>0</v>
      </c>
      <c r="F16" s="7">
        <f>'Frmt Baseln'!$F$24</f>
        <v>0</v>
      </c>
      <c r="G16" s="8">
        <f>'Frmt Baseln'!$G$24</f>
        <v>0</v>
      </c>
      <c r="H16" s="9">
        <f>'Frmt Baseln'!$H$24</f>
        <v>0</v>
      </c>
      <c r="J16" s="45">
        <f>$D$4</f>
        <v>0</v>
      </c>
      <c r="K16" s="43">
        <f>$H$4</f>
        <v>0</v>
      </c>
      <c r="L16" s="43">
        <f>$H$7</f>
        <v>0</v>
      </c>
      <c r="M16" s="43">
        <f>$H$10</f>
        <v>0</v>
      </c>
      <c r="N16" s="44">
        <f>$H$13</f>
        <v>0</v>
      </c>
      <c r="O16" s="44">
        <f>$H$16</f>
        <v>0</v>
      </c>
      <c r="Q16" s="243"/>
      <c r="R16" s="244"/>
      <c r="S16" s="5"/>
      <c r="T16" s="6"/>
      <c r="U16" s="7"/>
      <c r="V16" s="8"/>
      <c r="W16" s="9"/>
      <c r="Y16" s="45">
        <f>$D$4</f>
        <v>0</v>
      </c>
      <c r="Z16" s="43">
        <f>$H$4</f>
        <v>0</v>
      </c>
      <c r="AA16" s="43">
        <f>$H$7</f>
        <v>0</v>
      </c>
      <c r="AB16" s="43">
        <f>$H$10</f>
        <v>0</v>
      </c>
      <c r="AC16" s="44">
        <f>$H$13</f>
        <v>0</v>
      </c>
      <c r="AD16" s="44"/>
      <c r="AF16" s="243"/>
      <c r="AG16" s="244"/>
      <c r="AH16" s="5"/>
      <c r="AI16" s="6"/>
      <c r="AJ16" s="7"/>
      <c r="AK16" s="8"/>
      <c r="AL16" s="9"/>
      <c r="AN16" s="45">
        <f>$D$4</f>
        <v>0</v>
      </c>
      <c r="AO16" s="43">
        <f>$H$4</f>
        <v>0</v>
      </c>
      <c r="AP16" s="43">
        <f>$H$7</f>
        <v>0</v>
      </c>
      <c r="AQ16" s="43">
        <f>$H$10</f>
        <v>0</v>
      </c>
      <c r="AR16" s="44"/>
      <c r="AS16" s="44"/>
      <c r="AU16" s="243"/>
      <c r="AV16" s="244"/>
      <c r="AW16" s="5"/>
      <c r="AX16" s="6"/>
      <c r="AY16" s="7"/>
      <c r="AZ16" s="8"/>
      <c r="BA16" s="9"/>
      <c r="BC16" s="45">
        <f>$D$4</f>
        <v>0</v>
      </c>
      <c r="BD16" s="43">
        <f>$H$4</f>
        <v>0</v>
      </c>
      <c r="BE16" s="43">
        <f>$H$7</f>
        <v>0</v>
      </c>
      <c r="BF16" s="43"/>
      <c r="BG16" s="44"/>
      <c r="BH16" s="44"/>
      <c r="BJ16" s="243"/>
      <c r="BK16" s="244"/>
      <c r="BL16" s="5"/>
      <c r="BM16" s="6"/>
      <c r="BN16" s="7"/>
      <c r="BO16" s="8"/>
      <c r="BP16" s="9"/>
      <c r="BR16" s="45">
        <f>$D$4</f>
        <v>0</v>
      </c>
      <c r="BS16" s="43">
        <f>$H$4</f>
        <v>0</v>
      </c>
      <c r="BT16" s="43"/>
      <c r="BU16" s="43"/>
      <c r="BV16" s="44"/>
      <c r="BW16" s="44"/>
      <c r="BY16" s="243">
        <f>+'Frmt Baseln'!$F$9</f>
        <v>0</v>
      </c>
      <c r="BZ16" s="244"/>
      <c r="CA16" s="5">
        <f>'Frmt Baseln'!$C$24</f>
        <v>0</v>
      </c>
      <c r="CB16" s="8">
        <f>'Frmt Baseln'!$J$24</f>
        <v>0</v>
      </c>
      <c r="CC16" s="8">
        <f>'Frmt Baseln'!$K$24</f>
        <v>0</v>
      </c>
      <c r="CD16" s="9">
        <f>'Frmt Baseln'!$L$24</f>
        <v>0</v>
      </c>
      <c r="CF16" s="45">
        <f>$D$4</f>
        <v>0</v>
      </c>
      <c r="CG16" s="43">
        <f>$CD$4</f>
        <v>0</v>
      </c>
      <c r="CH16" s="43">
        <f>$CD$7</f>
        <v>0</v>
      </c>
      <c r="CI16" s="43">
        <f>$CD$10</f>
        <v>0</v>
      </c>
      <c r="CJ16" s="44">
        <f>$CD$13</f>
        <v>0</v>
      </c>
      <c r="CK16" s="44">
        <f>$CD$16</f>
        <v>0</v>
      </c>
      <c r="CM16" s="243"/>
      <c r="CN16" s="244"/>
      <c r="CO16" s="5"/>
      <c r="CP16" s="8"/>
      <c r="CQ16" s="8"/>
      <c r="CR16" s="9"/>
      <c r="CT16" s="243"/>
      <c r="CU16" s="244"/>
      <c r="CV16" s="5"/>
      <c r="CW16" s="8"/>
      <c r="CX16" s="8"/>
      <c r="CY16" s="9"/>
      <c r="DA16" s="243"/>
      <c r="DB16" s="244"/>
      <c r="DC16" s="5"/>
      <c r="DD16" s="8"/>
      <c r="DE16" s="8"/>
      <c r="DF16" s="9"/>
      <c r="DH16" s="243"/>
      <c r="DI16" s="244"/>
      <c r="DJ16" s="5"/>
      <c r="DK16" s="8"/>
      <c r="DL16" s="8"/>
      <c r="DM16" s="9"/>
    </row>
    <row r="17" spans="2:117" ht="13.5" customHeight="1">
      <c r="B17" s="245"/>
      <c r="C17" s="246"/>
      <c r="D17" s="10">
        <f>'Frmt Baseln'!$C$25</f>
        <v>0</v>
      </c>
      <c r="E17" s="11">
        <f>'Frmt Baseln'!$E$25</f>
        <v>0</v>
      </c>
      <c r="F17" s="12">
        <f>'Frmt Baseln'!$F$25</f>
        <v>0</v>
      </c>
      <c r="G17" s="13">
        <f>'Frmt Baseln'!$G$25</f>
        <v>0</v>
      </c>
      <c r="H17" s="14">
        <f>'Frmt Baseln'!$H$25</f>
        <v>0</v>
      </c>
      <c r="J17" s="45">
        <f>$D$5</f>
        <v>0</v>
      </c>
      <c r="K17" s="43">
        <f>$H$5</f>
        <v>0</v>
      </c>
      <c r="L17" s="43">
        <f>$H$8</f>
        <v>0</v>
      </c>
      <c r="M17" s="43">
        <f>$H$11</f>
        <v>0</v>
      </c>
      <c r="N17" s="44">
        <f>$H$14</f>
        <v>0</v>
      </c>
      <c r="O17" s="44">
        <f>$H$17</f>
        <v>0</v>
      </c>
      <c r="Q17" s="245"/>
      <c r="R17" s="246"/>
      <c r="S17" s="10"/>
      <c r="T17" s="11"/>
      <c r="U17" s="12"/>
      <c r="V17" s="13"/>
      <c r="W17" s="14"/>
      <c r="Y17" s="45">
        <f>$D$5</f>
        <v>0</v>
      </c>
      <c r="Z17" s="43">
        <f>$H$5</f>
        <v>0</v>
      </c>
      <c r="AA17" s="43">
        <f>$H$8</f>
        <v>0</v>
      </c>
      <c r="AB17" s="43">
        <f>$H$11</f>
        <v>0</v>
      </c>
      <c r="AC17" s="44">
        <f>$H$14</f>
        <v>0</v>
      </c>
      <c r="AD17" s="44"/>
      <c r="AF17" s="245"/>
      <c r="AG17" s="246"/>
      <c r="AH17" s="10"/>
      <c r="AI17" s="11"/>
      <c r="AJ17" s="12"/>
      <c r="AK17" s="13"/>
      <c r="AL17" s="14"/>
      <c r="AN17" s="45">
        <f>$D$5</f>
        <v>0</v>
      </c>
      <c r="AO17" s="43">
        <f>$H$5</f>
        <v>0</v>
      </c>
      <c r="AP17" s="43">
        <f>$H$8</f>
        <v>0</v>
      </c>
      <c r="AQ17" s="43">
        <f>$H$11</f>
        <v>0</v>
      </c>
      <c r="AR17" s="44"/>
      <c r="AS17" s="44"/>
      <c r="AU17" s="245"/>
      <c r="AV17" s="246"/>
      <c r="AW17" s="10"/>
      <c r="AX17" s="11"/>
      <c r="AY17" s="12"/>
      <c r="AZ17" s="13"/>
      <c r="BA17" s="14"/>
      <c r="BC17" s="45">
        <f>$D$5</f>
        <v>0</v>
      </c>
      <c r="BD17" s="43">
        <f>$H$5</f>
        <v>0</v>
      </c>
      <c r="BE17" s="43">
        <f>$H$8</f>
        <v>0</v>
      </c>
      <c r="BF17" s="43"/>
      <c r="BG17" s="44"/>
      <c r="BH17" s="44"/>
      <c r="BJ17" s="245"/>
      <c r="BK17" s="246"/>
      <c r="BL17" s="10"/>
      <c r="BM17" s="11"/>
      <c r="BN17" s="12"/>
      <c r="BO17" s="13"/>
      <c r="BP17" s="14"/>
      <c r="BR17" s="45">
        <f>$D$5</f>
        <v>0</v>
      </c>
      <c r="BS17" s="43">
        <f>$H$5</f>
        <v>0</v>
      </c>
      <c r="BT17" s="43"/>
      <c r="BU17" s="43"/>
      <c r="BV17" s="44"/>
      <c r="BW17" s="44"/>
      <c r="BY17" s="245"/>
      <c r="BZ17" s="246"/>
      <c r="CA17" s="10">
        <f>'Frmt Baseln'!$C$25</f>
        <v>0</v>
      </c>
      <c r="CB17" s="13">
        <f>'Frmt Baseln'!$J$25</f>
        <v>0</v>
      </c>
      <c r="CC17" s="13">
        <f>'Frmt Baseln'!$K$25</f>
        <v>0</v>
      </c>
      <c r="CD17" s="14">
        <f>'Frmt Baseln'!$L$25</f>
        <v>0</v>
      </c>
      <c r="CF17" s="45">
        <f>$D$5</f>
        <v>0</v>
      </c>
      <c r="CG17" s="43">
        <f>$CD$5</f>
        <v>0</v>
      </c>
      <c r="CH17" s="43">
        <f>$CD$8</f>
        <v>0</v>
      </c>
      <c r="CI17" s="43">
        <f>$CD$11</f>
        <v>0</v>
      </c>
      <c r="CJ17" s="44">
        <f>$CD$14</f>
        <v>0</v>
      </c>
      <c r="CK17" s="44">
        <f>$CD$17</f>
        <v>0</v>
      </c>
      <c r="CM17" s="245"/>
      <c r="CN17" s="246"/>
      <c r="CO17" s="10"/>
      <c r="CP17" s="13"/>
      <c r="CQ17" s="13"/>
      <c r="CR17" s="14"/>
      <c r="CT17" s="245"/>
      <c r="CU17" s="246"/>
      <c r="CV17" s="10"/>
      <c r="CW17" s="13"/>
      <c r="CX17" s="13"/>
      <c r="CY17" s="14"/>
      <c r="DA17" s="245"/>
      <c r="DB17" s="246"/>
      <c r="DC17" s="10"/>
      <c r="DD17" s="13"/>
      <c r="DE17" s="13"/>
      <c r="DF17" s="14"/>
      <c r="DH17" s="245"/>
      <c r="DI17" s="246"/>
      <c r="DJ17" s="10"/>
      <c r="DK17" s="13"/>
      <c r="DL17" s="13"/>
      <c r="DM17" s="14"/>
    </row>
    <row r="18" spans="2:117" ht="13.5" customHeight="1" thickBot="1">
      <c r="B18" s="249"/>
      <c r="C18" s="250"/>
      <c r="D18" s="25">
        <f>'Frmt Baseln'!$C$26</f>
        <v>0</v>
      </c>
      <c r="E18" s="26">
        <f>'Frmt Baseln'!$E$26</f>
        <v>0</v>
      </c>
      <c r="F18" s="27">
        <f>'Frmt Baseln'!$F$26</f>
        <v>0</v>
      </c>
      <c r="G18" s="28">
        <f>'Frmt Baseln'!$G$26</f>
        <v>0</v>
      </c>
      <c r="H18" s="29">
        <f>'Frmt Baseln'!$H$26</f>
        <v>0</v>
      </c>
      <c r="J18" s="45">
        <f>$D$6</f>
        <v>0</v>
      </c>
      <c r="K18" s="43">
        <f>$H$6</f>
        <v>0</v>
      </c>
      <c r="L18" s="43">
        <f>$H$9</f>
        <v>0</v>
      </c>
      <c r="M18" s="43">
        <f>$H$12</f>
        <v>0</v>
      </c>
      <c r="N18" s="44">
        <f>$H$15</f>
        <v>0</v>
      </c>
      <c r="O18" s="44">
        <f>$H$18</f>
        <v>0</v>
      </c>
      <c r="Q18" s="249"/>
      <c r="R18" s="250"/>
      <c r="S18" s="25"/>
      <c r="T18" s="26"/>
      <c r="U18" s="27"/>
      <c r="V18" s="28"/>
      <c r="W18" s="29"/>
      <c r="Y18" s="45">
        <f>$D$6</f>
        <v>0</v>
      </c>
      <c r="Z18" s="43">
        <f>$H$6</f>
        <v>0</v>
      </c>
      <c r="AA18" s="43">
        <f>$H$9</f>
        <v>0</v>
      </c>
      <c r="AB18" s="43">
        <f>$H$12</f>
        <v>0</v>
      </c>
      <c r="AC18" s="44">
        <f>$H$15</f>
        <v>0</v>
      </c>
      <c r="AD18" s="44"/>
      <c r="AF18" s="249"/>
      <c r="AG18" s="250"/>
      <c r="AH18" s="25"/>
      <c r="AI18" s="26"/>
      <c r="AJ18" s="27"/>
      <c r="AK18" s="28"/>
      <c r="AL18" s="29"/>
      <c r="AN18" s="45">
        <f>$D$6</f>
        <v>0</v>
      </c>
      <c r="AO18" s="43">
        <f>$H$6</f>
        <v>0</v>
      </c>
      <c r="AP18" s="43">
        <f>$H$9</f>
        <v>0</v>
      </c>
      <c r="AQ18" s="43">
        <f>$H$12</f>
        <v>0</v>
      </c>
      <c r="AR18" s="44"/>
      <c r="AS18" s="44"/>
      <c r="AU18" s="249"/>
      <c r="AV18" s="250"/>
      <c r="AW18" s="25"/>
      <c r="AX18" s="26"/>
      <c r="AY18" s="27"/>
      <c r="AZ18" s="28"/>
      <c r="BA18" s="29"/>
      <c r="BC18" s="45">
        <f>$D$6</f>
        <v>0</v>
      </c>
      <c r="BD18" s="43">
        <f>$H$6</f>
        <v>0</v>
      </c>
      <c r="BE18" s="43">
        <f>$H$9</f>
        <v>0</v>
      </c>
      <c r="BF18" s="43"/>
      <c r="BG18" s="44"/>
      <c r="BH18" s="44"/>
      <c r="BJ18" s="249"/>
      <c r="BK18" s="250"/>
      <c r="BL18" s="25"/>
      <c r="BM18" s="26"/>
      <c r="BN18" s="27"/>
      <c r="BO18" s="28"/>
      <c r="BP18" s="29"/>
      <c r="BR18" s="45">
        <f>$D$6</f>
        <v>0</v>
      </c>
      <c r="BS18" s="43">
        <f>$H$6</f>
        <v>0</v>
      </c>
      <c r="BT18" s="43"/>
      <c r="BU18" s="43"/>
      <c r="BV18" s="44"/>
      <c r="BW18" s="44"/>
      <c r="BY18" s="249"/>
      <c r="BZ18" s="250"/>
      <c r="CA18" s="25">
        <f>'Frmt Baseln'!$C$26</f>
        <v>0</v>
      </c>
      <c r="CB18" s="28">
        <f>'Frmt Baseln'!$J$26</f>
        <v>0</v>
      </c>
      <c r="CC18" s="28">
        <f>'Frmt Baseln'!$K$26</f>
        <v>0</v>
      </c>
      <c r="CD18" s="29">
        <f>'Frmt Baseln'!$L$26</f>
        <v>0</v>
      </c>
      <c r="CF18" s="45">
        <f>$D$6</f>
        <v>0</v>
      </c>
      <c r="CG18" s="43">
        <f>$CD$6</f>
        <v>0</v>
      </c>
      <c r="CH18" s="43">
        <f>$CD$9</f>
        <v>0</v>
      </c>
      <c r="CI18" s="43">
        <f>$CD$12</f>
        <v>0</v>
      </c>
      <c r="CJ18" s="44">
        <f>$CD$15</f>
        <v>0</v>
      </c>
      <c r="CK18" s="44">
        <f>$CD$18</f>
        <v>0</v>
      </c>
      <c r="CM18" s="249"/>
      <c r="CN18" s="250"/>
      <c r="CO18" s="25"/>
      <c r="CP18" s="28"/>
      <c r="CQ18" s="28"/>
      <c r="CR18" s="29"/>
      <c r="CT18" s="249"/>
      <c r="CU18" s="250"/>
      <c r="CV18" s="25"/>
      <c r="CW18" s="28"/>
      <c r="CX18" s="28"/>
      <c r="CY18" s="29"/>
      <c r="DA18" s="249"/>
      <c r="DB18" s="250"/>
      <c r="DC18" s="25"/>
      <c r="DD18" s="28"/>
      <c r="DE18" s="28"/>
      <c r="DF18" s="29"/>
      <c r="DH18" s="249"/>
      <c r="DI18" s="250"/>
      <c r="DJ18" s="25"/>
      <c r="DK18" s="28"/>
      <c r="DL18" s="28"/>
      <c r="DM18" s="29"/>
    </row>
    <row r="19" ht="12" thickTop="1"/>
  </sheetData>
  <mergeCells count="60">
    <mergeCell ref="DH13:DI15"/>
    <mergeCell ref="DH16:DI18"/>
    <mergeCell ref="DH3:DI3"/>
    <mergeCell ref="DH4:DI6"/>
    <mergeCell ref="DH7:DI9"/>
    <mergeCell ref="DH10:DI12"/>
    <mergeCell ref="DA13:DB15"/>
    <mergeCell ref="DA16:DB18"/>
    <mergeCell ref="CT3:CU3"/>
    <mergeCell ref="CT4:CU6"/>
    <mergeCell ref="DA3:DB3"/>
    <mergeCell ref="DA4:DB6"/>
    <mergeCell ref="DA7:DB9"/>
    <mergeCell ref="DA10:DB12"/>
    <mergeCell ref="CT7:CU9"/>
    <mergeCell ref="CT10:CU12"/>
    <mergeCell ref="BY13:BZ15"/>
    <mergeCell ref="BY16:BZ18"/>
    <mergeCell ref="CM13:CN15"/>
    <mergeCell ref="CM16:CN18"/>
    <mergeCell ref="CT13:CU15"/>
    <mergeCell ref="CT16:CU18"/>
    <mergeCell ref="CM3:CN3"/>
    <mergeCell ref="CM4:CN6"/>
    <mergeCell ref="CM7:CN9"/>
    <mergeCell ref="CM10:CN12"/>
    <mergeCell ref="BY3:BZ3"/>
    <mergeCell ref="BY4:BZ6"/>
    <mergeCell ref="BY7:BZ9"/>
    <mergeCell ref="BY10:BZ12"/>
    <mergeCell ref="BJ13:BK15"/>
    <mergeCell ref="BJ16:BK18"/>
    <mergeCell ref="AU3:AV3"/>
    <mergeCell ref="AU4:AV6"/>
    <mergeCell ref="BJ3:BK3"/>
    <mergeCell ref="BJ4:BK6"/>
    <mergeCell ref="BJ7:BK9"/>
    <mergeCell ref="BJ10:BK12"/>
    <mergeCell ref="AU7:AV9"/>
    <mergeCell ref="AU10:AV12"/>
    <mergeCell ref="Q13:R15"/>
    <mergeCell ref="Q16:R18"/>
    <mergeCell ref="AF13:AG15"/>
    <mergeCell ref="AF16:AG18"/>
    <mergeCell ref="AU13:AV15"/>
    <mergeCell ref="AU16:AV18"/>
    <mergeCell ref="AF3:AG3"/>
    <mergeCell ref="AF4:AG6"/>
    <mergeCell ref="AF7:AG9"/>
    <mergeCell ref="AF10:AG12"/>
    <mergeCell ref="Q3:R3"/>
    <mergeCell ref="Q4:R6"/>
    <mergeCell ref="Q7:R9"/>
    <mergeCell ref="Q10:R12"/>
    <mergeCell ref="B13:C15"/>
    <mergeCell ref="B16:C18"/>
    <mergeCell ref="B4:C6"/>
    <mergeCell ref="B3:C3"/>
    <mergeCell ref="B7:C9"/>
    <mergeCell ref="B10:C12"/>
  </mergeCells>
  <printOptions horizontalCentered="1"/>
  <pageMargins left="0.75" right="0.75" top="0.75" bottom="0.75" header="0.5" footer="0.5"/>
  <pageSetup fitToHeight="1" fitToWidth="1"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U35"/>
  <sheetViews>
    <sheetView workbookViewId="0" topLeftCell="A1">
      <selection activeCell="A1" sqref="A1"/>
    </sheetView>
  </sheetViews>
  <sheetFormatPr defaultColWidth="9.33203125" defaultRowHeight="11.25"/>
  <cols>
    <col min="1" max="1" width="60.5" style="0" customWidth="1"/>
    <col min="2" max="2" width="19.66015625" style="0" customWidth="1"/>
    <col min="3" max="3" width="19.5" style="0" customWidth="1"/>
    <col min="4" max="4" width="13.33203125" style="0" customWidth="1"/>
    <col min="5" max="5" width="20.66015625" style="0" customWidth="1"/>
    <col min="6" max="6" width="14.5" style="0" customWidth="1"/>
    <col min="7" max="7" width="21.66015625" style="0" customWidth="1"/>
    <col min="8" max="9" width="11" style="0" customWidth="1"/>
    <col min="10" max="10" width="12.16015625" style="0" customWidth="1"/>
    <col min="11" max="18" width="14.83203125" style="0" customWidth="1"/>
    <col min="19" max="19" width="12" style="0" customWidth="1"/>
    <col min="20" max="20" width="19.16015625" style="0" customWidth="1"/>
    <col min="21" max="21" width="21" style="0" customWidth="1"/>
  </cols>
  <sheetData>
    <row r="1" ht="11.25">
      <c r="A1" s="72" t="s">
        <v>35</v>
      </c>
    </row>
    <row r="3" ht="11.25">
      <c r="A3" s="2" t="s">
        <v>13</v>
      </c>
    </row>
    <row r="4" spans="1:21" ht="11.25">
      <c r="A4" s="4" t="s">
        <v>14</v>
      </c>
      <c r="B4" s="4" t="s">
        <v>15</v>
      </c>
      <c r="C4" s="4" t="s">
        <v>0</v>
      </c>
      <c r="D4" s="4" t="s">
        <v>1</v>
      </c>
      <c r="E4" s="4" t="s">
        <v>2</v>
      </c>
      <c r="F4" s="4" t="s">
        <v>16</v>
      </c>
      <c r="G4" s="4" t="s">
        <v>17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25</v>
      </c>
      <c r="U4" s="4" t="s">
        <v>24</v>
      </c>
    </row>
    <row r="5" ht="11.25">
      <c r="R5" s="1"/>
    </row>
    <row r="6" ht="11.25">
      <c r="R6" s="1"/>
    </row>
    <row r="7" ht="11.25">
      <c r="R7" s="1"/>
    </row>
    <row r="8" ht="11.25">
      <c r="R8" s="1"/>
    </row>
    <row r="10" ht="11.25">
      <c r="A10" s="2" t="s">
        <v>50</v>
      </c>
    </row>
    <row r="11" spans="1:21" ht="11.25">
      <c r="A11" s="4" t="s">
        <v>14</v>
      </c>
      <c r="B11" s="4" t="s">
        <v>15</v>
      </c>
      <c r="C11" s="4" t="s">
        <v>0</v>
      </c>
      <c r="D11" s="4" t="s">
        <v>1</v>
      </c>
      <c r="E11" s="4" t="s">
        <v>2</v>
      </c>
      <c r="F11" s="4" t="s">
        <v>16</v>
      </c>
      <c r="G11" s="4" t="s">
        <v>17</v>
      </c>
      <c r="H11" s="4" t="s">
        <v>3</v>
      </c>
      <c r="I11" s="4" t="s">
        <v>4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18</v>
      </c>
      <c r="O11" s="4" t="s">
        <v>19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</row>
    <row r="12" ht="11.25">
      <c r="R12" s="1"/>
    </row>
    <row r="13" ht="11.25">
      <c r="R13" s="1"/>
    </row>
    <row r="14" ht="11.25">
      <c r="R14" s="1"/>
    </row>
    <row r="15" ht="11.25">
      <c r="R15" s="1"/>
    </row>
    <row r="16" ht="11.25">
      <c r="R16" s="1"/>
    </row>
    <row r="17" ht="11.25">
      <c r="A17" s="2" t="s">
        <v>51</v>
      </c>
    </row>
    <row r="18" spans="1:21" ht="11.25">
      <c r="A18" s="4" t="s">
        <v>14</v>
      </c>
      <c r="B18" s="4" t="s">
        <v>15</v>
      </c>
      <c r="C18" s="4" t="s">
        <v>0</v>
      </c>
      <c r="D18" s="4" t="s">
        <v>1</v>
      </c>
      <c r="E18" s="4" t="s">
        <v>2</v>
      </c>
      <c r="F18" s="4" t="s">
        <v>16</v>
      </c>
      <c r="G18" s="4" t="s">
        <v>17</v>
      </c>
      <c r="H18" s="4" t="s">
        <v>3</v>
      </c>
      <c r="I18" s="4" t="s">
        <v>4</v>
      </c>
      <c r="J18" s="4" t="s">
        <v>5</v>
      </c>
      <c r="K18" s="4" t="s">
        <v>6</v>
      </c>
      <c r="L18" s="4" t="s">
        <v>7</v>
      </c>
      <c r="M18" s="4" t="s">
        <v>8</v>
      </c>
      <c r="N18" s="4" t="s">
        <v>18</v>
      </c>
      <c r="O18" s="4" t="s">
        <v>19</v>
      </c>
      <c r="P18" s="4" t="s">
        <v>20</v>
      </c>
      <c r="Q18" s="4" t="s">
        <v>21</v>
      </c>
      <c r="R18" s="4" t="s">
        <v>22</v>
      </c>
      <c r="S18" s="4" t="s">
        <v>23</v>
      </c>
      <c r="T18" s="4" t="s">
        <v>25</v>
      </c>
      <c r="U18" s="4" t="s">
        <v>24</v>
      </c>
    </row>
    <row r="19" ht="11.25">
      <c r="R19" s="1"/>
    </row>
    <row r="20" ht="11.25">
      <c r="R20" s="1"/>
    </row>
    <row r="21" ht="11.25">
      <c r="R21" s="1"/>
    </row>
    <row r="22" ht="11.25">
      <c r="R22" s="1"/>
    </row>
    <row r="23" ht="11.25">
      <c r="R23" s="1"/>
    </row>
    <row r="24" ht="11.25">
      <c r="A24" s="2" t="s">
        <v>52</v>
      </c>
    </row>
    <row r="25" spans="1:21" ht="11.25">
      <c r="A25" s="4" t="s">
        <v>14</v>
      </c>
      <c r="B25" s="4" t="s">
        <v>15</v>
      </c>
      <c r="C25" s="4" t="s">
        <v>0</v>
      </c>
      <c r="D25" s="4" t="s">
        <v>1</v>
      </c>
      <c r="E25" s="4" t="s">
        <v>2</v>
      </c>
      <c r="F25" s="4" t="s">
        <v>16</v>
      </c>
      <c r="G25" s="4" t="s">
        <v>17</v>
      </c>
      <c r="H25" s="4" t="s">
        <v>3</v>
      </c>
      <c r="I25" s="4" t="s">
        <v>4</v>
      </c>
      <c r="J25" s="4" t="s">
        <v>5</v>
      </c>
      <c r="K25" s="4" t="s">
        <v>6</v>
      </c>
      <c r="L25" s="4" t="s">
        <v>7</v>
      </c>
      <c r="M25" s="4" t="s">
        <v>8</v>
      </c>
      <c r="N25" s="4" t="s">
        <v>18</v>
      </c>
      <c r="O25" s="4" t="s">
        <v>19</v>
      </c>
      <c r="P25" s="4" t="s">
        <v>20</v>
      </c>
      <c r="Q25" s="4" t="s">
        <v>21</v>
      </c>
      <c r="R25" s="4" t="s">
        <v>22</v>
      </c>
      <c r="S25" s="4" t="s">
        <v>23</v>
      </c>
      <c r="T25" s="4" t="s">
        <v>25</v>
      </c>
      <c r="U25" s="4" t="s">
        <v>24</v>
      </c>
    </row>
    <row r="26" ht="11.25">
      <c r="R26" s="1"/>
    </row>
    <row r="27" ht="11.25">
      <c r="R27" s="1"/>
    </row>
    <row r="28" ht="11.25">
      <c r="R28" s="1"/>
    </row>
    <row r="29" ht="11.25">
      <c r="R29" s="1"/>
    </row>
    <row r="30" ht="11.25">
      <c r="R30" s="1"/>
    </row>
    <row r="31" ht="11.25">
      <c r="A31" s="2" t="s">
        <v>53</v>
      </c>
    </row>
    <row r="32" spans="1:21" ht="11.25">
      <c r="A32" s="4" t="s">
        <v>14</v>
      </c>
      <c r="B32" s="4" t="s">
        <v>15</v>
      </c>
      <c r="C32" s="4" t="s">
        <v>0</v>
      </c>
      <c r="D32" s="4" t="s">
        <v>1</v>
      </c>
      <c r="E32" s="4" t="s">
        <v>2</v>
      </c>
      <c r="F32" s="4" t="s">
        <v>16</v>
      </c>
      <c r="G32" s="4" t="s">
        <v>17</v>
      </c>
      <c r="H32" s="4" t="s">
        <v>3</v>
      </c>
      <c r="I32" s="4" t="s">
        <v>4</v>
      </c>
      <c r="J32" s="4" t="s">
        <v>5</v>
      </c>
      <c r="K32" s="4" t="s">
        <v>6</v>
      </c>
      <c r="L32" s="4" t="s">
        <v>7</v>
      </c>
      <c r="M32" s="4" t="s">
        <v>8</v>
      </c>
      <c r="N32" s="4" t="s">
        <v>18</v>
      </c>
      <c r="O32" s="4" t="s">
        <v>19</v>
      </c>
      <c r="P32" s="4" t="s">
        <v>20</v>
      </c>
      <c r="Q32" s="4" t="s">
        <v>21</v>
      </c>
      <c r="R32" s="4" t="s">
        <v>22</v>
      </c>
      <c r="S32" s="4" t="s">
        <v>23</v>
      </c>
      <c r="T32" s="4" t="s">
        <v>25</v>
      </c>
      <c r="U32" s="4" t="s">
        <v>24</v>
      </c>
    </row>
    <row r="33" ht="11.25">
      <c r="R33" s="1"/>
    </row>
    <row r="34" ht="11.25">
      <c r="R34" s="1"/>
    </row>
    <row r="35" ht="11.25">
      <c r="R35" s="1"/>
    </row>
    <row r="38" s="73" customFormat="1" ht="12" thickBot="1"/>
    <row r="39" ht="12" thickTop="1"/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2:P26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9.83203125" style="0" customWidth="1"/>
    <col min="3" max="3" width="24.5" style="0" customWidth="1"/>
    <col min="4" max="5" width="15.83203125" style="0" customWidth="1"/>
    <col min="6" max="6" width="18.33203125" style="0" customWidth="1"/>
    <col min="8" max="8" width="16.83203125" style="0" customWidth="1"/>
    <col min="9" max="9" width="12.83203125" style="0" customWidth="1"/>
    <col min="13" max="13" width="14.83203125" style="0" customWidth="1"/>
    <col min="14" max="14" width="12.5" style="0" customWidth="1"/>
    <col min="15" max="15" width="17.5" style="0" customWidth="1"/>
  </cols>
  <sheetData>
    <row r="2" ht="11.25">
      <c r="B2" s="72" t="s">
        <v>65</v>
      </c>
    </row>
    <row r="3" ht="12" thickBot="1"/>
    <row r="4" spans="2:6" ht="15.75" customHeight="1" thickTop="1">
      <c r="B4" s="82" t="s">
        <v>36</v>
      </c>
      <c r="C4" s="83" t="s">
        <v>15</v>
      </c>
      <c r="D4" s="83" t="s">
        <v>0</v>
      </c>
      <c r="E4" s="83" t="s">
        <v>1</v>
      </c>
      <c r="F4" s="84" t="s">
        <v>9</v>
      </c>
    </row>
    <row r="5" spans="2:6" ht="11.25">
      <c r="B5" s="85">
        <v>1</v>
      </c>
      <c r="C5" s="86">
        <f>+'Load Baseline'!B5</f>
        <v>0</v>
      </c>
      <c r="D5" s="86">
        <f>+'Load Baseline'!C5</f>
        <v>0</v>
      </c>
      <c r="E5" s="86">
        <f>+'Load Baseline'!D5</f>
        <v>0</v>
      </c>
      <c r="F5" s="87">
        <f>+'Load Baseline'!G5</f>
        <v>0</v>
      </c>
    </row>
    <row r="6" spans="2:6" ht="11.25">
      <c r="B6" s="85">
        <v>2</v>
      </c>
      <c r="C6" s="86">
        <f>+'Load Baseline'!B12</f>
        <v>0</v>
      </c>
      <c r="D6" s="86">
        <f>+'Load Baseline'!C12</f>
        <v>0</v>
      </c>
      <c r="E6" s="86">
        <f>+'Load Baseline'!D12</f>
        <v>0</v>
      </c>
      <c r="F6" s="87">
        <f>+'Load Baseline'!G12</f>
        <v>0</v>
      </c>
    </row>
    <row r="7" spans="2:6" ht="11.25">
      <c r="B7" s="85">
        <v>3</v>
      </c>
      <c r="C7" s="86">
        <f>+'Load Baseline'!B19</f>
        <v>0</v>
      </c>
      <c r="D7" s="86">
        <f>+'Load Baseline'!C19</f>
        <v>0</v>
      </c>
      <c r="E7" s="86">
        <f>+'Load Baseline'!D19</f>
        <v>0</v>
      </c>
      <c r="F7" s="87">
        <f>+'Load Baseline'!G19</f>
        <v>0</v>
      </c>
    </row>
    <row r="8" spans="2:6" ht="11.25">
      <c r="B8" s="85">
        <v>4</v>
      </c>
      <c r="C8" s="86">
        <f>+'Load Baseline'!B26</f>
        <v>0</v>
      </c>
      <c r="D8" s="86">
        <f>+'Load Baseline'!C26</f>
        <v>0</v>
      </c>
      <c r="E8" s="86">
        <f>+'Load Baseline'!D26</f>
        <v>0</v>
      </c>
      <c r="F8" s="87">
        <f>+'Load Baseline'!G26</f>
        <v>0</v>
      </c>
    </row>
    <row r="9" spans="2:6" ht="12" thickBot="1">
      <c r="B9" s="88">
        <v>5</v>
      </c>
      <c r="C9" s="89">
        <f>+'Load Baseline'!B33</f>
        <v>0</v>
      </c>
      <c r="D9" s="89">
        <f>+'Load Baseline'!C33</f>
        <v>0</v>
      </c>
      <c r="E9" s="89">
        <f>+'Load Baseline'!D33</f>
        <v>0</v>
      </c>
      <c r="F9" s="90">
        <f>+'Load Baseline'!G33</f>
        <v>0</v>
      </c>
    </row>
    <row r="10" ht="12.75" thickBot="1" thickTop="1"/>
    <row r="11" spans="2:16" ht="17.25" customHeight="1" thickTop="1">
      <c r="B11" s="82" t="s">
        <v>36</v>
      </c>
      <c r="C11" s="83" t="s">
        <v>2</v>
      </c>
      <c r="D11" s="83" t="s">
        <v>16</v>
      </c>
      <c r="E11" s="83" t="s">
        <v>37</v>
      </c>
      <c r="F11" s="83" t="s">
        <v>12</v>
      </c>
      <c r="G11" s="83" t="s">
        <v>38</v>
      </c>
      <c r="H11" s="83" t="s">
        <v>39</v>
      </c>
      <c r="I11" s="83" t="s">
        <v>40</v>
      </c>
      <c r="J11" s="83" t="s">
        <v>41</v>
      </c>
      <c r="K11" s="83" t="s">
        <v>42</v>
      </c>
      <c r="L11" s="83" t="s">
        <v>43</v>
      </c>
      <c r="M11" s="83" t="s">
        <v>22</v>
      </c>
      <c r="N11" s="83" t="s">
        <v>23</v>
      </c>
      <c r="O11" s="83" t="s">
        <v>25</v>
      </c>
      <c r="P11" s="84" t="s">
        <v>24</v>
      </c>
    </row>
    <row r="12" spans="2:16" ht="11.25">
      <c r="B12" s="74">
        <v>1</v>
      </c>
      <c r="C12" s="75">
        <f>+'Load Baseline'!E5</f>
        <v>0</v>
      </c>
      <c r="D12" s="75">
        <f>+'Load Baseline'!F5</f>
        <v>0</v>
      </c>
      <c r="E12" s="75">
        <f>+'Load Baseline'!J5</f>
        <v>0</v>
      </c>
      <c r="F12" s="75">
        <f>+'Load Baseline'!K5</f>
        <v>0</v>
      </c>
      <c r="G12" s="75">
        <f>+'Load Baseline'!L5</f>
        <v>0</v>
      </c>
      <c r="H12" s="75">
        <f>+'Load Baseline'!M5</f>
        <v>0</v>
      </c>
      <c r="I12" s="75">
        <f>+'Load Baseline'!N5</f>
        <v>0</v>
      </c>
      <c r="J12" s="75">
        <f>+'Load Baseline'!O5</f>
        <v>0</v>
      </c>
      <c r="K12" s="75">
        <f>+'Load Baseline'!P5</f>
        <v>0</v>
      </c>
      <c r="L12" s="75">
        <f>+'Load Baseline'!Q5</f>
        <v>0</v>
      </c>
      <c r="M12" s="76">
        <f>+'Load Baseline'!R5</f>
        <v>0</v>
      </c>
      <c r="N12" s="76">
        <f>+'Load Baseline'!S5</f>
        <v>0</v>
      </c>
      <c r="O12" s="76">
        <f>+'Load Baseline'!T5</f>
        <v>0</v>
      </c>
      <c r="P12" s="77">
        <f>+'Load Baseline'!U5</f>
        <v>0</v>
      </c>
    </row>
    <row r="13" spans="2:16" ht="11.25">
      <c r="B13" s="74">
        <v>1</v>
      </c>
      <c r="C13" s="75">
        <f>+'Load Baseline'!E6</f>
        <v>0</v>
      </c>
      <c r="D13" s="75">
        <f>+'Load Baseline'!F6</f>
        <v>0</v>
      </c>
      <c r="E13" s="75">
        <f>+'Load Baseline'!J6</f>
        <v>0</v>
      </c>
      <c r="F13" s="75">
        <f>+'Load Baseline'!K6</f>
        <v>0</v>
      </c>
      <c r="G13" s="75">
        <f>+'Load Baseline'!L6</f>
        <v>0</v>
      </c>
      <c r="H13" s="75">
        <f>+'Load Baseline'!M6</f>
        <v>0</v>
      </c>
      <c r="I13" s="75">
        <f>+'Load Baseline'!N6</f>
        <v>0</v>
      </c>
      <c r="J13" s="75">
        <f>+'Load Baseline'!O6</f>
        <v>0</v>
      </c>
      <c r="K13" s="75">
        <f>+'Load Baseline'!P6</f>
        <v>0</v>
      </c>
      <c r="L13" s="75">
        <f>+'Load Baseline'!Q6</f>
        <v>0</v>
      </c>
      <c r="M13" s="76">
        <f>+'Load Baseline'!R6</f>
        <v>0</v>
      </c>
      <c r="N13" s="76">
        <f>+'Load Baseline'!S6</f>
        <v>0</v>
      </c>
      <c r="O13" s="76">
        <f>+'Load Baseline'!T6</f>
        <v>0</v>
      </c>
      <c r="P13" s="77">
        <f>+'Load Baseline'!U6</f>
        <v>0</v>
      </c>
    </row>
    <row r="14" spans="2:16" ht="11.25">
      <c r="B14" s="74">
        <v>1</v>
      </c>
      <c r="C14" s="75">
        <f>+'Load Baseline'!E7</f>
        <v>0</v>
      </c>
      <c r="D14" s="75">
        <f>+'Load Baseline'!F7</f>
        <v>0</v>
      </c>
      <c r="E14" s="75">
        <f>+'Load Baseline'!J7</f>
        <v>0</v>
      </c>
      <c r="F14" s="75">
        <f>+'Load Baseline'!K7</f>
        <v>0</v>
      </c>
      <c r="G14" s="75">
        <f>+'Load Baseline'!L7</f>
        <v>0</v>
      </c>
      <c r="H14" s="75">
        <f>+'Load Baseline'!M7</f>
        <v>0</v>
      </c>
      <c r="I14" s="75">
        <f>+'Load Baseline'!N7</f>
        <v>0</v>
      </c>
      <c r="J14" s="75">
        <f>+'Load Baseline'!O7</f>
        <v>0</v>
      </c>
      <c r="K14" s="75">
        <f>+'Load Baseline'!P7</f>
        <v>0</v>
      </c>
      <c r="L14" s="75">
        <f>+'Load Baseline'!Q7</f>
        <v>0</v>
      </c>
      <c r="M14" s="76">
        <f>+'Load Baseline'!R7</f>
        <v>0</v>
      </c>
      <c r="N14" s="76">
        <f>+'Load Baseline'!S7</f>
        <v>0</v>
      </c>
      <c r="O14" s="76">
        <f>+'Load Baseline'!T7</f>
        <v>0</v>
      </c>
      <c r="P14" s="77">
        <f>+'Load Baseline'!U7</f>
        <v>0</v>
      </c>
    </row>
    <row r="15" spans="2:16" ht="11.25">
      <c r="B15" s="74">
        <v>2</v>
      </c>
      <c r="C15" s="75">
        <f>+'Load Baseline'!E12</f>
        <v>0</v>
      </c>
      <c r="D15" s="75">
        <f>+'Load Baseline'!F12</f>
        <v>0</v>
      </c>
      <c r="E15" s="75">
        <f>+'Load Baseline'!J12</f>
        <v>0</v>
      </c>
      <c r="F15" s="75">
        <f>+'Load Baseline'!K12</f>
        <v>0</v>
      </c>
      <c r="G15" s="75">
        <f>+'Load Baseline'!L12</f>
        <v>0</v>
      </c>
      <c r="H15" s="75">
        <f>+'Load Baseline'!M12</f>
        <v>0</v>
      </c>
      <c r="I15" s="75">
        <f>+'Load Baseline'!N12</f>
        <v>0</v>
      </c>
      <c r="J15" s="75">
        <f>+'Load Baseline'!O12</f>
        <v>0</v>
      </c>
      <c r="K15" s="75">
        <f>+'Load Baseline'!P12</f>
        <v>0</v>
      </c>
      <c r="L15" s="75">
        <f>+'Load Baseline'!Q12</f>
        <v>0</v>
      </c>
      <c r="M15" s="76">
        <f>+'Load Baseline'!R12</f>
        <v>0</v>
      </c>
      <c r="N15" s="76">
        <f>+'Load Baseline'!S12</f>
        <v>0</v>
      </c>
      <c r="O15" s="76">
        <f>+'Load Baseline'!T12</f>
        <v>0</v>
      </c>
      <c r="P15" s="77">
        <f>+'Load Baseline'!U12</f>
        <v>0</v>
      </c>
    </row>
    <row r="16" spans="2:16" ht="11.25">
      <c r="B16" s="74">
        <v>2</v>
      </c>
      <c r="C16" s="75">
        <f>+'Load Baseline'!E13</f>
        <v>0</v>
      </c>
      <c r="D16" s="75">
        <f>+'Load Baseline'!F13</f>
        <v>0</v>
      </c>
      <c r="E16" s="75">
        <f>+'Load Baseline'!J13</f>
        <v>0</v>
      </c>
      <c r="F16" s="75">
        <f>+'Load Baseline'!K13</f>
        <v>0</v>
      </c>
      <c r="G16" s="75">
        <f>+'Load Baseline'!L13</f>
        <v>0</v>
      </c>
      <c r="H16" s="75">
        <f>+'Load Baseline'!M13</f>
        <v>0</v>
      </c>
      <c r="I16" s="75">
        <f>+'Load Baseline'!N13</f>
        <v>0</v>
      </c>
      <c r="J16" s="75">
        <f>+'Load Baseline'!O13</f>
        <v>0</v>
      </c>
      <c r="K16" s="75">
        <f>+'Load Baseline'!P13</f>
        <v>0</v>
      </c>
      <c r="L16" s="75">
        <f>+'Load Baseline'!Q13</f>
        <v>0</v>
      </c>
      <c r="M16" s="76">
        <f>+'Load Baseline'!R13</f>
        <v>0</v>
      </c>
      <c r="N16" s="76">
        <f>+'Load Baseline'!S13</f>
        <v>0</v>
      </c>
      <c r="O16" s="76">
        <f>+'Load Baseline'!T13</f>
        <v>0</v>
      </c>
      <c r="P16" s="77">
        <f>+'Load Baseline'!U13</f>
        <v>0</v>
      </c>
    </row>
    <row r="17" spans="2:16" ht="11.25">
      <c r="B17" s="74">
        <v>2</v>
      </c>
      <c r="C17" s="75">
        <f>+'Load Baseline'!E14</f>
        <v>0</v>
      </c>
      <c r="D17" s="75">
        <f>+'Load Baseline'!F14</f>
        <v>0</v>
      </c>
      <c r="E17" s="75">
        <f>+'Load Baseline'!J14</f>
        <v>0</v>
      </c>
      <c r="F17" s="75">
        <f>+'Load Baseline'!K14</f>
        <v>0</v>
      </c>
      <c r="G17" s="75">
        <f>+'Load Baseline'!L14</f>
        <v>0</v>
      </c>
      <c r="H17" s="75">
        <f>+'Load Baseline'!M14</f>
        <v>0</v>
      </c>
      <c r="I17" s="75">
        <f>+'Load Baseline'!N14</f>
        <v>0</v>
      </c>
      <c r="J17" s="75">
        <f>+'Load Baseline'!O14</f>
        <v>0</v>
      </c>
      <c r="K17" s="75">
        <f>+'Load Baseline'!P14</f>
        <v>0</v>
      </c>
      <c r="L17" s="75">
        <f>+'Load Baseline'!Q14</f>
        <v>0</v>
      </c>
      <c r="M17" s="76">
        <f>+'Load Baseline'!R14</f>
        <v>0</v>
      </c>
      <c r="N17" s="76">
        <f>+'Load Baseline'!S14</f>
        <v>0</v>
      </c>
      <c r="O17" s="76">
        <f>+'Load Baseline'!T14</f>
        <v>0</v>
      </c>
      <c r="P17" s="77">
        <f>+'Load Baseline'!U14</f>
        <v>0</v>
      </c>
    </row>
    <row r="18" spans="2:16" ht="11.25">
      <c r="B18" s="74">
        <v>3</v>
      </c>
      <c r="C18" s="75">
        <f>+'Load Baseline'!E19</f>
        <v>0</v>
      </c>
      <c r="D18" s="75">
        <f>+'Load Baseline'!F19</f>
        <v>0</v>
      </c>
      <c r="E18" s="75">
        <f>+'Load Baseline'!J19</f>
        <v>0</v>
      </c>
      <c r="F18" s="75">
        <f>+'Load Baseline'!K19</f>
        <v>0</v>
      </c>
      <c r="G18" s="75">
        <f>+'Load Baseline'!L19</f>
        <v>0</v>
      </c>
      <c r="H18" s="75">
        <f>+'Load Baseline'!M19</f>
        <v>0</v>
      </c>
      <c r="I18" s="75">
        <f>+'Load Baseline'!N19</f>
        <v>0</v>
      </c>
      <c r="J18" s="75">
        <f>+'Load Baseline'!O19</f>
        <v>0</v>
      </c>
      <c r="K18" s="75">
        <f>+'Load Baseline'!P19</f>
        <v>0</v>
      </c>
      <c r="L18" s="75">
        <f>+'Load Baseline'!Q19</f>
        <v>0</v>
      </c>
      <c r="M18" s="76">
        <f>+'Load Baseline'!R19</f>
        <v>0</v>
      </c>
      <c r="N18" s="76">
        <f>+'Load Baseline'!S19</f>
        <v>0</v>
      </c>
      <c r="O18" s="76">
        <f>+'Load Baseline'!T19</f>
        <v>0</v>
      </c>
      <c r="P18" s="77">
        <f>+'Load Baseline'!U19</f>
        <v>0</v>
      </c>
    </row>
    <row r="19" spans="2:16" ht="11.25">
      <c r="B19" s="74">
        <v>3</v>
      </c>
      <c r="C19" s="75">
        <f>+'Load Baseline'!E20</f>
        <v>0</v>
      </c>
      <c r="D19" s="75">
        <f>+'Load Baseline'!F20</f>
        <v>0</v>
      </c>
      <c r="E19" s="75">
        <f>+'Load Baseline'!J20</f>
        <v>0</v>
      </c>
      <c r="F19" s="75">
        <f>+'Load Baseline'!K20</f>
        <v>0</v>
      </c>
      <c r="G19" s="75">
        <f>+'Load Baseline'!L20</f>
        <v>0</v>
      </c>
      <c r="H19" s="75">
        <f>+'Load Baseline'!M20</f>
        <v>0</v>
      </c>
      <c r="I19" s="75">
        <f>+'Load Baseline'!N20</f>
        <v>0</v>
      </c>
      <c r="J19" s="75">
        <f>+'Load Baseline'!O20</f>
        <v>0</v>
      </c>
      <c r="K19" s="75">
        <f>+'Load Baseline'!P20</f>
        <v>0</v>
      </c>
      <c r="L19" s="75">
        <f>+'Load Baseline'!Q20</f>
        <v>0</v>
      </c>
      <c r="M19" s="76">
        <f>+'Load Baseline'!R20</f>
        <v>0</v>
      </c>
      <c r="N19" s="76">
        <f>+'Load Baseline'!S20</f>
        <v>0</v>
      </c>
      <c r="O19" s="76">
        <f>+'Load Baseline'!T20</f>
        <v>0</v>
      </c>
      <c r="P19" s="77">
        <f>+'Load Baseline'!U20</f>
        <v>0</v>
      </c>
    </row>
    <row r="20" spans="2:16" ht="11.25">
      <c r="B20" s="74">
        <v>3</v>
      </c>
      <c r="C20" s="75">
        <f>+'Load Baseline'!E21</f>
        <v>0</v>
      </c>
      <c r="D20" s="75">
        <f>+'Load Baseline'!F21</f>
        <v>0</v>
      </c>
      <c r="E20" s="75">
        <f>+'Load Baseline'!J21</f>
        <v>0</v>
      </c>
      <c r="F20" s="75">
        <f>+'Load Baseline'!K21</f>
        <v>0</v>
      </c>
      <c r="G20" s="75">
        <f>+'Load Baseline'!L21</f>
        <v>0</v>
      </c>
      <c r="H20" s="75">
        <f>+'Load Baseline'!M21</f>
        <v>0</v>
      </c>
      <c r="I20" s="75">
        <f>+'Load Baseline'!N21</f>
        <v>0</v>
      </c>
      <c r="J20" s="75">
        <f>+'Load Baseline'!O21</f>
        <v>0</v>
      </c>
      <c r="K20" s="75">
        <f>+'Load Baseline'!P21</f>
        <v>0</v>
      </c>
      <c r="L20" s="75">
        <f>+'Load Baseline'!Q21</f>
        <v>0</v>
      </c>
      <c r="M20" s="76">
        <f>+'Load Baseline'!R21</f>
        <v>0</v>
      </c>
      <c r="N20" s="76">
        <f>+'Load Baseline'!S21</f>
        <v>0</v>
      </c>
      <c r="O20" s="76">
        <f>+'Load Baseline'!T21</f>
        <v>0</v>
      </c>
      <c r="P20" s="77">
        <f>+'Load Baseline'!U21</f>
        <v>0</v>
      </c>
    </row>
    <row r="21" spans="2:16" ht="11.25">
      <c r="B21" s="74">
        <v>4</v>
      </c>
      <c r="C21" s="75">
        <f>+'Load Baseline'!E26</f>
        <v>0</v>
      </c>
      <c r="D21" s="75">
        <f>+'Load Baseline'!F26</f>
        <v>0</v>
      </c>
      <c r="E21" s="75">
        <f>+'Load Baseline'!J26</f>
        <v>0</v>
      </c>
      <c r="F21" s="75">
        <f>+'Load Baseline'!K26</f>
        <v>0</v>
      </c>
      <c r="G21" s="75">
        <f>+'Load Baseline'!L26</f>
        <v>0</v>
      </c>
      <c r="H21" s="75">
        <f>+'Load Baseline'!M26</f>
        <v>0</v>
      </c>
      <c r="I21" s="75">
        <f>+'Load Baseline'!N26</f>
        <v>0</v>
      </c>
      <c r="J21" s="75">
        <f>+'Load Baseline'!O26</f>
        <v>0</v>
      </c>
      <c r="K21" s="75">
        <f>+'Load Baseline'!P26</f>
        <v>0</v>
      </c>
      <c r="L21" s="75">
        <f>+'Load Baseline'!Q26</f>
        <v>0</v>
      </c>
      <c r="M21" s="76">
        <f>+'Load Baseline'!R26</f>
        <v>0</v>
      </c>
      <c r="N21" s="76">
        <f>+'Load Baseline'!S26</f>
        <v>0</v>
      </c>
      <c r="O21" s="76">
        <f>+'Load Baseline'!T26</f>
        <v>0</v>
      </c>
      <c r="P21" s="77">
        <f>+'Load Baseline'!U26</f>
        <v>0</v>
      </c>
    </row>
    <row r="22" spans="2:16" ht="11.25">
      <c r="B22" s="74">
        <v>4</v>
      </c>
      <c r="C22" s="75">
        <f>+'Load Baseline'!E27</f>
        <v>0</v>
      </c>
      <c r="D22" s="75">
        <f>+'Load Baseline'!F27</f>
        <v>0</v>
      </c>
      <c r="E22" s="75">
        <f>+'Load Baseline'!J27</f>
        <v>0</v>
      </c>
      <c r="F22" s="75">
        <f>+'Load Baseline'!K27</f>
        <v>0</v>
      </c>
      <c r="G22" s="75">
        <f>+'Load Baseline'!L27</f>
        <v>0</v>
      </c>
      <c r="H22" s="75">
        <f>+'Load Baseline'!M27</f>
        <v>0</v>
      </c>
      <c r="I22" s="75">
        <f>+'Load Baseline'!N27</f>
        <v>0</v>
      </c>
      <c r="J22" s="75">
        <f>+'Load Baseline'!O27</f>
        <v>0</v>
      </c>
      <c r="K22" s="75">
        <f>+'Load Baseline'!P27</f>
        <v>0</v>
      </c>
      <c r="L22" s="75">
        <f>+'Load Baseline'!Q27</f>
        <v>0</v>
      </c>
      <c r="M22" s="76">
        <f>+'Load Baseline'!R27</f>
        <v>0</v>
      </c>
      <c r="N22" s="76">
        <f>+'Load Baseline'!S27</f>
        <v>0</v>
      </c>
      <c r="O22" s="76">
        <f>+'Load Baseline'!T27</f>
        <v>0</v>
      </c>
      <c r="P22" s="77">
        <f>+'Load Baseline'!U27</f>
        <v>0</v>
      </c>
    </row>
    <row r="23" spans="2:16" ht="11.25">
      <c r="B23" s="74">
        <v>4</v>
      </c>
      <c r="C23" s="75">
        <f>+'Load Baseline'!E28</f>
        <v>0</v>
      </c>
      <c r="D23" s="75">
        <f>+'Load Baseline'!F28</f>
        <v>0</v>
      </c>
      <c r="E23" s="75">
        <f>+'Load Baseline'!J28</f>
        <v>0</v>
      </c>
      <c r="F23" s="75">
        <f>+'Load Baseline'!K28</f>
        <v>0</v>
      </c>
      <c r="G23" s="75">
        <f>+'Load Baseline'!L28</f>
        <v>0</v>
      </c>
      <c r="H23" s="75">
        <f>+'Load Baseline'!M28</f>
        <v>0</v>
      </c>
      <c r="I23" s="75">
        <f>+'Load Baseline'!N28</f>
        <v>0</v>
      </c>
      <c r="J23" s="75">
        <f>+'Load Baseline'!O28</f>
        <v>0</v>
      </c>
      <c r="K23" s="75">
        <f>+'Load Baseline'!P28</f>
        <v>0</v>
      </c>
      <c r="L23" s="75">
        <f>+'Load Baseline'!Q28</f>
        <v>0</v>
      </c>
      <c r="M23" s="76">
        <f>+'Load Baseline'!R28</f>
        <v>0</v>
      </c>
      <c r="N23" s="76">
        <f>+'Load Baseline'!S28</f>
        <v>0</v>
      </c>
      <c r="O23" s="76">
        <f>+'Load Baseline'!T28</f>
        <v>0</v>
      </c>
      <c r="P23" s="77">
        <f>+'Load Baseline'!U28</f>
        <v>0</v>
      </c>
    </row>
    <row r="24" spans="2:16" ht="11.25">
      <c r="B24" s="74">
        <v>5</v>
      </c>
      <c r="C24" s="75">
        <f>+'Load Baseline'!E33</f>
        <v>0</v>
      </c>
      <c r="D24" s="75">
        <f>+'Load Baseline'!F33</f>
        <v>0</v>
      </c>
      <c r="E24" s="75">
        <f>+'Load Baseline'!J33</f>
        <v>0</v>
      </c>
      <c r="F24" s="75">
        <f>+'Load Baseline'!K33</f>
        <v>0</v>
      </c>
      <c r="G24" s="75">
        <f>+'Load Baseline'!L33</f>
        <v>0</v>
      </c>
      <c r="H24" s="75">
        <f>+'Load Baseline'!M33</f>
        <v>0</v>
      </c>
      <c r="I24" s="75">
        <f>+'Load Baseline'!N33</f>
        <v>0</v>
      </c>
      <c r="J24" s="75">
        <f>+'Load Baseline'!O33</f>
        <v>0</v>
      </c>
      <c r="K24" s="75">
        <f>+'Load Baseline'!P33</f>
        <v>0</v>
      </c>
      <c r="L24" s="75">
        <f>+'Load Baseline'!Q33</f>
        <v>0</v>
      </c>
      <c r="M24" s="76">
        <f>+'Load Baseline'!R33</f>
        <v>0</v>
      </c>
      <c r="N24" s="76">
        <f>+'Load Baseline'!S33</f>
        <v>0</v>
      </c>
      <c r="O24" s="76">
        <f>+'Load Baseline'!T33</f>
        <v>0</v>
      </c>
      <c r="P24" s="77">
        <f>+'Load Baseline'!U33</f>
        <v>0</v>
      </c>
    </row>
    <row r="25" spans="2:16" ht="11.25">
      <c r="B25" s="74">
        <v>5</v>
      </c>
      <c r="C25" s="75">
        <f>+'Load Baseline'!E34</f>
        <v>0</v>
      </c>
      <c r="D25" s="75">
        <f>+'Load Baseline'!F34</f>
        <v>0</v>
      </c>
      <c r="E25" s="75">
        <f>+'Load Baseline'!J34</f>
        <v>0</v>
      </c>
      <c r="F25" s="75">
        <f>+'Load Baseline'!K34</f>
        <v>0</v>
      </c>
      <c r="G25" s="75">
        <f>+'Load Baseline'!L34</f>
        <v>0</v>
      </c>
      <c r="H25" s="75">
        <f>+'Load Baseline'!M34</f>
        <v>0</v>
      </c>
      <c r="I25" s="75">
        <f>+'Load Baseline'!N34</f>
        <v>0</v>
      </c>
      <c r="J25" s="75">
        <f>+'Load Baseline'!O34</f>
        <v>0</v>
      </c>
      <c r="K25" s="75">
        <f>+'Load Baseline'!P34</f>
        <v>0</v>
      </c>
      <c r="L25" s="75">
        <f>+'Load Baseline'!Q34</f>
        <v>0</v>
      </c>
      <c r="M25" s="76">
        <f>+'Load Baseline'!R34</f>
        <v>0</v>
      </c>
      <c r="N25" s="76">
        <f>+'Load Baseline'!S34</f>
        <v>0</v>
      </c>
      <c r="O25" s="76">
        <f>+'Load Baseline'!T34</f>
        <v>0</v>
      </c>
      <c r="P25" s="77">
        <f>+'Load Baseline'!U34</f>
        <v>0</v>
      </c>
    </row>
    <row r="26" spans="2:16" ht="12" thickBot="1">
      <c r="B26" s="78">
        <v>5</v>
      </c>
      <c r="C26" s="79">
        <f>+'Load Baseline'!E35</f>
        <v>0</v>
      </c>
      <c r="D26" s="79">
        <f>+'Load Baseline'!F35</f>
        <v>0</v>
      </c>
      <c r="E26" s="79">
        <f>+'Load Baseline'!J35</f>
        <v>0</v>
      </c>
      <c r="F26" s="79">
        <f>+'Load Baseline'!K35</f>
        <v>0</v>
      </c>
      <c r="G26" s="79">
        <f>+'Load Baseline'!L35</f>
        <v>0</v>
      </c>
      <c r="H26" s="79">
        <f>+'Load Baseline'!M35</f>
        <v>0</v>
      </c>
      <c r="I26" s="79">
        <f>+'Load Baseline'!N35</f>
        <v>0</v>
      </c>
      <c r="J26" s="79">
        <f>+'Load Baseline'!O35</f>
        <v>0</v>
      </c>
      <c r="K26" s="79">
        <f>+'Load Baseline'!P35</f>
        <v>0</v>
      </c>
      <c r="L26" s="79">
        <f>+'Load Baseline'!Q35</f>
        <v>0</v>
      </c>
      <c r="M26" s="80">
        <f>+'Load Baseline'!R35</f>
        <v>0</v>
      </c>
      <c r="N26" s="80">
        <f>+'Load Baseline'!S35</f>
        <v>0</v>
      </c>
      <c r="O26" s="80">
        <f>+'Load Baseline'!T35</f>
        <v>0</v>
      </c>
      <c r="P26" s="81">
        <f>+'Load Baseline'!U35</f>
        <v>0</v>
      </c>
    </row>
    <row r="27" ht="12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G32"/>
  <sheetViews>
    <sheetView zoomScale="80" zoomScaleNormal="80" workbookViewId="0" topLeftCell="A1">
      <selection activeCell="A1" sqref="A1"/>
    </sheetView>
  </sheetViews>
  <sheetFormatPr defaultColWidth="9.33203125" defaultRowHeight="11.25"/>
  <cols>
    <col min="1" max="1" width="1.3359375" style="0" customWidth="1"/>
    <col min="2" max="2" width="20.83203125" style="0" customWidth="1"/>
    <col min="3" max="3" width="27.33203125" style="0" customWidth="1"/>
    <col min="4" max="4" width="22.16015625" style="0" customWidth="1"/>
    <col min="5" max="5" width="23.16015625" style="0" customWidth="1"/>
    <col min="6" max="6" width="29.83203125" style="0" customWidth="1"/>
  </cols>
  <sheetData>
    <row r="1" ht="5.25" customHeight="1"/>
    <row r="2" spans="2:6" ht="21.75" customHeight="1">
      <c r="B2" s="120" t="s">
        <v>102</v>
      </c>
      <c r="C2" s="121"/>
      <c r="D2" s="121"/>
      <c r="E2" s="121"/>
      <c r="F2" s="121"/>
    </row>
    <row r="3" ht="12" thickBot="1"/>
    <row r="4" spans="2:6" ht="16.5" customHeight="1" thickTop="1">
      <c r="B4" s="125" t="s">
        <v>79</v>
      </c>
      <c r="C4" s="252">
        <f>Report_title</f>
        <v>0</v>
      </c>
      <c r="D4" s="253"/>
      <c r="E4" s="253"/>
      <c r="F4" s="254"/>
    </row>
    <row r="5" spans="2:6" ht="16.5" customHeight="1">
      <c r="B5" s="126" t="s">
        <v>80</v>
      </c>
      <c r="C5" s="265">
        <f>Date_Time</f>
        <v>0</v>
      </c>
      <c r="D5" s="266"/>
      <c r="E5" s="127"/>
      <c r="F5" s="128"/>
    </row>
    <row r="6" spans="2:6" ht="16.5" customHeight="1">
      <c r="B6" s="126" t="s">
        <v>81</v>
      </c>
      <c r="C6" s="267">
        <f>IF(Composer=0,"",Composer)</f>
      </c>
      <c r="D6" s="266"/>
      <c r="E6" s="127"/>
      <c r="F6" s="128"/>
    </row>
    <row r="7" spans="2:6" ht="16.5" customHeight="1">
      <c r="B7" s="122" t="s">
        <v>82</v>
      </c>
      <c r="C7" s="259">
        <f>IF(Description=0,"",Description)</f>
      </c>
      <c r="D7" s="260"/>
      <c r="E7" s="260"/>
      <c r="F7" s="261"/>
    </row>
    <row r="8" spans="2:6" ht="16.5" customHeight="1">
      <c r="B8" s="123"/>
      <c r="C8" s="259"/>
      <c r="D8" s="260"/>
      <c r="E8" s="260"/>
      <c r="F8" s="261"/>
    </row>
    <row r="9" spans="2:6" ht="16.5" customHeight="1" thickBot="1">
      <c r="B9" s="124"/>
      <c r="C9" s="262"/>
      <c r="D9" s="263"/>
      <c r="E9" s="263"/>
      <c r="F9" s="264"/>
    </row>
    <row r="10" ht="14.25" thickBot="1" thickTop="1">
      <c r="B10" s="118"/>
    </row>
    <row r="11" spans="2:7" ht="16.5" customHeight="1" thickBot="1" thickTop="1">
      <c r="B11" s="132" t="s">
        <v>78</v>
      </c>
      <c r="C11" s="268" t="s">
        <v>83</v>
      </c>
      <c r="D11" s="268"/>
      <c r="E11" s="268"/>
      <c r="F11" s="269"/>
      <c r="G11" s="117"/>
    </row>
    <row r="12" spans="2:7" ht="16.5" customHeight="1">
      <c r="B12" s="131">
        <v>1</v>
      </c>
      <c r="C12" s="270">
        <f>IF(InsertFileName1=0,"",InsertFileName1)</f>
      </c>
      <c r="D12" s="270"/>
      <c r="E12" s="270"/>
      <c r="F12" s="271"/>
      <c r="G12" s="117"/>
    </row>
    <row r="13" spans="2:7" ht="16.5" customHeight="1">
      <c r="B13" s="129">
        <v>2</v>
      </c>
      <c r="C13" s="255">
        <f>IF(InsertFileName2=0,"",InsertFileName2)</f>
      </c>
      <c r="D13" s="255"/>
      <c r="E13" s="255"/>
      <c r="F13" s="256"/>
      <c r="G13" s="117"/>
    </row>
    <row r="14" spans="2:7" ht="16.5" customHeight="1">
      <c r="B14" s="129">
        <v>3</v>
      </c>
      <c r="C14" s="255">
        <f>IF(InsertFileName3=0,"",InsertFileName3)</f>
      </c>
      <c r="D14" s="255"/>
      <c r="E14" s="255"/>
      <c r="F14" s="256"/>
      <c r="G14" s="117"/>
    </row>
    <row r="15" spans="2:7" ht="16.5" customHeight="1">
      <c r="B15" s="129">
        <v>4</v>
      </c>
      <c r="C15" s="255">
        <f>IF(InsertFileName4=0,"",InsertFileName4)</f>
      </c>
      <c r="D15" s="255"/>
      <c r="E15" s="255"/>
      <c r="F15" s="256"/>
      <c r="G15" s="117"/>
    </row>
    <row r="16" spans="2:7" ht="16.5" customHeight="1" thickBot="1">
      <c r="B16" s="130">
        <v>5</v>
      </c>
      <c r="C16" s="257">
        <f>IF(InsertFileName5=0,"",InsertFileName5)</f>
      </c>
      <c r="D16" s="257"/>
      <c r="E16" s="257"/>
      <c r="F16" s="258"/>
      <c r="G16" s="117"/>
    </row>
    <row r="17" spans="2:7" ht="12.75" thickBot="1" thickTop="1">
      <c r="B17" s="119"/>
      <c r="C17" s="117"/>
      <c r="D17" s="117"/>
      <c r="E17" s="117"/>
      <c r="F17" s="117"/>
      <c r="G17" s="117"/>
    </row>
    <row r="18" spans="2:7" ht="16.5" customHeight="1" thickBot="1" thickTop="1">
      <c r="B18" s="132" t="s">
        <v>78</v>
      </c>
      <c r="C18" s="139" t="s">
        <v>74</v>
      </c>
      <c r="D18" s="139" t="s">
        <v>75</v>
      </c>
      <c r="E18" s="139" t="s">
        <v>76</v>
      </c>
      <c r="F18" s="140" t="s">
        <v>77</v>
      </c>
      <c r="G18" s="117"/>
    </row>
    <row r="19" spans="2:7" ht="42.75" customHeight="1">
      <c r="B19" s="131">
        <v>1</v>
      </c>
      <c r="C19" s="137">
        <f>IF('Frmt Baseln'!M12=0,"",'Frmt Baseln'!M12)</f>
      </c>
      <c r="D19" s="138">
        <f>IF('Frmt Baseln'!N12=0,"",'Frmt Baseln'!N12)</f>
      </c>
      <c r="E19" s="176">
        <f>IF('Frmt Baseln'!O12=0,"",'Frmt Baseln'!O12)</f>
      </c>
      <c r="F19" s="177">
        <f>IF('Frmt Baseln'!P12=0,"",'Frmt Baseln'!P12)</f>
      </c>
      <c r="G19" s="117"/>
    </row>
    <row r="20" spans="2:7" ht="42.75" customHeight="1">
      <c r="B20" s="129">
        <v>2</v>
      </c>
      <c r="C20" s="133">
        <f>IF('Frmt Baseln'!M15=0,"",'Frmt Baseln'!M15)</f>
      </c>
      <c r="D20" s="134">
        <f>IF('Frmt Baseln'!N15=0,"",'Frmt Baseln'!N15)</f>
      </c>
      <c r="E20" s="178">
        <f>IF('Frmt Baseln'!O15=0,"",'Frmt Baseln'!O15)</f>
      </c>
      <c r="F20" s="179">
        <f>IF('Frmt Baseln'!P15=0,"",'Frmt Baseln'!P15)</f>
      </c>
      <c r="G20" s="117"/>
    </row>
    <row r="21" spans="2:7" ht="42.75" customHeight="1">
      <c r="B21" s="129">
        <v>3</v>
      </c>
      <c r="C21" s="133">
        <f>IF('Frmt Baseln'!M18=0,"",'Frmt Baseln'!M18)</f>
      </c>
      <c r="D21" s="134">
        <f>IF('Frmt Baseln'!N18=0,"",'Frmt Baseln'!N18)</f>
      </c>
      <c r="E21" s="178">
        <f>IF('Frmt Baseln'!O18=0,"",'Frmt Baseln'!O18)</f>
      </c>
      <c r="F21" s="179">
        <f>IF('Frmt Baseln'!P18=0,"",'Frmt Baseln'!P18)</f>
      </c>
      <c r="G21" s="117"/>
    </row>
    <row r="22" spans="2:7" ht="42.75" customHeight="1">
      <c r="B22" s="129">
        <v>4</v>
      </c>
      <c r="C22" s="133">
        <f>IF('Frmt Baseln'!M21=0,"",'Frmt Baseln'!M21)</f>
      </c>
      <c r="D22" s="134">
        <f>IF('Frmt Baseln'!N21=0,"",'Frmt Baseln'!N21)</f>
      </c>
      <c r="E22" s="178">
        <f>IF('Frmt Baseln'!O21=0,"",'Frmt Baseln'!O21)</f>
      </c>
      <c r="F22" s="179">
        <f>IF('Frmt Baseln'!P21=0,"",'Frmt Baseln'!P21)</f>
      </c>
      <c r="G22" s="117"/>
    </row>
    <row r="23" spans="2:7" ht="42.75" customHeight="1" thickBot="1">
      <c r="B23" s="130">
        <v>5</v>
      </c>
      <c r="C23" s="135">
        <f>IF('Frmt Baseln'!M24=0,"",'Frmt Baseln'!M24)</f>
      </c>
      <c r="D23" s="136">
        <f>IF('Frmt Baseln'!N24=0,"",'Frmt Baseln'!N24)</f>
      </c>
      <c r="E23" s="180">
        <f>IF('Frmt Baseln'!O24=0,"",'Frmt Baseln'!O24)</f>
      </c>
      <c r="F23" s="181">
        <f>IF('Frmt Baseln'!P24=0,"",'Frmt Baseln'!P24)</f>
      </c>
      <c r="G23" s="117"/>
    </row>
    <row r="24" spans="2:7" ht="12.75" thickBot="1" thickTop="1">
      <c r="B24" s="119"/>
      <c r="C24" s="119"/>
      <c r="D24" s="119"/>
      <c r="E24" s="119"/>
      <c r="F24" s="119"/>
      <c r="G24" s="117"/>
    </row>
    <row r="25" spans="2:7" ht="16.5" customHeight="1" thickBot="1" thickTop="1">
      <c r="B25" s="132" t="s">
        <v>78</v>
      </c>
      <c r="C25" s="139" t="s">
        <v>15</v>
      </c>
      <c r="D25" s="139" t="s">
        <v>0</v>
      </c>
      <c r="E25" s="139" t="s">
        <v>1</v>
      </c>
      <c r="F25" s="140" t="s">
        <v>9</v>
      </c>
      <c r="G25" s="117"/>
    </row>
    <row r="26" spans="2:7" ht="29.25" customHeight="1">
      <c r="B26" s="131">
        <v>1</v>
      </c>
      <c r="C26" s="138">
        <f>IF('Frmt Baseln'!C5=0,"",'Frmt Baseln'!C5)</f>
      </c>
      <c r="D26" s="138">
        <f>IF('Frmt Baseln'!D5=0,"",'Frmt Baseln'!D5)</f>
      </c>
      <c r="E26" s="138">
        <f>IF('Frmt Baseln'!E5=0,"",'Frmt Baseln'!E5)</f>
      </c>
      <c r="F26" s="177">
        <f>IF('Frmt Baseln'!F5=0,"",'Frmt Baseln'!F5)</f>
      </c>
      <c r="G26" s="117"/>
    </row>
    <row r="27" spans="2:7" ht="29.25" customHeight="1">
      <c r="B27" s="129">
        <v>2</v>
      </c>
      <c r="C27" s="134">
        <f>IF('Frmt Baseln'!C6=0,"",'Frmt Baseln'!C6)</f>
      </c>
      <c r="D27" s="134">
        <f>IF('Frmt Baseln'!D6=0,"",'Frmt Baseln'!D6)</f>
      </c>
      <c r="E27" s="134">
        <f>IF('Frmt Baseln'!E6=0,"",'Frmt Baseln'!E6)</f>
      </c>
      <c r="F27" s="179">
        <f>IF('Frmt Baseln'!F6=0,"",'Frmt Baseln'!F6)</f>
      </c>
      <c r="G27" s="117"/>
    </row>
    <row r="28" spans="2:7" ht="29.25" customHeight="1">
      <c r="B28" s="129">
        <v>3</v>
      </c>
      <c r="C28" s="134">
        <f>IF('Frmt Baseln'!C7=0,"",'Frmt Baseln'!C7)</f>
      </c>
      <c r="D28" s="134">
        <f>IF('Frmt Baseln'!D7=0,"",'Frmt Baseln'!D7)</f>
      </c>
      <c r="E28" s="134">
        <f>IF('Frmt Baseln'!E7=0,"",'Frmt Baseln'!E7)</f>
      </c>
      <c r="F28" s="179">
        <f>IF('Frmt Baseln'!F7=0,"",'Frmt Baseln'!F7)</f>
      </c>
      <c r="G28" s="117"/>
    </row>
    <row r="29" spans="2:7" ht="29.25" customHeight="1">
      <c r="B29" s="129">
        <v>4</v>
      </c>
      <c r="C29" s="134">
        <f>IF('Frmt Baseln'!C8=0,"",'Frmt Baseln'!C8)</f>
      </c>
      <c r="D29" s="134">
        <f>IF('Frmt Baseln'!D8=0,"",'Frmt Baseln'!D8)</f>
      </c>
      <c r="E29" s="134">
        <f>IF('Frmt Baseln'!E8=0,"",'Frmt Baseln'!E8)</f>
      </c>
      <c r="F29" s="179">
        <f>IF('Frmt Baseln'!F8=0,"",'Frmt Baseln'!F8)</f>
      </c>
      <c r="G29" s="117"/>
    </row>
    <row r="30" spans="2:7" ht="29.25" customHeight="1" thickBot="1">
      <c r="B30" s="130">
        <v>5</v>
      </c>
      <c r="C30" s="136">
        <f>IF('Frmt Baseln'!C9=0,"",'Frmt Baseln'!C9)</f>
      </c>
      <c r="D30" s="136">
        <f>IF('Frmt Baseln'!D9=0,"",'Frmt Baseln'!D9)</f>
      </c>
      <c r="E30" s="136">
        <f>IF('Frmt Baseln'!E9=0,"",'Frmt Baseln'!E9)</f>
      </c>
      <c r="F30" s="181">
        <f>IF('Frmt Baseln'!F9=0,"",'Frmt Baseln'!F9)</f>
      </c>
      <c r="G30" s="117"/>
    </row>
    <row r="31" spans="2:7" ht="12" thickTop="1">
      <c r="B31" s="119"/>
      <c r="C31" s="119"/>
      <c r="D31" s="119"/>
      <c r="E31" s="119"/>
      <c r="F31" s="119"/>
      <c r="G31" s="117"/>
    </row>
    <row r="32" spans="2:6" ht="11.25">
      <c r="B32" s="119"/>
      <c r="C32" s="119"/>
      <c r="D32" s="119"/>
      <c r="E32" s="119"/>
      <c r="F32" s="119"/>
    </row>
  </sheetData>
  <mergeCells count="10">
    <mergeCell ref="C4:F4"/>
    <mergeCell ref="C15:F15"/>
    <mergeCell ref="C16:F16"/>
    <mergeCell ref="C7:F9"/>
    <mergeCell ref="C5:D5"/>
    <mergeCell ref="C6:D6"/>
    <mergeCell ref="C11:F11"/>
    <mergeCell ref="C12:F12"/>
    <mergeCell ref="C13:F13"/>
    <mergeCell ref="C14:F14"/>
  </mergeCells>
  <printOptions horizontalCentered="1"/>
  <pageMargins left="0.75" right="0.75" top="0.75" bottom="0.75" header="0.5" footer="0.5"/>
  <pageSetup fitToHeight="1" fitToWidth="1" horizontalDpi="300" verticalDpi="300" orientation="portrait" scale="93" r:id="rId1"/>
  <headerFooter alignWithMargins="0">
    <oddFooter>&amp;L&amp;"Arial,Italic"&amp;10Entiat Baseline Population Performance&amp;R&amp;"Arial,Italic"&amp;10&amp;D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H80"/>
  <sheetViews>
    <sheetView zoomScale="66" zoomScaleNormal="66" zoomScaleSheetLayoutView="90" workbookViewId="0" topLeftCell="A1">
      <selection activeCell="A1" sqref="A1"/>
    </sheetView>
  </sheetViews>
  <sheetFormatPr defaultColWidth="9.33203125" defaultRowHeight="11.25"/>
  <cols>
    <col min="1" max="1" width="5.83203125" style="30" customWidth="1"/>
    <col min="2" max="2" width="12.83203125" style="30" customWidth="1"/>
    <col min="3" max="3" width="10.16015625" style="60" customWidth="1"/>
    <col min="4" max="4" width="23.33203125" style="30" customWidth="1"/>
    <col min="5" max="5" width="12.83203125" style="30" customWidth="1"/>
    <col min="6" max="6" width="15.33203125" style="30" customWidth="1"/>
    <col min="7" max="7" width="12.83203125" style="30" customWidth="1"/>
    <col min="8" max="8" width="14" style="30" customWidth="1"/>
    <col min="9" max="16384" width="9.33203125" style="30" customWidth="1"/>
  </cols>
  <sheetData>
    <row r="1" spans="2:8" ht="18" customHeight="1">
      <c r="B1" s="275" t="s">
        <v>103</v>
      </c>
      <c r="C1" s="275"/>
      <c r="D1" s="275"/>
      <c r="E1" s="275"/>
      <c r="F1" s="275"/>
      <c r="G1" s="275"/>
      <c r="H1" s="275"/>
    </row>
    <row r="2" spans="2:8" ht="21.75" customHeight="1" thickBot="1">
      <c r="B2" s="46">
        <f>Report_title</f>
        <v>0</v>
      </c>
      <c r="C2" s="46"/>
      <c r="D2" s="46"/>
      <c r="E2" s="46"/>
      <c r="F2" s="46"/>
      <c r="G2" s="46"/>
      <c r="H2" s="46"/>
    </row>
    <row r="3" spans="2:8" s="47" customFormat="1" ht="27" customHeight="1" thickBot="1" thickTop="1">
      <c r="B3" s="276" t="s">
        <v>9</v>
      </c>
      <c r="C3" s="277"/>
      <c r="D3" s="48" t="s">
        <v>2</v>
      </c>
      <c r="E3" s="48" t="s">
        <v>44</v>
      </c>
      <c r="F3" s="48" t="s">
        <v>10</v>
      </c>
      <c r="G3" s="48" t="s">
        <v>7</v>
      </c>
      <c r="H3" s="49" t="s">
        <v>11</v>
      </c>
    </row>
    <row r="4" spans="2:8" ht="13.5" customHeight="1">
      <c r="B4" s="243">
        <f>+'Frmt Baseln'!$F$5</f>
        <v>0</v>
      </c>
      <c r="C4" s="244"/>
      <c r="D4" s="5">
        <f>'Frmt Baseln'!$C$12</f>
        <v>0</v>
      </c>
      <c r="E4" s="6">
        <f>'Frmt Baseln'!$E$12</f>
        <v>0</v>
      </c>
      <c r="F4" s="7">
        <f>'Frmt Baseln'!$F$12</f>
        <v>0</v>
      </c>
      <c r="G4" s="8">
        <f>'Frmt Baseln'!$G$12</f>
        <v>0</v>
      </c>
      <c r="H4" s="9">
        <f>'Frmt Baseln'!$H$12</f>
        <v>0</v>
      </c>
    </row>
    <row r="5" spans="2:8" ht="13.5" customHeight="1">
      <c r="B5" s="245"/>
      <c r="C5" s="246"/>
      <c r="D5" s="10">
        <f>'Frmt Baseln'!$C$13</f>
        <v>0</v>
      </c>
      <c r="E5" s="11">
        <f>'Frmt Baseln'!$E$13</f>
        <v>0</v>
      </c>
      <c r="F5" s="12">
        <f>'Frmt Baseln'!$F$13</f>
        <v>0</v>
      </c>
      <c r="G5" s="13">
        <f>'Frmt Baseln'!$G$13</f>
        <v>0</v>
      </c>
      <c r="H5" s="14">
        <f>'Frmt Baseln'!$H$13</f>
        <v>0</v>
      </c>
    </row>
    <row r="6" spans="2:8" ht="13.5" customHeight="1" thickBot="1">
      <c r="B6" s="247"/>
      <c r="C6" s="248"/>
      <c r="D6" s="15">
        <f>'Frmt Baseln'!$C$14</f>
        <v>0</v>
      </c>
      <c r="E6" s="16">
        <f>'Frmt Baseln'!$E$14</f>
        <v>0</v>
      </c>
      <c r="F6" s="17">
        <f>'Frmt Baseln'!$F$14</f>
        <v>0</v>
      </c>
      <c r="G6" s="18">
        <f>'Frmt Baseln'!$G$14</f>
        <v>0</v>
      </c>
      <c r="H6" s="19">
        <f>'Frmt Baseln'!$H$14</f>
        <v>0</v>
      </c>
    </row>
    <row r="7" spans="2:8" ht="13.5" customHeight="1">
      <c r="B7" s="243">
        <f>+'Frmt Baseln'!$F$6</f>
        <v>0</v>
      </c>
      <c r="C7" s="244"/>
      <c r="D7" s="20">
        <f>'Frmt Baseln'!$C$15</f>
        <v>0</v>
      </c>
      <c r="E7" s="21">
        <f>'Frmt Baseln'!$E$15</f>
        <v>0</v>
      </c>
      <c r="F7" s="22">
        <f>'Frmt Baseln'!$F$15</f>
        <v>0</v>
      </c>
      <c r="G7" s="23">
        <f>'Frmt Baseln'!$G$15</f>
        <v>0</v>
      </c>
      <c r="H7" s="24">
        <f>'Frmt Baseln'!$H$15</f>
        <v>0</v>
      </c>
    </row>
    <row r="8" spans="2:8" ht="13.5" customHeight="1">
      <c r="B8" s="245"/>
      <c r="C8" s="246"/>
      <c r="D8" s="10">
        <f>'Frmt Baseln'!$C$16</f>
        <v>0</v>
      </c>
      <c r="E8" s="11">
        <f>'Frmt Baseln'!$E$16</f>
        <v>0</v>
      </c>
      <c r="F8" s="12">
        <f>'Frmt Baseln'!$F$16</f>
        <v>0</v>
      </c>
      <c r="G8" s="13">
        <f>'Frmt Baseln'!$G$16</f>
        <v>0</v>
      </c>
      <c r="H8" s="14">
        <f>'Frmt Baseln'!$H$16</f>
        <v>0</v>
      </c>
    </row>
    <row r="9" spans="2:8" ht="13.5" customHeight="1" thickBot="1">
      <c r="B9" s="247"/>
      <c r="C9" s="248"/>
      <c r="D9" s="15">
        <f>'Frmt Baseln'!$C$17</f>
        <v>0</v>
      </c>
      <c r="E9" s="16">
        <f>'Frmt Baseln'!$E$17</f>
        <v>0</v>
      </c>
      <c r="F9" s="17">
        <f>'Frmt Baseln'!$F$17</f>
        <v>0</v>
      </c>
      <c r="G9" s="18">
        <f>'Frmt Baseln'!$G$17</f>
        <v>0</v>
      </c>
      <c r="H9" s="19">
        <f>'Frmt Baseln'!$H$17</f>
        <v>0</v>
      </c>
    </row>
    <row r="10" spans="2:8" ht="13.5" customHeight="1">
      <c r="B10" s="243">
        <f>+'Frmt Baseln'!$F$7</f>
        <v>0</v>
      </c>
      <c r="C10" s="244"/>
      <c r="D10" s="20">
        <f>'Frmt Baseln'!$C$18</f>
        <v>0</v>
      </c>
      <c r="E10" s="21">
        <f>'Frmt Baseln'!$E$18</f>
        <v>0</v>
      </c>
      <c r="F10" s="22">
        <f>'Frmt Baseln'!$F$18</f>
        <v>0</v>
      </c>
      <c r="G10" s="23">
        <f>'Frmt Baseln'!$G$18</f>
        <v>0</v>
      </c>
      <c r="H10" s="24">
        <f>'Frmt Baseln'!$H$18</f>
        <v>0</v>
      </c>
    </row>
    <row r="11" spans="2:8" ht="13.5" customHeight="1">
      <c r="B11" s="245"/>
      <c r="C11" s="246"/>
      <c r="D11" s="10">
        <f>'Frmt Baseln'!$C$19</f>
        <v>0</v>
      </c>
      <c r="E11" s="11">
        <f>'Frmt Baseln'!$E$19</f>
        <v>0</v>
      </c>
      <c r="F11" s="12">
        <f>'Frmt Baseln'!$F$19</f>
        <v>0</v>
      </c>
      <c r="G11" s="13">
        <f>'Frmt Baseln'!$G$19</f>
        <v>0</v>
      </c>
      <c r="H11" s="14">
        <f>'Frmt Baseln'!$H$19</f>
        <v>0</v>
      </c>
    </row>
    <row r="12" spans="2:8" ht="13.5" customHeight="1" thickBot="1">
      <c r="B12" s="247"/>
      <c r="C12" s="248"/>
      <c r="D12" s="15">
        <f>'Frmt Baseln'!$C$20</f>
        <v>0</v>
      </c>
      <c r="E12" s="16">
        <f>'Frmt Baseln'!$E$20</f>
        <v>0</v>
      </c>
      <c r="F12" s="17">
        <f>'Frmt Baseln'!$F$20</f>
        <v>0</v>
      </c>
      <c r="G12" s="18">
        <f>'Frmt Baseln'!$G$20</f>
        <v>0</v>
      </c>
      <c r="H12" s="19">
        <f>'Frmt Baseln'!$H$20</f>
        <v>0</v>
      </c>
    </row>
    <row r="13" spans="2:8" ht="13.5" customHeight="1">
      <c r="B13" s="243">
        <f>+'Frmt Baseln'!$F$8</f>
        <v>0</v>
      </c>
      <c r="C13" s="244"/>
      <c r="D13" s="20">
        <f>'Frmt Baseln'!$C$21</f>
        <v>0</v>
      </c>
      <c r="E13" s="21">
        <f>'Frmt Baseln'!$E$21</f>
        <v>0</v>
      </c>
      <c r="F13" s="22">
        <f>'Frmt Baseln'!$F$21</f>
        <v>0</v>
      </c>
      <c r="G13" s="23">
        <f>'Frmt Baseln'!$G$21</f>
        <v>0</v>
      </c>
      <c r="H13" s="24">
        <f>'Frmt Baseln'!$H$21</f>
        <v>0</v>
      </c>
    </row>
    <row r="14" spans="2:8" ht="13.5" customHeight="1">
      <c r="B14" s="245"/>
      <c r="C14" s="246"/>
      <c r="D14" s="10">
        <f>'Frmt Baseln'!$C$22</f>
        <v>0</v>
      </c>
      <c r="E14" s="11">
        <f>'Frmt Baseln'!$E$22</f>
        <v>0</v>
      </c>
      <c r="F14" s="12">
        <f>'Frmt Baseln'!$F$22</f>
        <v>0</v>
      </c>
      <c r="G14" s="13">
        <f>'Frmt Baseln'!$G$22</f>
        <v>0</v>
      </c>
      <c r="H14" s="14">
        <f>'Frmt Baseln'!$H$22</f>
        <v>0</v>
      </c>
    </row>
    <row r="15" spans="2:8" ht="13.5" customHeight="1" thickBot="1">
      <c r="B15" s="247"/>
      <c r="C15" s="248"/>
      <c r="D15" s="15">
        <f>'Frmt Baseln'!$C$23</f>
        <v>0</v>
      </c>
      <c r="E15" s="16">
        <f>'Frmt Baseln'!$E$23</f>
        <v>0</v>
      </c>
      <c r="F15" s="17">
        <f>'Frmt Baseln'!$F$23</f>
        <v>0</v>
      </c>
      <c r="G15" s="18">
        <f>'Frmt Baseln'!$G$23</f>
        <v>0</v>
      </c>
      <c r="H15" s="19">
        <f>'Frmt Baseln'!$H$23</f>
        <v>0</v>
      </c>
    </row>
    <row r="16" spans="2:8" ht="13.5" customHeight="1" thickBot="1" thickTop="1">
      <c r="B16" s="50"/>
      <c r="C16" s="50"/>
      <c r="D16" s="51"/>
      <c r="E16" s="52"/>
      <c r="F16" s="53"/>
      <c r="G16" s="54"/>
      <c r="H16" s="54"/>
    </row>
    <row r="17" spans="2:8" ht="13.5" customHeight="1" thickTop="1">
      <c r="B17" s="55"/>
      <c r="C17" s="56"/>
      <c r="D17" s="3"/>
      <c r="E17" s="3"/>
      <c r="F17" s="3"/>
      <c r="G17" s="3"/>
      <c r="H17" s="57"/>
    </row>
    <row r="18" spans="2:8" ht="13.5" customHeight="1">
      <c r="B18" s="55"/>
      <c r="C18" s="56"/>
      <c r="D18" s="3"/>
      <c r="E18" s="3"/>
      <c r="F18" s="3"/>
      <c r="G18" s="3"/>
      <c r="H18" s="57"/>
    </row>
    <row r="19" spans="2:8" ht="13.5" customHeight="1">
      <c r="B19" s="55"/>
      <c r="C19" s="56"/>
      <c r="D19" s="3"/>
      <c r="E19" s="3"/>
      <c r="F19" s="3"/>
      <c r="G19" s="3"/>
      <c r="H19" s="57"/>
    </row>
    <row r="20" spans="2:8" ht="13.5" customHeight="1">
      <c r="B20" s="55"/>
      <c r="C20" s="56"/>
      <c r="D20" s="3"/>
      <c r="E20" s="3"/>
      <c r="F20" s="3"/>
      <c r="G20" s="3"/>
      <c r="H20" s="57"/>
    </row>
    <row r="21" spans="2:8" ht="13.5" customHeight="1">
      <c r="B21" s="55"/>
      <c r="C21" s="56"/>
      <c r="D21" s="3"/>
      <c r="E21" s="3"/>
      <c r="F21" s="3"/>
      <c r="G21" s="3"/>
      <c r="H21" s="57"/>
    </row>
    <row r="22" spans="2:8" ht="13.5" customHeight="1">
      <c r="B22" s="55"/>
      <c r="C22" s="56"/>
      <c r="D22" s="3"/>
      <c r="E22" s="3"/>
      <c r="F22" s="3"/>
      <c r="G22" s="3"/>
      <c r="H22" s="57"/>
    </row>
    <row r="23" spans="2:8" ht="13.5" customHeight="1">
      <c r="B23" s="55"/>
      <c r="C23" s="56"/>
      <c r="D23" s="3"/>
      <c r="E23" s="3"/>
      <c r="F23" s="3"/>
      <c r="G23" s="3"/>
      <c r="H23" s="57"/>
    </row>
    <row r="24" spans="2:8" ht="13.5" customHeight="1">
      <c r="B24" s="55"/>
      <c r="C24" s="56"/>
      <c r="D24" s="3"/>
      <c r="E24" s="3"/>
      <c r="F24" s="3"/>
      <c r="G24" s="3"/>
      <c r="H24" s="57"/>
    </row>
    <row r="25" spans="2:8" ht="13.5" customHeight="1">
      <c r="B25" s="55"/>
      <c r="C25" s="56"/>
      <c r="D25" s="3"/>
      <c r="E25" s="3"/>
      <c r="F25" s="3"/>
      <c r="G25" s="3"/>
      <c r="H25" s="57"/>
    </row>
    <row r="26" spans="2:8" ht="13.5" customHeight="1">
      <c r="B26" s="55"/>
      <c r="C26" s="56"/>
      <c r="D26" s="3"/>
      <c r="E26" s="3"/>
      <c r="F26" s="3"/>
      <c r="G26" s="3"/>
      <c r="H26" s="57"/>
    </row>
    <row r="27" spans="2:8" ht="13.5" customHeight="1">
      <c r="B27" s="55"/>
      <c r="C27" s="56"/>
      <c r="D27" s="3"/>
      <c r="E27" s="3"/>
      <c r="F27" s="3"/>
      <c r="G27" s="3"/>
      <c r="H27" s="57"/>
    </row>
    <row r="28" spans="2:8" ht="7.5" customHeight="1">
      <c r="B28" s="55"/>
      <c r="C28" s="56"/>
      <c r="D28" s="3"/>
      <c r="E28" s="3"/>
      <c r="F28" s="3"/>
      <c r="G28" s="3"/>
      <c r="H28" s="57"/>
    </row>
    <row r="29" spans="2:8" ht="11.25" customHeight="1">
      <c r="B29" s="55"/>
      <c r="C29" s="56"/>
      <c r="D29" s="3"/>
      <c r="E29" s="3"/>
      <c r="F29" s="3"/>
      <c r="G29" s="3"/>
      <c r="H29" s="57"/>
    </row>
    <row r="30" spans="2:8" ht="11.25" customHeight="1">
      <c r="B30" s="55"/>
      <c r="C30" s="56"/>
      <c r="D30" s="3"/>
      <c r="E30" s="3"/>
      <c r="F30" s="3"/>
      <c r="G30" s="3"/>
      <c r="H30" s="57"/>
    </row>
    <row r="31" spans="2:8" ht="11.25" customHeight="1">
      <c r="B31" s="55"/>
      <c r="C31" s="56"/>
      <c r="D31" s="3"/>
      <c r="E31" s="3"/>
      <c r="F31" s="3"/>
      <c r="G31" s="3"/>
      <c r="H31" s="57"/>
    </row>
    <row r="32" spans="2:8" ht="11.25" customHeight="1">
      <c r="B32" s="55"/>
      <c r="C32" s="56"/>
      <c r="D32" s="3"/>
      <c r="E32" s="3"/>
      <c r="F32" s="3"/>
      <c r="G32" s="3"/>
      <c r="H32" s="57"/>
    </row>
    <row r="33" spans="2:8" ht="11.25" customHeight="1">
      <c r="B33" s="55"/>
      <c r="C33" s="56"/>
      <c r="D33" s="3"/>
      <c r="E33" s="3"/>
      <c r="F33" s="3"/>
      <c r="G33" s="3"/>
      <c r="H33" s="57"/>
    </row>
    <row r="34" spans="2:8" ht="11.25" customHeight="1">
      <c r="B34" s="55"/>
      <c r="C34" s="56"/>
      <c r="D34" s="3"/>
      <c r="E34" s="3"/>
      <c r="F34" s="3"/>
      <c r="G34" s="3"/>
      <c r="H34" s="57"/>
    </row>
    <row r="35" spans="2:8" ht="11.25" customHeight="1">
      <c r="B35" s="272"/>
      <c r="C35" s="273"/>
      <c r="D35" s="273"/>
      <c r="E35" s="273"/>
      <c r="F35" s="273"/>
      <c r="G35" s="273"/>
      <c r="H35" s="274"/>
    </row>
    <row r="36" spans="2:8" ht="11.25" customHeight="1">
      <c r="B36" s="55"/>
      <c r="C36" s="56"/>
      <c r="D36" s="3"/>
      <c r="E36" s="3"/>
      <c r="F36" s="3"/>
      <c r="G36" s="3"/>
      <c r="H36" s="57"/>
    </row>
    <row r="37" spans="2:8" ht="11.25" customHeight="1">
      <c r="B37" s="55"/>
      <c r="C37" s="56"/>
      <c r="D37" s="3"/>
      <c r="E37" s="3"/>
      <c r="F37" s="3"/>
      <c r="G37" s="3"/>
      <c r="H37" s="57"/>
    </row>
    <row r="38" spans="2:8" ht="11.25" customHeight="1">
      <c r="B38" s="55"/>
      <c r="C38" s="56"/>
      <c r="D38" s="3"/>
      <c r="E38" s="3"/>
      <c r="F38" s="3"/>
      <c r="G38" s="3"/>
      <c r="H38" s="57"/>
    </row>
    <row r="39" spans="2:8" ht="11.25" customHeight="1">
      <c r="B39" s="55"/>
      <c r="C39" s="56"/>
      <c r="D39" s="3"/>
      <c r="E39" s="3"/>
      <c r="F39" s="3"/>
      <c r="G39" s="3"/>
      <c r="H39" s="57"/>
    </row>
    <row r="40" spans="2:8" ht="11.25" customHeight="1">
      <c r="B40" s="55"/>
      <c r="C40" s="56"/>
      <c r="D40" s="3"/>
      <c r="E40" s="3"/>
      <c r="F40" s="3"/>
      <c r="G40" s="3"/>
      <c r="H40" s="57"/>
    </row>
    <row r="41" spans="2:8" ht="11.25" customHeight="1">
      <c r="B41" s="55"/>
      <c r="C41" s="56"/>
      <c r="D41" s="3"/>
      <c r="E41" s="3"/>
      <c r="F41" s="3"/>
      <c r="G41" s="3"/>
      <c r="H41" s="57"/>
    </row>
    <row r="42" spans="2:8" ht="11.25" customHeight="1">
      <c r="B42" s="55"/>
      <c r="C42" s="56"/>
      <c r="D42" s="3"/>
      <c r="E42" s="3"/>
      <c r="F42" s="3"/>
      <c r="G42" s="3"/>
      <c r="H42" s="57"/>
    </row>
    <row r="43" spans="2:8" ht="11.25" customHeight="1">
      <c r="B43" s="55"/>
      <c r="C43" s="56"/>
      <c r="D43" s="3"/>
      <c r="E43" s="3"/>
      <c r="F43" s="3"/>
      <c r="G43" s="3"/>
      <c r="H43" s="57"/>
    </row>
    <row r="44" spans="2:8" ht="11.25" customHeight="1">
      <c r="B44" s="55"/>
      <c r="C44" s="56"/>
      <c r="D44" s="3"/>
      <c r="E44" s="3"/>
      <c r="F44" s="3"/>
      <c r="G44" s="3"/>
      <c r="H44" s="57"/>
    </row>
    <row r="45" spans="2:8" ht="11.25" customHeight="1">
      <c r="B45" s="55"/>
      <c r="C45" s="56"/>
      <c r="D45" s="3"/>
      <c r="E45" s="3"/>
      <c r="F45" s="3"/>
      <c r="G45" s="3"/>
      <c r="H45" s="57"/>
    </row>
    <row r="46" spans="2:8" ht="11.25" customHeight="1">
      <c r="B46" s="55"/>
      <c r="C46" s="56"/>
      <c r="D46" s="3"/>
      <c r="E46" s="3"/>
      <c r="F46" s="3"/>
      <c r="G46" s="3"/>
      <c r="H46" s="57"/>
    </row>
    <row r="47" spans="2:8" ht="11.25" customHeight="1">
      <c r="B47" s="55"/>
      <c r="C47" s="56"/>
      <c r="D47" s="3"/>
      <c r="E47" s="3"/>
      <c r="F47" s="3"/>
      <c r="G47" s="3"/>
      <c r="H47" s="57"/>
    </row>
    <row r="48" spans="2:8" ht="11.25" customHeight="1">
      <c r="B48" s="55"/>
      <c r="C48" s="56"/>
      <c r="D48" s="3"/>
      <c r="E48" s="3"/>
      <c r="F48" s="3"/>
      <c r="G48" s="3"/>
      <c r="H48" s="57"/>
    </row>
    <row r="49" spans="2:8" ht="11.25" customHeight="1">
      <c r="B49" s="55"/>
      <c r="C49" s="56"/>
      <c r="D49" s="3"/>
      <c r="E49" s="3"/>
      <c r="F49" s="3"/>
      <c r="G49" s="3"/>
      <c r="H49" s="57"/>
    </row>
    <row r="50" spans="2:8" ht="11.25" customHeight="1">
      <c r="B50" s="55"/>
      <c r="C50" s="56"/>
      <c r="D50" s="3"/>
      <c r="E50" s="3"/>
      <c r="F50" s="3"/>
      <c r="G50" s="3"/>
      <c r="H50" s="57"/>
    </row>
    <row r="51" spans="2:8" ht="11.25" customHeight="1">
      <c r="B51" s="55"/>
      <c r="C51" s="56"/>
      <c r="D51" s="3"/>
      <c r="E51" s="3"/>
      <c r="F51" s="3"/>
      <c r="G51" s="3"/>
      <c r="H51" s="57"/>
    </row>
    <row r="52" spans="2:8" ht="11.25" customHeight="1">
      <c r="B52" s="55"/>
      <c r="C52" s="56"/>
      <c r="D52" s="3"/>
      <c r="E52" s="3"/>
      <c r="F52" s="3"/>
      <c r="G52" s="3"/>
      <c r="H52" s="57"/>
    </row>
    <row r="53" spans="2:8" ht="11.25" customHeight="1">
      <c r="B53" s="55"/>
      <c r="C53" s="56"/>
      <c r="D53" s="3"/>
      <c r="E53" s="3"/>
      <c r="F53" s="3"/>
      <c r="G53" s="3"/>
      <c r="H53" s="57"/>
    </row>
    <row r="54" spans="2:8" ht="11.25" customHeight="1">
      <c r="B54" s="55"/>
      <c r="C54" s="56"/>
      <c r="D54" s="3"/>
      <c r="E54" s="3"/>
      <c r="F54" s="3"/>
      <c r="G54" s="3"/>
      <c r="H54" s="57"/>
    </row>
    <row r="55" spans="2:8" ht="11.25" customHeight="1">
      <c r="B55" s="55"/>
      <c r="C55" s="56"/>
      <c r="D55" s="3"/>
      <c r="E55" s="3"/>
      <c r="F55" s="3"/>
      <c r="G55" s="3"/>
      <c r="H55" s="57"/>
    </row>
    <row r="56" spans="2:8" ht="11.25" customHeight="1">
      <c r="B56" s="55"/>
      <c r="C56" s="56"/>
      <c r="D56" s="3"/>
      <c r="E56" s="3"/>
      <c r="F56" s="3"/>
      <c r="G56" s="3"/>
      <c r="H56" s="57"/>
    </row>
    <row r="57" spans="2:8" ht="11.25" customHeight="1">
      <c r="B57" s="55"/>
      <c r="C57" s="56"/>
      <c r="D57" s="3"/>
      <c r="E57" s="3"/>
      <c r="F57" s="3"/>
      <c r="G57" s="3"/>
      <c r="H57" s="57"/>
    </row>
    <row r="58" spans="2:8" ht="11.25" customHeight="1">
      <c r="B58" s="55"/>
      <c r="C58" s="56"/>
      <c r="D58" s="3"/>
      <c r="E58" s="3"/>
      <c r="F58" s="3"/>
      <c r="G58" s="3"/>
      <c r="H58" s="57"/>
    </row>
    <row r="59" spans="2:8" ht="11.25" customHeight="1">
      <c r="B59" s="55"/>
      <c r="C59" s="56"/>
      <c r="D59" s="3"/>
      <c r="E59" s="3"/>
      <c r="F59" s="3"/>
      <c r="G59" s="3"/>
      <c r="H59" s="57"/>
    </row>
    <row r="60" spans="2:8" ht="11.25" customHeight="1">
      <c r="B60" s="55"/>
      <c r="C60" s="56"/>
      <c r="D60" s="3"/>
      <c r="E60" s="3"/>
      <c r="F60" s="3"/>
      <c r="G60" s="3"/>
      <c r="H60" s="57"/>
    </row>
    <row r="61" spans="2:8" ht="11.25" customHeight="1">
      <c r="B61" s="55"/>
      <c r="C61" s="56"/>
      <c r="D61" s="3"/>
      <c r="E61" s="3"/>
      <c r="F61" s="3"/>
      <c r="G61" s="3"/>
      <c r="H61" s="57"/>
    </row>
    <row r="62" spans="2:8" ht="11.25" customHeight="1">
      <c r="B62" s="55"/>
      <c r="C62" s="56"/>
      <c r="D62" s="3"/>
      <c r="E62" s="3"/>
      <c r="F62" s="3"/>
      <c r="G62" s="3"/>
      <c r="H62" s="57"/>
    </row>
    <row r="63" spans="2:8" ht="11.25" customHeight="1">
      <c r="B63" s="55"/>
      <c r="C63" s="56"/>
      <c r="D63" s="3"/>
      <c r="E63" s="3"/>
      <c r="F63" s="3"/>
      <c r="G63" s="3"/>
      <c r="H63" s="57"/>
    </row>
    <row r="64" spans="2:8" ht="11.25" customHeight="1">
      <c r="B64" s="55"/>
      <c r="C64" s="56"/>
      <c r="D64" s="3"/>
      <c r="E64" s="3"/>
      <c r="F64" s="3"/>
      <c r="G64" s="3"/>
      <c r="H64" s="57"/>
    </row>
    <row r="65" spans="2:8" ht="11.25" customHeight="1">
      <c r="B65" s="55"/>
      <c r="C65" s="56"/>
      <c r="D65" s="3"/>
      <c r="E65" s="3"/>
      <c r="F65" s="3"/>
      <c r="G65" s="3"/>
      <c r="H65" s="57"/>
    </row>
    <row r="66" spans="2:8" ht="11.25" customHeight="1">
      <c r="B66" s="55"/>
      <c r="C66" s="56"/>
      <c r="D66" s="3"/>
      <c r="E66" s="3"/>
      <c r="F66" s="3"/>
      <c r="G66" s="3"/>
      <c r="H66" s="57"/>
    </row>
    <row r="67" spans="2:8" ht="11.25" customHeight="1">
      <c r="B67" s="55"/>
      <c r="C67" s="56"/>
      <c r="D67" s="3"/>
      <c r="E67" s="3"/>
      <c r="F67" s="3"/>
      <c r="G67" s="3"/>
      <c r="H67" s="57"/>
    </row>
    <row r="68" spans="2:8" ht="11.25" customHeight="1">
      <c r="B68" s="55"/>
      <c r="C68" s="56"/>
      <c r="D68" s="3"/>
      <c r="E68" s="3"/>
      <c r="F68" s="3"/>
      <c r="G68" s="3"/>
      <c r="H68" s="57"/>
    </row>
    <row r="69" spans="2:8" ht="11.25" customHeight="1">
      <c r="B69" s="55"/>
      <c r="C69" s="56"/>
      <c r="D69" s="3"/>
      <c r="E69" s="3"/>
      <c r="F69" s="3"/>
      <c r="G69" s="3"/>
      <c r="H69" s="57"/>
    </row>
    <row r="70" spans="2:8" ht="11.25" customHeight="1">
      <c r="B70" s="55"/>
      <c r="C70" s="56"/>
      <c r="D70" s="3"/>
      <c r="E70" s="3"/>
      <c r="F70" s="3"/>
      <c r="G70" s="3"/>
      <c r="H70" s="57"/>
    </row>
    <row r="71" spans="2:8" ht="11.25" customHeight="1">
      <c r="B71" s="55"/>
      <c r="C71" s="56"/>
      <c r="D71" s="3"/>
      <c r="E71" s="3"/>
      <c r="F71" s="3"/>
      <c r="G71" s="3"/>
      <c r="H71" s="57"/>
    </row>
    <row r="72" spans="2:8" ht="11.25" customHeight="1">
      <c r="B72" s="55"/>
      <c r="C72" s="56"/>
      <c r="D72" s="3"/>
      <c r="E72" s="3"/>
      <c r="F72" s="3"/>
      <c r="G72" s="3"/>
      <c r="H72" s="57"/>
    </row>
    <row r="73" spans="2:8" ht="11.25" customHeight="1">
      <c r="B73" s="55"/>
      <c r="C73" s="56"/>
      <c r="D73" s="3"/>
      <c r="E73" s="3"/>
      <c r="F73" s="3"/>
      <c r="G73" s="3"/>
      <c r="H73" s="57"/>
    </row>
    <row r="74" spans="2:8" ht="11.25" customHeight="1">
      <c r="B74" s="55"/>
      <c r="C74" s="56"/>
      <c r="D74" s="3"/>
      <c r="E74" s="3"/>
      <c r="F74" s="3"/>
      <c r="G74" s="3"/>
      <c r="H74" s="57"/>
    </row>
    <row r="75" spans="2:8" ht="11.25" customHeight="1">
      <c r="B75" s="55"/>
      <c r="C75" s="56"/>
      <c r="D75" s="3"/>
      <c r="E75" s="3"/>
      <c r="F75" s="3"/>
      <c r="G75" s="3"/>
      <c r="H75" s="57"/>
    </row>
    <row r="76" spans="2:8" ht="11.25" customHeight="1">
      <c r="B76" s="55"/>
      <c r="C76" s="56"/>
      <c r="D76" s="3"/>
      <c r="E76" s="3"/>
      <c r="F76" s="3"/>
      <c r="G76" s="3"/>
      <c r="H76" s="57"/>
    </row>
    <row r="77" spans="2:8" ht="11.25" customHeight="1">
      <c r="B77" s="55"/>
      <c r="C77" s="56"/>
      <c r="D77" s="3"/>
      <c r="E77" s="3"/>
      <c r="F77" s="3"/>
      <c r="G77" s="3"/>
      <c r="H77" s="57"/>
    </row>
    <row r="78" spans="2:8" ht="11.25" customHeight="1">
      <c r="B78" s="55"/>
      <c r="C78" s="56"/>
      <c r="D78" s="3"/>
      <c r="E78" s="3"/>
      <c r="F78" s="3"/>
      <c r="G78" s="3"/>
      <c r="H78" s="57"/>
    </row>
    <row r="79" spans="2:8" ht="11.25" customHeight="1" thickBot="1">
      <c r="B79" s="55"/>
      <c r="C79" s="56"/>
      <c r="D79" s="3"/>
      <c r="E79" s="3"/>
      <c r="F79" s="3"/>
      <c r="G79" s="3"/>
      <c r="H79" s="57"/>
    </row>
    <row r="80" spans="2:8" ht="11.25" customHeight="1" thickTop="1">
      <c r="B80" s="58"/>
      <c r="C80" s="59"/>
      <c r="D80" s="58"/>
      <c r="E80" s="58"/>
      <c r="F80" s="58"/>
      <c r="G80" s="58"/>
      <c r="H80" s="58"/>
    </row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</sheetData>
  <mergeCells count="7">
    <mergeCell ref="B35:H35"/>
    <mergeCell ref="B1:H1"/>
    <mergeCell ref="B4:C6"/>
    <mergeCell ref="B3:C3"/>
    <mergeCell ref="B7:C9"/>
    <mergeCell ref="B10:C12"/>
    <mergeCell ref="B13:C15"/>
  </mergeCells>
  <printOptions horizontalCentered="1"/>
  <pageMargins left="0.75" right="0.75" top="0.75" bottom="0.75" header="0.5" footer="0.5"/>
  <pageSetup fitToHeight="1" fitToWidth="1" horizontalDpi="300" verticalDpi="300" orientation="portrait" scale="75" r:id="rId3"/>
  <headerFooter alignWithMargins="0">
    <oddFooter>&amp;L&amp;"Arial,Italic"&amp;10Report 3 - Future Scenario Population Performance&amp;R&amp;"Arial,Italic"&amp;10&amp;D  &amp;T</oddFooter>
  </headerFooter>
  <rowBreaks count="1" manualBreakCount="1">
    <brk id="58" max="25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H60"/>
  <sheetViews>
    <sheetView showGridLines="0" zoomScale="66" zoomScaleNormal="66" zoomScaleSheetLayoutView="90" workbookViewId="0" topLeftCell="A1">
      <selection activeCell="A1" sqref="A1"/>
    </sheetView>
  </sheetViews>
  <sheetFormatPr defaultColWidth="9.33203125" defaultRowHeight="11.25"/>
  <cols>
    <col min="1" max="1" width="5.83203125" style="30" customWidth="1"/>
    <col min="2" max="2" width="12.83203125" style="30" customWidth="1"/>
    <col min="3" max="3" width="10.16015625" style="60" customWidth="1"/>
    <col min="4" max="4" width="25.16015625" style="30" customWidth="1"/>
    <col min="5" max="7" width="17.83203125" style="30" customWidth="1"/>
    <col min="8" max="16384" width="9.33203125" style="30" customWidth="1"/>
  </cols>
  <sheetData>
    <row r="1" spans="2:7" ht="18" customHeight="1">
      <c r="B1" s="275" t="s">
        <v>104</v>
      </c>
      <c r="C1" s="275"/>
      <c r="D1" s="275"/>
      <c r="E1" s="275"/>
      <c r="F1" s="275"/>
      <c r="G1" s="275"/>
    </row>
    <row r="2" spans="2:7" ht="21.75" customHeight="1" thickBot="1">
      <c r="B2" s="46">
        <f>Report_title</f>
        <v>0</v>
      </c>
      <c r="C2" s="46"/>
      <c r="D2" s="46"/>
      <c r="E2" s="46"/>
      <c r="F2" s="46"/>
      <c r="G2" s="46"/>
    </row>
    <row r="3" spans="2:7" s="47" customFormat="1" ht="27" customHeight="1" thickBot="1" thickTop="1">
      <c r="B3" s="276" t="s">
        <v>9</v>
      </c>
      <c r="C3" s="277"/>
      <c r="D3" s="48" t="s">
        <v>2</v>
      </c>
      <c r="E3" s="48" t="s">
        <v>10</v>
      </c>
      <c r="F3" s="48" t="s">
        <v>7</v>
      </c>
      <c r="G3" s="49" t="s">
        <v>11</v>
      </c>
    </row>
    <row r="4" spans="2:8" ht="13.5" customHeight="1">
      <c r="B4" s="243">
        <f>+'Frmt Baseln'!$F$5</f>
        <v>0</v>
      </c>
      <c r="C4" s="244"/>
      <c r="D4" s="5">
        <f>'Frmt Baseln'!$C$12</f>
        <v>0</v>
      </c>
      <c r="E4" s="8">
        <f>'Frmt Baseln'!$J$12</f>
        <v>0</v>
      </c>
      <c r="F4" s="8">
        <f>'Frmt Baseln'!$K$12</f>
        <v>0</v>
      </c>
      <c r="G4" s="9">
        <f>'Frmt Baseln'!$L$12</f>
        <v>0</v>
      </c>
      <c r="H4" s="116"/>
    </row>
    <row r="5" spans="2:8" ht="13.5" customHeight="1">
      <c r="B5" s="245"/>
      <c r="C5" s="246"/>
      <c r="D5" s="10">
        <f>'Frmt Baseln'!$C$13</f>
        <v>0</v>
      </c>
      <c r="E5" s="13">
        <f>'Frmt Baseln'!$J$13</f>
        <v>0</v>
      </c>
      <c r="F5" s="13">
        <f>'Frmt Baseln'!$K$13</f>
        <v>0</v>
      </c>
      <c r="G5" s="14">
        <f>'Frmt Baseln'!$L$13</f>
        <v>0</v>
      </c>
      <c r="H5" s="116"/>
    </row>
    <row r="6" spans="2:8" ht="13.5" customHeight="1" thickBot="1">
      <c r="B6" s="247"/>
      <c r="C6" s="248"/>
      <c r="D6" s="15">
        <f>'Frmt Baseln'!$C$14</f>
        <v>0</v>
      </c>
      <c r="E6" s="18">
        <f>'Frmt Baseln'!$J$14</f>
        <v>0</v>
      </c>
      <c r="F6" s="18">
        <f>'Frmt Baseln'!$K$14</f>
        <v>0</v>
      </c>
      <c r="G6" s="19">
        <f>'Frmt Baseln'!$L$14</f>
        <v>0</v>
      </c>
      <c r="H6" s="116"/>
    </row>
    <row r="7" spans="2:8" ht="13.5" customHeight="1">
      <c r="B7" s="243">
        <f>+'Frmt Baseln'!$F$6</f>
        <v>0</v>
      </c>
      <c r="C7" s="244"/>
      <c r="D7" s="20">
        <f>'Frmt Baseln'!$C$15</f>
        <v>0</v>
      </c>
      <c r="E7" s="23">
        <f>'Frmt Baseln'!$J$15</f>
        <v>0</v>
      </c>
      <c r="F7" s="23">
        <f>'Frmt Baseln'!$K$15</f>
        <v>0</v>
      </c>
      <c r="G7" s="24">
        <f>'Frmt Baseln'!$L$15</f>
        <v>0</v>
      </c>
      <c r="H7" s="175"/>
    </row>
    <row r="8" spans="2:8" ht="13.5" customHeight="1">
      <c r="B8" s="245"/>
      <c r="C8" s="246"/>
      <c r="D8" s="10">
        <f>'Frmt Baseln'!$C$16</f>
        <v>0</v>
      </c>
      <c r="E8" s="13">
        <f>'Frmt Baseln'!$J$16</f>
        <v>0</v>
      </c>
      <c r="F8" s="13">
        <f>'Frmt Baseln'!$K$16</f>
        <v>0</v>
      </c>
      <c r="G8" s="14">
        <f>'Frmt Baseln'!$L$16</f>
        <v>0</v>
      </c>
      <c r="H8" s="175"/>
    </row>
    <row r="9" spans="2:8" ht="13.5" customHeight="1" thickBot="1">
      <c r="B9" s="247"/>
      <c r="C9" s="248"/>
      <c r="D9" s="15">
        <f>'Frmt Baseln'!$C$17</f>
        <v>0</v>
      </c>
      <c r="E9" s="18">
        <f>'Frmt Baseln'!$J$17</f>
        <v>0</v>
      </c>
      <c r="F9" s="18">
        <f>'Frmt Baseln'!$K$17</f>
        <v>0</v>
      </c>
      <c r="G9" s="19">
        <f>'Frmt Baseln'!$L$17</f>
        <v>0</v>
      </c>
      <c r="H9" s="175"/>
    </row>
    <row r="10" spans="2:8" ht="13.5" customHeight="1">
      <c r="B10" s="243">
        <f>+'Frmt Baseln'!$F$7</f>
        <v>0</v>
      </c>
      <c r="C10" s="244"/>
      <c r="D10" s="20">
        <f>'Frmt Baseln'!$C$18</f>
        <v>0</v>
      </c>
      <c r="E10" s="23">
        <f>'Frmt Baseln'!$J$18</f>
        <v>0</v>
      </c>
      <c r="F10" s="23">
        <f>'Frmt Baseln'!$K$18</f>
        <v>0</v>
      </c>
      <c r="G10" s="24">
        <f>'Frmt Baseln'!$L$18</f>
        <v>0</v>
      </c>
      <c r="H10" s="175"/>
    </row>
    <row r="11" spans="2:8" ht="13.5" customHeight="1">
      <c r="B11" s="245"/>
      <c r="C11" s="246"/>
      <c r="D11" s="10">
        <f>'Frmt Baseln'!$C$19</f>
        <v>0</v>
      </c>
      <c r="E11" s="13">
        <f>'Frmt Baseln'!$J$19</f>
        <v>0</v>
      </c>
      <c r="F11" s="13">
        <f>'Frmt Baseln'!$K$19</f>
        <v>0</v>
      </c>
      <c r="G11" s="14">
        <f>'Frmt Baseln'!$L$19</f>
        <v>0</v>
      </c>
      <c r="H11" s="175"/>
    </row>
    <row r="12" spans="2:8" ht="13.5" customHeight="1" thickBot="1">
      <c r="B12" s="247"/>
      <c r="C12" s="248"/>
      <c r="D12" s="15">
        <f>'Frmt Baseln'!$C$20</f>
        <v>0</v>
      </c>
      <c r="E12" s="18">
        <f>'Frmt Baseln'!$J$20</f>
        <v>0</v>
      </c>
      <c r="F12" s="18">
        <f>'Frmt Baseln'!$K$20</f>
        <v>0</v>
      </c>
      <c r="G12" s="19">
        <f>'Frmt Baseln'!$L$20</f>
        <v>0</v>
      </c>
      <c r="H12" s="175"/>
    </row>
    <row r="13" spans="2:8" ht="13.5" customHeight="1">
      <c r="B13" s="243">
        <f>+'Frmt Baseln'!$F$8</f>
        <v>0</v>
      </c>
      <c r="C13" s="244"/>
      <c r="D13" s="20">
        <f>'Frmt Baseln'!$C$21</f>
        <v>0</v>
      </c>
      <c r="E13" s="23">
        <f>'Frmt Baseln'!$J$21</f>
        <v>0</v>
      </c>
      <c r="F13" s="23">
        <f>'Frmt Baseln'!$K$21</f>
        <v>0</v>
      </c>
      <c r="G13" s="24">
        <f>'Frmt Baseln'!$L$21</f>
        <v>0</v>
      </c>
      <c r="H13" s="175"/>
    </row>
    <row r="14" spans="2:8" ht="13.5" customHeight="1">
      <c r="B14" s="245"/>
      <c r="C14" s="246"/>
      <c r="D14" s="10">
        <f>'Frmt Baseln'!$C$22</f>
        <v>0</v>
      </c>
      <c r="E14" s="13">
        <f>'Frmt Baseln'!$J$22</f>
        <v>0</v>
      </c>
      <c r="F14" s="13">
        <f>'Frmt Baseln'!$K$22</f>
        <v>0</v>
      </c>
      <c r="G14" s="14">
        <f>'Frmt Baseln'!$L$22</f>
        <v>0</v>
      </c>
      <c r="H14" s="175"/>
    </row>
    <row r="15" spans="2:8" ht="13.5" customHeight="1" thickBot="1">
      <c r="B15" s="247"/>
      <c r="C15" s="248"/>
      <c r="D15" s="15">
        <f>'Frmt Baseln'!$C$23</f>
        <v>0</v>
      </c>
      <c r="E15" s="18">
        <f>'Frmt Baseln'!$J$23</f>
        <v>0</v>
      </c>
      <c r="F15" s="18">
        <f>'Frmt Baseln'!$K$23</f>
        <v>0</v>
      </c>
      <c r="G15" s="19">
        <f>'Frmt Baseln'!$L$23</f>
        <v>0</v>
      </c>
      <c r="H15" s="175"/>
    </row>
    <row r="16" spans="2:8" ht="13.5" customHeight="1" thickBot="1">
      <c r="B16" s="112"/>
      <c r="C16" s="112"/>
      <c r="D16" s="113"/>
      <c r="E16" s="114"/>
      <c r="F16" s="115"/>
      <c r="G16" s="115"/>
      <c r="H16" s="175"/>
    </row>
    <row r="17" spans="2:8" ht="13.5" customHeight="1" thickTop="1">
      <c r="B17" s="55"/>
      <c r="C17" s="56"/>
      <c r="D17" s="3"/>
      <c r="E17" s="3"/>
      <c r="F17" s="3"/>
      <c r="G17" s="57"/>
      <c r="H17" s="175"/>
    </row>
    <row r="18" spans="2:8" ht="13.5" customHeight="1">
      <c r="B18" s="55"/>
      <c r="C18" s="56"/>
      <c r="D18" s="3"/>
      <c r="E18" s="3"/>
      <c r="F18" s="3"/>
      <c r="G18" s="57"/>
      <c r="H18" s="175"/>
    </row>
    <row r="19" spans="2:8" ht="13.5" customHeight="1">
      <c r="B19" s="55"/>
      <c r="C19" s="56"/>
      <c r="D19" s="3"/>
      <c r="E19" s="3"/>
      <c r="F19" s="3"/>
      <c r="G19" s="57"/>
      <c r="H19" s="175"/>
    </row>
    <row r="20" spans="2:8" ht="13.5" customHeight="1">
      <c r="B20" s="55"/>
      <c r="C20" s="56"/>
      <c r="D20" s="3"/>
      <c r="E20" s="3"/>
      <c r="F20" s="3"/>
      <c r="G20" s="57"/>
      <c r="H20" s="175"/>
    </row>
    <row r="21" spans="2:8" ht="13.5" customHeight="1">
      <c r="B21" s="55"/>
      <c r="C21" s="56"/>
      <c r="D21" s="3"/>
      <c r="E21" s="3"/>
      <c r="F21" s="3"/>
      <c r="G21" s="57"/>
      <c r="H21" s="175"/>
    </row>
    <row r="22" spans="2:8" ht="13.5" customHeight="1">
      <c r="B22" s="55"/>
      <c r="C22" s="56"/>
      <c r="D22" s="3"/>
      <c r="E22" s="3"/>
      <c r="F22" s="3"/>
      <c r="G22" s="57"/>
      <c r="H22" s="175"/>
    </row>
    <row r="23" spans="2:8" ht="13.5" customHeight="1">
      <c r="B23" s="55"/>
      <c r="C23" s="56"/>
      <c r="D23" s="3"/>
      <c r="E23" s="3"/>
      <c r="F23" s="3"/>
      <c r="G23" s="57"/>
      <c r="H23" s="175"/>
    </row>
    <row r="24" spans="2:8" ht="13.5" customHeight="1">
      <c r="B24" s="55"/>
      <c r="C24" s="56"/>
      <c r="D24" s="3"/>
      <c r="E24" s="3"/>
      <c r="F24" s="3"/>
      <c r="G24" s="57"/>
      <c r="H24" s="175"/>
    </row>
    <row r="25" spans="2:8" ht="13.5" customHeight="1">
      <c r="B25" s="55"/>
      <c r="C25" s="56"/>
      <c r="D25" s="3"/>
      <c r="E25" s="3"/>
      <c r="F25" s="3"/>
      <c r="G25" s="57"/>
      <c r="H25" s="175"/>
    </row>
    <row r="26" spans="2:8" ht="13.5" customHeight="1">
      <c r="B26" s="55"/>
      <c r="C26" s="56"/>
      <c r="D26" s="3"/>
      <c r="E26" s="3"/>
      <c r="F26" s="3"/>
      <c r="G26" s="57"/>
      <c r="H26" s="175"/>
    </row>
    <row r="27" spans="2:8" ht="13.5" customHeight="1">
      <c r="B27" s="55"/>
      <c r="C27" s="56"/>
      <c r="D27" s="3"/>
      <c r="E27" s="3"/>
      <c r="F27" s="3"/>
      <c r="G27" s="57"/>
      <c r="H27" s="175"/>
    </row>
    <row r="28" spans="2:7" ht="7.5" customHeight="1">
      <c r="B28" s="55"/>
      <c r="C28" s="56"/>
      <c r="D28" s="3"/>
      <c r="E28" s="3"/>
      <c r="F28" s="3"/>
      <c r="G28" s="57"/>
    </row>
    <row r="29" spans="2:7" ht="11.25" customHeight="1">
      <c r="B29" s="55"/>
      <c r="C29" s="56"/>
      <c r="D29" s="3"/>
      <c r="E29" s="3"/>
      <c r="F29" s="3"/>
      <c r="G29" s="57"/>
    </row>
    <row r="30" spans="2:7" ht="11.25" customHeight="1">
      <c r="B30" s="55"/>
      <c r="C30" s="56"/>
      <c r="D30" s="3"/>
      <c r="E30" s="3"/>
      <c r="F30" s="3"/>
      <c r="G30" s="57"/>
    </row>
    <row r="31" spans="2:7" ht="11.25" customHeight="1">
      <c r="B31" s="55"/>
      <c r="C31" s="56"/>
      <c r="D31" s="3"/>
      <c r="E31" s="3"/>
      <c r="F31" s="3"/>
      <c r="G31" s="57"/>
    </row>
    <row r="32" spans="2:7" ht="11.25" customHeight="1">
      <c r="B32" s="55"/>
      <c r="C32" s="56"/>
      <c r="D32" s="3"/>
      <c r="E32" s="3"/>
      <c r="F32" s="3"/>
      <c r="G32" s="57"/>
    </row>
    <row r="33" spans="2:7" ht="11.25" customHeight="1">
      <c r="B33" s="55"/>
      <c r="C33" s="56"/>
      <c r="D33" s="3"/>
      <c r="E33" s="3"/>
      <c r="F33" s="3"/>
      <c r="G33" s="57"/>
    </row>
    <row r="34" spans="2:7" ht="11.25" customHeight="1">
      <c r="B34" s="55"/>
      <c r="C34" s="56"/>
      <c r="D34" s="3"/>
      <c r="E34" s="3"/>
      <c r="F34" s="3"/>
      <c r="G34" s="57"/>
    </row>
    <row r="35" spans="2:7" ht="11.25" customHeight="1">
      <c r="B35" s="272"/>
      <c r="C35" s="273"/>
      <c r="D35" s="273"/>
      <c r="E35" s="273"/>
      <c r="F35" s="273"/>
      <c r="G35" s="274"/>
    </row>
    <row r="36" spans="2:7" ht="11.25" customHeight="1">
      <c r="B36" s="55"/>
      <c r="C36" s="56"/>
      <c r="D36" s="3"/>
      <c r="E36" s="3"/>
      <c r="F36" s="3"/>
      <c r="G36" s="57"/>
    </row>
    <row r="37" spans="2:7" ht="11.25" customHeight="1">
      <c r="B37" s="55"/>
      <c r="C37" s="56"/>
      <c r="D37" s="3"/>
      <c r="E37" s="3"/>
      <c r="F37" s="3"/>
      <c r="G37" s="57"/>
    </row>
    <row r="38" spans="2:7" ht="11.25" customHeight="1">
      <c r="B38" s="55"/>
      <c r="C38" s="56"/>
      <c r="D38" s="3"/>
      <c r="E38" s="3"/>
      <c r="F38" s="3"/>
      <c r="G38" s="57"/>
    </row>
    <row r="39" spans="2:7" ht="11.25" customHeight="1">
      <c r="B39" s="55"/>
      <c r="C39" s="56"/>
      <c r="D39" s="3"/>
      <c r="E39" s="3"/>
      <c r="F39" s="3"/>
      <c r="G39" s="57"/>
    </row>
    <row r="40" spans="2:7" ht="11.25" customHeight="1">
      <c r="B40" s="55"/>
      <c r="C40" s="56"/>
      <c r="D40" s="3"/>
      <c r="E40" s="3"/>
      <c r="F40" s="3"/>
      <c r="G40" s="57"/>
    </row>
    <row r="41" spans="2:7" ht="11.25" customHeight="1">
      <c r="B41" s="55"/>
      <c r="C41" s="56"/>
      <c r="D41" s="3"/>
      <c r="E41" s="3"/>
      <c r="F41" s="3"/>
      <c r="G41" s="57"/>
    </row>
    <row r="42" spans="2:7" ht="11.25" customHeight="1">
      <c r="B42" s="55"/>
      <c r="C42" s="56"/>
      <c r="D42" s="3"/>
      <c r="E42" s="3"/>
      <c r="F42" s="3"/>
      <c r="G42" s="57"/>
    </row>
    <row r="43" spans="2:7" ht="11.25" customHeight="1">
      <c r="B43" s="55"/>
      <c r="C43" s="56"/>
      <c r="D43" s="3"/>
      <c r="E43" s="3"/>
      <c r="F43" s="3"/>
      <c r="G43" s="57"/>
    </row>
    <row r="44" spans="2:7" ht="11.25" customHeight="1">
      <c r="B44" s="55"/>
      <c r="C44" s="56"/>
      <c r="D44" s="3"/>
      <c r="E44" s="3"/>
      <c r="F44" s="3"/>
      <c r="G44" s="57"/>
    </row>
    <row r="45" spans="2:7" ht="11.25" customHeight="1">
      <c r="B45" s="55"/>
      <c r="C45" s="56"/>
      <c r="D45" s="3"/>
      <c r="E45" s="3"/>
      <c r="F45" s="3"/>
      <c r="G45" s="57"/>
    </row>
    <row r="46" spans="2:7" ht="11.25" customHeight="1">
      <c r="B46" s="55"/>
      <c r="C46" s="56"/>
      <c r="D46" s="3"/>
      <c r="E46" s="3"/>
      <c r="F46" s="3"/>
      <c r="G46" s="57"/>
    </row>
    <row r="47" spans="2:7" ht="11.25" customHeight="1">
      <c r="B47" s="55"/>
      <c r="C47" s="56"/>
      <c r="D47" s="3"/>
      <c r="E47" s="3"/>
      <c r="F47" s="3"/>
      <c r="G47" s="57"/>
    </row>
    <row r="48" spans="2:7" ht="11.25" customHeight="1">
      <c r="B48" s="55"/>
      <c r="C48" s="56"/>
      <c r="D48" s="3"/>
      <c r="E48" s="3"/>
      <c r="F48" s="3"/>
      <c r="G48" s="57"/>
    </row>
    <row r="49" spans="2:7" ht="11.25" customHeight="1">
      <c r="B49" s="55"/>
      <c r="C49" s="56"/>
      <c r="D49" s="3"/>
      <c r="E49" s="3"/>
      <c r="F49" s="3"/>
      <c r="G49" s="57"/>
    </row>
    <row r="50" spans="2:7" ht="11.25" customHeight="1">
      <c r="B50" s="55"/>
      <c r="C50" s="56"/>
      <c r="D50" s="3"/>
      <c r="E50" s="3"/>
      <c r="F50" s="3"/>
      <c r="G50" s="57"/>
    </row>
    <row r="51" spans="2:7" ht="11.25" customHeight="1">
      <c r="B51" s="55"/>
      <c r="C51" s="56"/>
      <c r="D51" s="3"/>
      <c r="E51" s="3"/>
      <c r="F51" s="3"/>
      <c r="G51" s="57"/>
    </row>
    <row r="52" spans="2:7" ht="11.25" customHeight="1">
      <c r="B52" s="55"/>
      <c r="C52" s="56"/>
      <c r="D52" s="3"/>
      <c r="E52" s="3"/>
      <c r="F52" s="3"/>
      <c r="G52" s="57"/>
    </row>
    <row r="53" spans="2:7" ht="11.25" customHeight="1">
      <c r="B53" s="55"/>
      <c r="C53" s="56"/>
      <c r="D53" s="3"/>
      <c r="E53" s="3"/>
      <c r="F53" s="3"/>
      <c r="G53" s="57"/>
    </row>
    <row r="54" spans="2:7" ht="11.25" customHeight="1">
      <c r="B54" s="55"/>
      <c r="C54" s="56"/>
      <c r="D54" s="3"/>
      <c r="E54" s="3"/>
      <c r="F54" s="3"/>
      <c r="G54" s="57"/>
    </row>
    <row r="55" spans="2:7" ht="11.25" customHeight="1">
      <c r="B55" s="55"/>
      <c r="C55" s="56"/>
      <c r="D55" s="3"/>
      <c r="E55" s="3"/>
      <c r="F55" s="3"/>
      <c r="G55" s="57"/>
    </row>
    <row r="56" spans="2:7" ht="11.25" customHeight="1">
      <c r="B56" s="55"/>
      <c r="C56" s="56"/>
      <c r="D56" s="3"/>
      <c r="E56" s="3"/>
      <c r="F56" s="3"/>
      <c r="G56" s="57"/>
    </row>
    <row r="57" spans="2:7" ht="11.25" customHeight="1">
      <c r="B57" s="55"/>
      <c r="C57" s="56"/>
      <c r="D57" s="3"/>
      <c r="E57" s="3"/>
      <c r="F57" s="3"/>
      <c r="G57" s="57"/>
    </row>
    <row r="58" spans="2:7" ht="11.25" customHeight="1">
      <c r="B58" s="55"/>
      <c r="C58" s="56"/>
      <c r="D58" s="3"/>
      <c r="E58" s="3"/>
      <c r="F58" s="3"/>
      <c r="G58" s="57"/>
    </row>
    <row r="59" spans="2:7" ht="11.25" customHeight="1" thickBot="1">
      <c r="B59" s="55"/>
      <c r="C59" s="56"/>
      <c r="D59" s="3"/>
      <c r="E59" s="3"/>
      <c r="F59" s="3"/>
      <c r="G59" s="57"/>
    </row>
    <row r="60" spans="2:7" ht="11.25" customHeight="1" thickTop="1">
      <c r="B60" s="58"/>
      <c r="C60" s="59"/>
      <c r="D60" s="58"/>
      <c r="E60" s="58"/>
      <c r="F60" s="58"/>
      <c r="G60" s="58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mergeCells count="7">
    <mergeCell ref="B35:G35"/>
    <mergeCell ref="B1:G1"/>
    <mergeCell ref="B4:C6"/>
    <mergeCell ref="B3:C3"/>
    <mergeCell ref="B7:C9"/>
    <mergeCell ref="B10:C12"/>
    <mergeCell ref="B13:C15"/>
  </mergeCells>
  <printOptions horizontalCentered="1"/>
  <pageMargins left="0.75" right="0.75" top="0.75" bottom="0.75" header="0.5" footer="0.5"/>
  <pageSetup fitToHeight="1" fitToWidth="1" horizontalDpi="300" verticalDpi="300" orientation="portrait" r:id="rId3"/>
  <headerFooter alignWithMargins="0">
    <oddFooter>&amp;L&amp;"Arial,Italic"&amp;10Report 1 - Baseline Juvenile Outmigrant Population Performance&amp;R&amp;"Arial,Italic"&amp;10&amp;D  &amp;T</oddFooter>
  </headerFooter>
  <rowBreaks count="1" manualBreakCount="1">
    <brk id="5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Mobrand Biometrics,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3 Viewer version 1B</dc:title>
  <dc:subject>EDT Scenario Performance Results</dc:subject>
  <dc:creator>Larry Lestelle</dc:creator>
  <cp:keywords/>
  <dc:description/>
  <cp:lastModifiedBy>Denise Kelsey</cp:lastModifiedBy>
  <cp:lastPrinted>2004-05-24T23:10:04Z</cp:lastPrinted>
  <dcterms:created xsi:type="dcterms:W3CDTF">2000-07-19T22:23:04Z</dcterms:created>
  <dcterms:modified xsi:type="dcterms:W3CDTF">2004-09-07T16:49:23Z</dcterms:modified>
  <cp:category/>
  <cp:version/>
  <cp:contentType/>
  <cp:contentStatus/>
</cp:coreProperties>
</file>